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<sst xmlns="http://schemas.openxmlformats.org/spreadsheetml/2006/main" uniqueCount="1031">
  <si>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</si>
  <si>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</si>
  <si>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</si>
  <si>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</si>
  <si>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</si>
  <si>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</si>
  <si>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</si>
  <si>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</si>
  <si>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</si>
  <si>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</si>
  <si>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</si>
  <si>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</si>
  <si>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Диверторы</t>
  </si>
  <si>
    <t>FIO-330001</t>
  </si>
  <si>
    <t>Дивертор на кран</t>
  </si>
  <si>
    <t>784.04 руб.</t>
  </si>
  <si>
    <t>шт</t>
  </si>
  <si>
    <t>SMS-180343</t>
  </si>
  <si>
    <t>UFQ-1202</t>
  </si>
  <si>
    <t>дивертор G.Lauf перекл. ванна/душ картриджный UFQ-1202</t>
  </si>
  <si>
    <t>612.97 руб.</t>
  </si>
  <si>
    <t>&gt;10</t>
  </si>
  <si>
    <t>SMS-180344</t>
  </si>
  <si>
    <t>UFQ-1204</t>
  </si>
  <si>
    <t>дивертор G.Lauf перекл. ванна/душ  UFQ-1204</t>
  </si>
  <si>
    <t>SMS-180345</t>
  </si>
  <si>
    <t>UFQ-1216</t>
  </si>
  <si>
    <t>дивертор G.Lauf перекл. ванна/душ картриджный UFQ-1216</t>
  </si>
  <si>
    <t>635.68 руб.</t>
  </si>
  <si>
    <t>&gt;25</t>
  </si>
  <si>
    <t>SMS-180414</t>
  </si>
  <si>
    <t>SFQ-1023</t>
  </si>
  <si>
    <t>дивертор Solone перекл. ванна/душ шаровый SFQ-1023</t>
  </si>
  <si>
    <t>646.27 руб.</t>
  </si>
  <si>
    <t>SMS-311003</t>
  </si>
  <si>
    <t>- Дивертор шаровой</t>
  </si>
  <si>
    <t>185.00 руб.</t>
  </si>
  <si>
    <t>SMS-311006</t>
  </si>
  <si>
    <t>- Дивертор шаровой, цинк</t>
  </si>
  <si>
    <t>192.64 руб.</t>
  </si>
  <si>
    <t>VER-000911</t>
  </si>
  <si>
    <t>VRGM443</t>
  </si>
  <si>
    <t>Дивертор (переключатель для душа) 3/4"x1/2"x1/2" (60/2шт)</t>
  </si>
  <si>
    <t>1 039.29 руб.</t>
  </si>
  <si>
    <t>Изливы</t>
  </si>
  <si>
    <t>SMS-180040</t>
  </si>
  <si>
    <t>UCG-3257BU</t>
  </si>
  <si>
    <t>излив G.Lauf рефлекторный для ZOP4, голубой UCG-3257BU</t>
  </si>
  <si>
    <t>1 008.00 руб.</t>
  </si>
  <si>
    <t>SMS-180041</t>
  </si>
  <si>
    <t>UCG-3257KB</t>
  </si>
  <si>
    <t>излив G.Lauf рефлекторный для ZOP4, черный UCG-3257KB</t>
  </si>
  <si>
    <t>SMS-180042</t>
  </si>
  <si>
    <t>UCG-3257GN</t>
  </si>
  <si>
    <t>излив G.Lauf рефлекторный для ZOP4, зеленый UCG-3257GN</t>
  </si>
  <si>
    <t>SMS-180043</t>
  </si>
  <si>
    <t>UCG-3257GY</t>
  </si>
  <si>
    <t>излив G.Lauf рефлекторный для ZOP4, серый UCG-3257GY</t>
  </si>
  <si>
    <t>SMS-180346</t>
  </si>
  <si>
    <t>UCG-1134</t>
  </si>
  <si>
    <t>излив G.Lauf для кухни, резьба UCG-1134</t>
  </si>
  <si>
    <t>193.73 руб.</t>
  </si>
  <si>
    <t>SMS-180347</t>
  </si>
  <si>
    <t>UCG-2131</t>
  </si>
  <si>
    <t>излив G.Lauf для кухни, резьба UCG-2131</t>
  </si>
  <si>
    <t>227.03 руб.</t>
  </si>
  <si>
    <t>SMS-180348</t>
  </si>
  <si>
    <t>UCG-2230-35cm</t>
  </si>
  <si>
    <t>излив G.Lauf круглый для ванны 350 мм, нерж. UCG-2230</t>
  </si>
  <si>
    <t>284.54 руб.</t>
  </si>
  <si>
    <t>SMS-180349</t>
  </si>
  <si>
    <t>UCG-2231-25cm</t>
  </si>
  <si>
    <t>излив G.Lauf плоский изогн. для ванны 250 мм нерж. UCG-2231</t>
  </si>
  <si>
    <t>417.73 руб.</t>
  </si>
  <si>
    <t>SMS-180350</t>
  </si>
  <si>
    <t>UCG-2231-35cm</t>
  </si>
  <si>
    <t>излив G.Lauf плоский изогн. для ванны 350 мм нерж. UCG-2231</t>
  </si>
  <si>
    <t>478.27 руб.</t>
  </si>
  <si>
    <t>SMS-180351</t>
  </si>
  <si>
    <t>UCG-2231-37cm</t>
  </si>
  <si>
    <t>излив G.Lauf плоский изогн. для ванны 370 мм нерж. UCG-2231</t>
  </si>
  <si>
    <t>SMS-180352</t>
  </si>
  <si>
    <t>UCG-2231-40cm</t>
  </si>
  <si>
    <t>излив G.Lauf плоский изогн. для ванны 400 мм нерж. UCG-2231</t>
  </si>
  <si>
    <t>529.73 руб.</t>
  </si>
  <si>
    <t>SMS-180353</t>
  </si>
  <si>
    <t>UCG-2232-25cm</t>
  </si>
  <si>
    <t>излив G.Lauf плоский 250 мм нерж. UCG-2232</t>
  </si>
  <si>
    <t>426.81 руб.</t>
  </si>
  <si>
    <t>SMS-180354</t>
  </si>
  <si>
    <t>UCG-2232-35cm</t>
  </si>
  <si>
    <t>излив G.Lauf плоский 350 мм нерж. UCG-2232</t>
  </si>
  <si>
    <t>488.86 руб.</t>
  </si>
  <si>
    <t>SMS-180355</t>
  </si>
  <si>
    <t>UCG-2232-37cm</t>
  </si>
  <si>
    <t>излив G.Lauf плоский 370 мм нерж. UCG-2232</t>
  </si>
  <si>
    <t>508.54 руб.</t>
  </si>
  <si>
    <t>SMS-180356</t>
  </si>
  <si>
    <t>UCG-2232-40cm</t>
  </si>
  <si>
    <t>излив G.Lauf плоский 400 мм нерж. UCG-2232</t>
  </si>
  <si>
    <t>SMS-180357</t>
  </si>
  <si>
    <t>UCG-2232-50cm</t>
  </si>
  <si>
    <t>излив G.Lauf плоский 500 мм нерж. UCG-2232</t>
  </si>
  <si>
    <t>599.35 руб.</t>
  </si>
  <si>
    <t>SMS-180358</t>
  </si>
  <si>
    <t>UCG-3235-35cm</t>
  </si>
  <si>
    <t>излив G.Lauf плоский 350 мм нерж. для смесителя NEB7-B, LEF7 с переходником  UCG-3235</t>
  </si>
  <si>
    <t>814.27 руб.</t>
  </si>
  <si>
    <t>SMS-180359</t>
  </si>
  <si>
    <t>UCG-3249</t>
  </si>
  <si>
    <t>излив G.Lauf  для кухни, нерж. внутренняя резьба UCG-3249</t>
  </si>
  <si>
    <t>413.19 руб.</t>
  </si>
  <si>
    <t>SMS-180360</t>
  </si>
  <si>
    <t>UCG-3249B</t>
  </si>
  <si>
    <t>излив G.Lauf для кухни, нерж. внешняя резьба UCG-3249B</t>
  </si>
  <si>
    <t>522.16 руб.</t>
  </si>
  <si>
    <t>SMS-180361</t>
  </si>
  <si>
    <t>UCG-033B</t>
  </si>
  <si>
    <t>излив G.Lauf для кухни UCG-033B</t>
  </si>
  <si>
    <t>443.46 руб.</t>
  </si>
  <si>
    <t>SMS-180416</t>
  </si>
  <si>
    <t>SCG-501</t>
  </si>
  <si>
    <t>Гофрированный излив Solone SCG-501</t>
  </si>
  <si>
    <t>581.19 руб.</t>
  </si>
  <si>
    <t>SMS-180615</t>
  </si>
  <si>
    <t>UCG-3259GY</t>
  </si>
  <si>
    <t>излив рефлекторный (2 режима) для ZOP4, серый UCG-3259GY</t>
  </si>
  <si>
    <t>738.59 руб.</t>
  </si>
  <si>
    <t>SMS-180616</t>
  </si>
  <si>
    <t>UCG-3259KW</t>
  </si>
  <si>
    <t>излив рефлекторный (2 режима) для ZOP4, белый UCG-3259KW</t>
  </si>
  <si>
    <t>SMS-180617</t>
  </si>
  <si>
    <t>UCG-3259KB</t>
  </si>
  <si>
    <t>излив рефлекторный (2 режима) для ZOP4, черный UCG-3259KB</t>
  </si>
  <si>
    <t>SMS-180700</t>
  </si>
  <si>
    <t>UCG-3257KW</t>
  </si>
  <si>
    <t>излив рефлекторный для ZOP4, белый UCG-3257KW</t>
  </si>
  <si>
    <t>SMS-180701</t>
  </si>
  <si>
    <t>UCG-3259BU</t>
  </si>
  <si>
    <t>излив рефлекторный (2 режима) для ZOP4, голубой UCG-3259BU</t>
  </si>
  <si>
    <t>SMS-180702</t>
  </si>
  <si>
    <t>UCG-3259GN</t>
  </si>
  <si>
    <t>излив рефлекторный (2 режима) для ZOP4, зеленый UCG-3259GN</t>
  </si>
  <si>
    <t>SMS-180727</t>
  </si>
  <si>
    <t>UCG-2130-30cm</t>
  </si>
  <si>
    <t>излив G.Lauf круглый для ванны 300 мм, нерж. UCG-2130-30cm (9/90шт)</t>
  </si>
  <si>
    <t>270.32 руб.</t>
  </si>
  <si>
    <t>SMS-340022</t>
  </si>
  <si>
    <t>Излив для ванны круглый имп. ф18 35см</t>
  </si>
  <si>
    <t>176.85 руб.</t>
  </si>
  <si>
    <t>SMS-340023</t>
  </si>
  <si>
    <t>Излив для ванны круглый имп. ф18 45см</t>
  </si>
  <si>
    <t>205.15 руб.</t>
  </si>
  <si>
    <t>SMS-340024</t>
  </si>
  <si>
    <t>Излив для ванны плоский имп. прямой 35см L35</t>
  </si>
  <si>
    <t>290.02 руб.</t>
  </si>
  <si>
    <t>SMS-340025</t>
  </si>
  <si>
    <t>Излив для ванны плоский имп. прямой 40см L40</t>
  </si>
  <si>
    <t>362.52 руб.</t>
  </si>
  <si>
    <t>SMS-340026</t>
  </si>
  <si>
    <t>Излив для ванны плоский имп. прямой 50см L50</t>
  </si>
  <si>
    <t>367.83 руб.</t>
  </si>
  <si>
    <t>SST-100220</t>
  </si>
  <si>
    <t>Излив для ванны круглый имп. ф18 30см</t>
  </si>
  <si>
    <t>167.22 руб.</t>
  </si>
  <si>
    <t>SST-100221</t>
  </si>
  <si>
    <t>Излив для ванны круглый имп. ф18 40см</t>
  </si>
  <si>
    <t>190.85 руб.</t>
  </si>
  <si>
    <t>SST-100222</t>
  </si>
  <si>
    <t>Гофрированный гнущийся излив аэратор ХРОМ</t>
  </si>
  <si>
    <t>478.02 руб.</t>
  </si>
  <si>
    <t>SST-100223</t>
  </si>
  <si>
    <t>Излив для кухни имп. Ф18</t>
  </si>
  <si>
    <t>110.87 руб.</t>
  </si>
  <si>
    <t>Кран-буксы</t>
  </si>
  <si>
    <t>SMS-180319</t>
  </si>
  <si>
    <t>UFX-2101</t>
  </si>
  <si>
    <t>рез. кр-бук. G.Lauf 360°, 3/8, 24 шлица для крест. ручек UFX-2101</t>
  </si>
  <si>
    <t>122.59 руб.</t>
  </si>
  <si>
    <t>SMS-180320</t>
  </si>
  <si>
    <t>UFX-2233</t>
  </si>
  <si>
    <t>кер. кр-бук. G.Lauf 180°, 1/2, РУССКАЯ  (под квадрат) UFX-2233</t>
  </si>
  <si>
    <t>172.54 руб.</t>
  </si>
  <si>
    <t>SMS-180321</t>
  </si>
  <si>
    <t>UFX-2236</t>
  </si>
  <si>
    <t>рез. кр-бук. G.Lauf 360°, 3/8, рос.стандарт (под квадрат) UFX-2236</t>
  </si>
  <si>
    <t>137.73 руб.</t>
  </si>
  <si>
    <t>SMS-180322</t>
  </si>
  <si>
    <t>UFX-2138</t>
  </si>
  <si>
    <t>кер. кр-бук. G.Lauf 180°, 1/2, 24 шлица для крест. ручек UFX-2138</t>
  </si>
  <si>
    <t>155.89 руб.</t>
  </si>
  <si>
    <t>SMS-180323</t>
  </si>
  <si>
    <t>UFX-2238</t>
  </si>
  <si>
    <t>кер. кр-бук. G.Lauf 180°, 1/2, 24 шлица для крест. ручек, увел. толщ. стенок UFX-2238</t>
  </si>
  <si>
    <t>180.11 руб.</t>
  </si>
  <si>
    <t>&gt;50</t>
  </si>
  <si>
    <t>SMS-180324</t>
  </si>
  <si>
    <t>UFX-2145</t>
  </si>
  <si>
    <t>рез. кр-бук. G.Lauf 360°, 1/2, 24 шлица для крест. ручек UFX-2145</t>
  </si>
  <si>
    <t>SMS-180325</t>
  </si>
  <si>
    <t>UFX-3217</t>
  </si>
  <si>
    <t>кер. кр-бук. G.Lauf 180°, 1/2, 24 шлица для перекл. ванна/душ UFX-3217</t>
  </si>
  <si>
    <t>296.65 руб.</t>
  </si>
  <si>
    <t>SMS-180400</t>
  </si>
  <si>
    <t>SFX-0001</t>
  </si>
  <si>
    <t>кер. кран-букса Solone (1/2)  90°, для смесителей с крестовой ручкой SFX-0001</t>
  </si>
  <si>
    <t>113.51 руб.</t>
  </si>
  <si>
    <t>SMS-180401</t>
  </si>
  <si>
    <t>SFX-0002</t>
  </si>
  <si>
    <t>кер. кран-букса Solone (1/2) 90°, для смесителей с круглой ручкой SFX-0002</t>
  </si>
  <si>
    <t>SMS-180402</t>
  </si>
  <si>
    <t>SFX-2151(пара)</t>
  </si>
  <si>
    <t>ПАРА в блистере рез. кр-букс Solone, ⌀1/2, 20 шлицов, 48 мм высота, 67 гр. SFX-2151</t>
  </si>
  <si>
    <t>393.51 руб.</t>
  </si>
  <si>
    <t>SMS-180403</t>
  </si>
  <si>
    <t>SFX-2152(пара)</t>
  </si>
  <si>
    <t>ПАРА в блистере рез. кр-букс Solone , ⌀3/8, под квадрат, 53 мм высота, 60 гр. SFX-2152</t>
  </si>
  <si>
    <t>393.56 руб.</t>
  </si>
  <si>
    <t>SMS-180404</t>
  </si>
  <si>
    <t>SFX-2153(пара)</t>
  </si>
  <si>
    <t>ПАРА в блистере рез. кр-букс Solone, ⌀1/2, 20 шлицов, 53 мм высота, 67 гр. SFX-2153</t>
  </si>
  <si>
    <t>SMS-180405</t>
  </si>
  <si>
    <t>SFX-2154</t>
  </si>
  <si>
    <t>ПАРА в блистере кер. кр-букс Solone, Размер: G 1/2 под 20-24 шлица Поворот: 90°Вес: 55 гр. SFX-2154</t>
  </si>
  <si>
    <t>0.00 руб.</t>
  </si>
  <si>
    <t>пара</t>
  </si>
  <si>
    <t>SMS-180406</t>
  </si>
  <si>
    <t>SFX-2261</t>
  </si>
  <si>
    <t>кер. кр-букс Solone, ⌀1/2, 20 шлицов, 180°, 49 мм высота, 55 гр. SFX-2261</t>
  </si>
  <si>
    <t>357.92 руб.</t>
  </si>
  <si>
    <t>SMS-180407</t>
  </si>
  <si>
    <t>SFX-2262</t>
  </si>
  <si>
    <t>кер. кр-букс Solone, ⌀1/2, 20-24 шлица, 90°, 51 мм высота, 53 гр. SFX-2262</t>
  </si>
  <si>
    <t>SMS-180413</t>
  </si>
  <si>
    <t>SFX-3116</t>
  </si>
  <si>
    <t>кер. картридж Solone для перекл. NEB3, NEB7, NEB16</t>
  </si>
  <si>
    <t>151.35 руб.</t>
  </si>
  <si>
    <t>SMS-180608</t>
  </si>
  <si>
    <t>SFX-2261(пара)</t>
  </si>
  <si>
    <t>ПАРА в блистере кер кр-букс SOLONE для смес ⌀1/2, 20 шлицов, 180°, 49 мм высота, 55 гр. SFX-2261</t>
  </si>
  <si>
    <t>308.76 руб.</t>
  </si>
  <si>
    <t>SMS-180609</t>
  </si>
  <si>
    <t>SFX-2262(пара)</t>
  </si>
  <si>
    <t>ПАРА в блистере кер кран-букс SOLONE для смес ⌀1/2, 24 шлица, 90°, 51 мм высота, 53 гр. SFX-2262</t>
  </si>
  <si>
    <t>SMS-350014</t>
  </si>
  <si>
    <t>VRKP-18</t>
  </si>
  <si>
    <t>Кран - букса для смесители M18*1 РУCCКАЯ VR (10/500шт)</t>
  </si>
  <si>
    <t>133.77 руб.</t>
  </si>
  <si>
    <t>SMS-350015</t>
  </si>
  <si>
    <t>VRKP20-1</t>
  </si>
  <si>
    <t>Кран - букса универсальная усиленная  20 ШЛИЦОВ - 1 VR в блистере (1/340шт)</t>
  </si>
  <si>
    <t>207.27 руб.</t>
  </si>
  <si>
    <t>SMS-350016</t>
  </si>
  <si>
    <t>VRKP20-2</t>
  </si>
  <si>
    <t>Пара универсальных усиленных кран-букс 20 ШЛИЦОВ - 2 VR в блистере (2/170пар)</t>
  </si>
  <si>
    <t>382.20 руб.</t>
  </si>
  <si>
    <t>ком</t>
  </si>
  <si>
    <t>SMS-350017</t>
  </si>
  <si>
    <t>VRKP24-2</t>
  </si>
  <si>
    <t>Пара усиленных кран-букс для смесителя 24 ШЛИЦА - 2 VR в блистере (2/170пар)</t>
  </si>
  <si>
    <t>416.01 руб.</t>
  </si>
  <si>
    <t>SMS-350018</t>
  </si>
  <si>
    <t>VRXP20-2</t>
  </si>
  <si>
    <t>Пара кран-букс для смесители 20 ШЛИЦОВ - 2 VR в блистере (2/170пар)</t>
  </si>
  <si>
    <t>SMS-350019</t>
  </si>
  <si>
    <t>VRXP24-2</t>
  </si>
  <si>
    <t>Пара кран-букс для смесители 24 ШЛИЦА - 2 VR в блистере (2/170пар)</t>
  </si>
  <si>
    <t>374.85 руб.</t>
  </si>
  <si>
    <t>Шланги для душа</t>
  </si>
  <si>
    <t>Шланги для душа GLAUF</t>
  </si>
  <si>
    <t>SMS-180299</t>
  </si>
  <si>
    <t>URG-1103 I*I 150cm</t>
  </si>
  <si>
    <t>Шланг G.Lauf для душа 1/2 (Imp)* 1/2 (Imp) 150 см URG-1103 (50 шт)</t>
  </si>
  <si>
    <t>217.95 руб.</t>
  </si>
  <si>
    <t>&gt;100</t>
  </si>
  <si>
    <t>SMS-180300</t>
  </si>
  <si>
    <t>URG-1103 I*R 150cm</t>
  </si>
  <si>
    <t>Шланг G.Lauf для душа Rus*Imp 150 см URG-1103</t>
  </si>
  <si>
    <t>SMS-180302</t>
  </si>
  <si>
    <t>URG-1205 I*I 150cm</t>
  </si>
  <si>
    <t>Шланг G.Lauf для душа Imp*Imp 150 см двухслойный URG-1205</t>
  </si>
  <si>
    <t>346.59 руб.</t>
  </si>
  <si>
    <t>SMS-180303</t>
  </si>
  <si>
    <t>URG-1205 I*R 150cm</t>
  </si>
  <si>
    <t>Шланг G.Lauf для душа Rus*Imp 150 см двухслойный URG-1205</t>
  </si>
  <si>
    <t>SMS-180305</t>
  </si>
  <si>
    <t>URG-1207 I*I 150cm</t>
  </si>
  <si>
    <t>Шланг G.Lauf для душа Imp*Imp 150 см блистер. упак. URG-1207</t>
  </si>
  <si>
    <t>SMS-180306</t>
  </si>
  <si>
    <t>URG-1207 I*I 175cm</t>
  </si>
  <si>
    <t>Шланг G.Lauf для душа Imp*Imp 175 см блистер. упак. URG-1207</t>
  </si>
  <si>
    <t>366.27 руб.</t>
  </si>
  <si>
    <t>SMS-180307</t>
  </si>
  <si>
    <t>URG-1207 I*I 200cm</t>
  </si>
  <si>
    <t>Шланг G.Lauf для душа Imp*Imp 200 см блистер. упак. URG-1207</t>
  </si>
  <si>
    <t>SMS-180308</t>
  </si>
  <si>
    <t>URG-1209 I*I 150cm</t>
  </si>
  <si>
    <t>Шланг G.Lauf для душа Imp*Imp 150 см URG-1209 антитвист, усиленный 12 бар</t>
  </si>
  <si>
    <t>494.92 руб.</t>
  </si>
  <si>
    <t>SMS-180309</t>
  </si>
  <si>
    <t>URG-1210 I*I 150cm</t>
  </si>
  <si>
    <t>Шланг G.Lauf для душа Imp*Imp 150 см URG-1210, усиленный 12 бар</t>
  </si>
  <si>
    <t>475.24 руб.</t>
  </si>
  <si>
    <t>SMS-180310</t>
  </si>
  <si>
    <t>URG-1211 I*I 150cm</t>
  </si>
  <si>
    <t>Шланг G.Lauf для душа Imp*Imp 150 см URG-1211, усил. 12 бар, нейлоновый с металлиз. оплеткой (40шт)</t>
  </si>
  <si>
    <t>460.11 руб.</t>
  </si>
  <si>
    <t>SMS-180311</t>
  </si>
  <si>
    <t>URG-1306 I*I 150cm</t>
  </si>
  <si>
    <t>Шланг G.Lauf для душа Imp*Imp люкс 150 см URG-1306, антитвист, усиленный 12 бар</t>
  </si>
  <si>
    <t>611.46 руб.</t>
  </si>
  <si>
    <t>SMS-180312</t>
  </si>
  <si>
    <t>URG-1308 I*I 150cm</t>
  </si>
  <si>
    <t>Шланг G.Lauf для душа Imp*Imp 150 см люкс блистер. упак. URG-1308</t>
  </si>
  <si>
    <t>632.65 руб.</t>
  </si>
  <si>
    <t>SMS-180313</t>
  </si>
  <si>
    <t>URG-1308 I*I 175cm</t>
  </si>
  <si>
    <t>Шланг G.Lauf для душа Imp*Imp 175 см люкс блистер. упак. URG-1308</t>
  </si>
  <si>
    <t>641.73 руб.</t>
  </si>
  <si>
    <t>SMS-180314</t>
  </si>
  <si>
    <t>URG-1308 I*I 200cm</t>
  </si>
  <si>
    <t>Шланг G.Lauf для душа Imp*Imp 200 см люкс блистер. упак. URG-1308, антитвист, усиленный 12 бар</t>
  </si>
  <si>
    <t>682.59 руб.</t>
  </si>
  <si>
    <t>SMS-180315</t>
  </si>
  <si>
    <t>URG-1312 I*I 150cm</t>
  </si>
  <si>
    <t>Шланг G.Lauf для душа Imp*Imp 150 см URG-1312, антитвист, усиленный 12 бар</t>
  </si>
  <si>
    <t>693.19 руб.</t>
  </si>
  <si>
    <t>SMS-180316</t>
  </si>
  <si>
    <t>URG-1313 I*I 150cm</t>
  </si>
  <si>
    <t>Шланг G.Lauf для душа Imp*Imp 150 см URG-1313, антитвист, усиленный 12 бар</t>
  </si>
  <si>
    <t>774.92 руб.</t>
  </si>
  <si>
    <t>SMS-180317</t>
  </si>
  <si>
    <t>URG-1314 I*I 150cm</t>
  </si>
  <si>
    <t>Шланг G.Lauf для душа Imp*Imp 150 см URG-1314, антитвист, усиленный 12 бар, ПВХ серебро</t>
  </si>
  <si>
    <t>570.59 руб.</t>
  </si>
  <si>
    <t>SMS-180318</t>
  </si>
  <si>
    <t>URG-1315 I*I 150cm</t>
  </si>
  <si>
    <t>Термоиндикаторный ПВХ шланг G.Lauf для душа Imp*Imp 150 см URG-1315, антитвист, усиленный 12 бар</t>
  </si>
  <si>
    <t>743.13 руб.</t>
  </si>
  <si>
    <t>SMS-180417</t>
  </si>
  <si>
    <t>SRG-003 I*I 150cm</t>
  </si>
  <si>
    <t>Шланг для душа Solone 1/2 (Imp)* 1/2 (Imp) 150 см SRG-003</t>
  </si>
  <si>
    <t>Шланги для душа VIEIR</t>
  </si>
  <si>
    <t>SMS-320015</t>
  </si>
  <si>
    <t>VR21150</t>
  </si>
  <si>
    <t>Шланг для душа 1/2x1/2 силиконовый метализированный 150см упак. блистер (50шт)</t>
  </si>
  <si>
    <t>323.40 руб.</t>
  </si>
  <si>
    <t>SMS-320016</t>
  </si>
  <si>
    <t>VR21175</t>
  </si>
  <si>
    <t>Шланг для душа 1/2x1/2 силиконовый метализированный 175см упак. блистер (50шт)</t>
  </si>
  <si>
    <t>346.92 руб.</t>
  </si>
  <si>
    <t>SMS-320017</t>
  </si>
  <si>
    <t>VR21200</t>
  </si>
  <si>
    <t>Шланг для душа 1/2x1/2 силиконовый метализированный 200см упак. блистер (50шт)</t>
  </si>
  <si>
    <t>373.38 руб.</t>
  </si>
  <si>
    <t>SMS-320018</t>
  </si>
  <si>
    <t>VR22150</t>
  </si>
  <si>
    <t>Шланг для душа 150см 1/2x1/2 метал НЕРЖ , РАСТЯГИВАЮЩИЙСЯ + 360* антитвист, блистер (50шт)</t>
  </si>
  <si>
    <t>274.89 руб.</t>
  </si>
  <si>
    <t>SMS-320019</t>
  </si>
  <si>
    <t>VR22175</t>
  </si>
  <si>
    <t>Шланг для душа 175см 1/2x1/2 метал НЕРЖ , РАСТЯГИВАЮЩИЙСЯ + 360* антитвист, блистер (50шт)</t>
  </si>
  <si>
    <t>296.94 руб.</t>
  </si>
  <si>
    <t>SMS-320020</t>
  </si>
  <si>
    <t>VR22200</t>
  </si>
  <si>
    <t>Шланг для душа 200см 1/2x1/2 метал НЕРЖ , РАСТЯГИВАЮЩИЙСЯ + 360* антитвист, блистер (50шт)</t>
  </si>
  <si>
    <t>318.99 руб.</t>
  </si>
  <si>
    <t>SMS-320021</t>
  </si>
  <si>
    <t>VR23150</t>
  </si>
  <si>
    <t>Шланг для душа 150см 1/2x1/2 метал НЕРЖ.  РАСТЯГИВАЮЩИЙСЯ,  блистер (50шт)</t>
  </si>
  <si>
    <t>246.96 руб.</t>
  </si>
  <si>
    <t>SMS-320022</t>
  </si>
  <si>
    <t>VR23175</t>
  </si>
  <si>
    <t>Шланг для душа 175см 1/2x1/2 метал НЕРЖ.  РАСТЯГИВАЮЩИЙСЯ,  блистер (50шт)</t>
  </si>
  <si>
    <t>266.07 руб.</t>
  </si>
  <si>
    <t>SMS-320023</t>
  </si>
  <si>
    <t>VR23200</t>
  </si>
  <si>
    <t>Шланг для душа 200см 1/2x1/2 метал НЕРЖ.  РАСТЯГИВАЮЩИЙСЯ,  блистер (50шт)</t>
  </si>
  <si>
    <t>294.00 руб.</t>
  </si>
  <si>
    <t>SMS-320024</t>
  </si>
  <si>
    <t>VR24150</t>
  </si>
  <si>
    <t>Шланг для душа 1/2х1/2 металлический LUX 150см упак. блистер (1/50шт)</t>
  </si>
  <si>
    <t>410.13 руб.</t>
  </si>
  <si>
    <t>SMS-320025</t>
  </si>
  <si>
    <t>VR24175</t>
  </si>
  <si>
    <t>Шланг для душа 1/2х1/2 металлический LUX 175см упак. блистер (1/50шт)</t>
  </si>
  <si>
    <t>439.53 руб.</t>
  </si>
  <si>
    <t>SMS-320026</t>
  </si>
  <si>
    <t>VR24200</t>
  </si>
  <si>
    <t>Шланг для душа 1/2х1/2 металлический LUX 200см упак. блистер (1/50шт)</t>
  </si>
  <si>
    <t>461.58 руб.</t>
  </si>
  <si>
    <t>SMS-320027</t>
  </si>
  <si>
    <t>VR25150</t>
  </si>
  <si>
    <t>Шланг для душа 1/2х1/2 силиконовый серебро LUX 150см упак. блистер (1/50шт)</t>
  </si>
  <si>
    <t>432.18 руб.</t>
  </si>
  <si>
    <t>SMS-320028</t>
  </si>
  <si>
    <t>VR25175</t>
  </si>
  <si>
    <t>Шланг для душа 1/2х1/2 силиконовый серебро LUX 175см упак. блистер (1/50шт)</t>
  </si>
  <si>
    <t>457.17 руб.</t>
  </si>
  <si>
    <t>SMS-320029</t>
  </si>
  <si>
    <t>VR25200</t>
  </si>
  <si>
    <t>Шланг для душа 1/2х1/2 силиконовый серебро LUX 200см упак. блистер (1/50шт)</t>
  </si>
  <si>
    <t>480.69 руб.</t>
  </si>
  <si>
    <t>SMS-320030</t>
  </si>
  <si>
    <t>VR26150</t>
  </si>
  <si>
    <t>Шланг для душа 1/2х1/2 усиленный в мелкой металлической оплетке 150см упак. блистер (1/50шт)</t>
  </si>
  <si>
    <t>391.02 руб.</t>
  </si>
  <si>
    <t>SMS-320031</t>
  </si>
  <si>
    <t>VR26175</t>
  </si>
  <si>
    <t>Шланг для душа 1/2х1/2 усиленный в мелкой металлической оплетке 175см упак. блистер (1/50шт)</t>
  </si>
  <si>
    <t>423.36 руб.</t>
  </si>
  <si>
    <t>SMS-320032</t>
  </si>
  <si>
    <t>VR26200</t>
  </si>
  <si>
    <t>Шланг для душа 1/2х1/2 усиленный в мелкой металлической оплетке 200см упак. блистер (1/50шт)</t>
  </si>
  <si>
    <t>452.76 руб.</t>
  </si>
  <si>
    <t>SMS-320033</t>
  </si>
  <si>
    <t>40150F</t>
  </si>
  <si>
    <t>Шланг для джакузи 1/2х3/8 металлический 150см упак. блистер (1/50шт)</t>
  </si>
  <si>
    <t>448.35 руб.</t>
  </si>
  <si>
    <t>SMS-320034</t>
  </si>
  <si>
    <t>40150M</t>
  </si>
  <si>
    <t>Шланг для выдвижной лейки металлический 150см упак. блистер (50шт)</t>
  </si>
  <si>
    <t>389.55 руб.</t>
  </si>
  <si>
    <t>SMS-320050</t>
  </si>
  <si>
    <t>VR31150</t>
  </si>
  <si>
    <t>Шланг для душа 150см 4-х слойная трубка ПВХ, 5 хлопковых нитей (50шт)</t>
  </si>
  <si>
    <t>298.41 руб.</t>
  </si>
  <si>
    <t>SMS-320051</t>
  </si>
  <si>
    <t>VR31175</t>
  </si>
  <si>
    <t>Шланг для душа 175см 4-х слойная трубка ПВХ, 5 хлопковых нитей (50шт)</t>
  </si>
  <si>
    <t>313.11 руб.</t>
  </si>
  <si>
    <t>SMS-320052</t>
  </si>
  <si>
    <t>VR31200</t>
  </si>
  <si>
    <t>Шланг для душа 200см 4-х слойная трубка ПВХ, 5 хлопковых нитей (50шт)</t>
  </si>
  <si>
    <t>338.10 руб.</t>
  </si>
  <si>
    <t>SMS-320053</t>
  </si>
  <si>
    <t>VR32150</t>
  </si>
  <si>
    <t>Шланг для душа 150см 4-х слойная трубка ПВХ, 8 нитей из полиэстера (50шт)</t>
  </si>
  <si>
    <t>311.64 руб.</t>
  </si>
  <si>
    <t>SMS-320054</t>
  </si>
  <si>
    <t>VR32175</t>
  </si>
  <si>
    <t>Шланг для душа 175см 4-х слойная трубка ПВХ, 8 нитей из полиэстера (50шт)</t>
  </si>
  <si>
    <t>336.63 руб.</t>
  </si>
  <si>
    <t>SMS-320055</t>
  </si>
  <si>
    <t>VR32200</t>
  </si>
  <si>
    <t>Шланг для душа 200см 4-х слойная трубка ПВХ, 8 нитей из полиэстера (50шт)</t>
  </si>
  <si>
    <t>363.09 руб.</t>
  </si>
  <si>
    <t>SMS-320056</t>
  </si>
  <si>
    <t>VR33150</t>
  </si>
  <si>
    <t>Шланг для душа металлический арт.33150 (150см) (50шт)</t>
  </si>
  <si>
    <t>171.99 руб.</t>
  </si>
  <si>
    <t>SMS-320057</t>
  </si>
  <si>
    <t>VR33175</t>
  </si>
  <si>
    <t>Шланг для душа металлический арт.33175 (175см)  (50шт)</t>
  </si>
  <si>
    <t>188.16 руб.</t>
  </si>
  <si>
    <t>SMS-320058</t>
  </si>
  <si>
    <t>VR33200</t>
  </si>
  <si>
    <t>Шланг для душа металлический арт.33200 (200см) (50шт)</t>
  </si>
  <si>
    <t>201.39 руб.</t>
  </si>
  <si>
    <t>SMS-320059</t>
  </si>
  <si>
    <t>VR34150</t>
  </si>
  <si>
    <t>Шланг для душа 150см металлический растягивающийся + 360* антитвист (50шт)</t>
  </si>
  <si>
    <t>282.24 руб.</t>
  </si>
  <si>
    <t>SMS-320060</t>
  </si>
  <si>
    <t>VR34175</t>
  </si>
  <si>
    <t>Шланг для душа 175см металлический растягивающийся + 360* антитвист (50шт)</t>
  </si>
  <si>
    <t>301.35 руб.</t>
  </si>
  <si>
    <t>SMS-320061</t>
  </si>
  <si>
    <t>VR34200</t>
  </si>
  <si>
    <t>Шланг для душа 200см металлический растягивающийся + 360* антитвист (50шт)</t>
  </si>
  <si>
    <t>320.46 руб.</t>
  </si>
  <si>
    <t>VER-000769</t>
  </si>
  <si>
    <t>VR60100</t>
  </si>
  <si>
    <t>Шланг для душа 100см в металлической оплетке, хром (50/1шт)</t>
  </si>
  <si>
    <t>Шланги для душа РАЗНЫЕ</t>
  </si>
  <si>
    <t>OTM-110058</t>
  </si>
  <si>
    <t>Шланг для душа 1/2 металлический имп-имп ЭКОНОМ (150см) (100шт)</t>
  </si>
  <si>
    <t>107.73 руб.</t>
  </si>
  <si>
    <t>SCH-100142</t>
  </si>
  <si>
    <t>Шланг для душа виниловый 150 см белый (упак.30)</t>
  </si>
  <si>
    <t>278.30 руб.</t>
  </si>
  <si>
    <t>SCH-100143</t>
  </si>
  <si>
    <t>Шланг для душа виниловый 150 см серый (упак.30)</t>
  </si>
  <si>
    <t>SCH-100144</t>
  </si>
  <si>
    <t>Шланг для душа виниловый 150 см черный матовый (упак.30)</t>
  </si>
  <si>
    <t>SMS-320001</t>
  </si>
  <si>
    <t>переходник метрич. 1/2" вн - 22*1,5 имп/рус</t>
  </si>
  <si>
    <t>142.80 руб.</t>
  </si>
  <si>
    <t>Шланги для душа ELKA</t>
  </si>
  <si>
    <t>ELK-200312</t>
  </si>
  <si>
    <t>Шланг для душа ПВХ 150 см белый ELKA (упак.30)</t>
  </si>
  <si>
    <t>206.42 руб.</t>
  </si>
  <si>
    <t>ELK-200313</t>
  </si>
  <si>
    <t>Шланг для душа ПВХ 150 см серый ELKA (упак.30)</t>
  </si>
  <si>
    <t>ELK-200314</t>
  </si>
  <si>
    <t>Шланг для душа ПВХ 150 см черный матовый ELKA (упак.30)</t>
  </si>
  <si>
    <t>ELK-200315</t>
  </si>
  <si>
    <t>Шланг для душа ПВХ 170 см белый ELKA (упак.25)</t>
  </si>
  <si>
    <t>225.54 руб.</t>
  </si>
  <si>
    <t>ELK-200316</t>
  </si>
  <si>
    <t>Шланг для душа ПВХ 170 см серый ELKA (упак.25)</t>
  </si>
  <si>
    <t>ELK-200317</t>
  </si>
  <si>
    <t>Шланг для душа ПВХ 170 см черный матовый ELKA (упак.25)</t>
  </si>
  <si>
    <t>ELK-200318</t>
  </si>
  <si>
    <t>Шланг для душа ПВХ 200 см белый ELKA (упак.20)</t>
  </si>
  <si>
    <t>248.48 руб.</t>
  </si>
  <si>
    <t>ELK-200319</t>
  </si>
  <si>
    <t>Шланг для душа ПВХ 200 см серый ELKA (упак.20)</t>
  </si>
  <si>
    <t>ELK-200320</t>
  </si>
  <si>
    <t>Шланг для душа ПВХ 200 см черный матовый ELKA (упак.20)</t>
  </si>
  <si>
    <t>ELK-200321</t>
  </si>
  <si>
    <t>Шланг для душа  растяжной 150-200 см, ¢14мм,  внутренний шланг EPDM, двойной замок ELKA (50)</t>
  </si>
  <si>
    <t>198.32 руб.</t>
  </si>
  <si>
    <t>ELK-200322</t>
  </si>
  <si>
    <t>Шланг для душа 140 см, d 13 мм, внутренний шланг PVC, двойной замок ELKA (упак- 100 шт)</t>
  </si>
  <si>
    <t>107.12 руб.</t>
  </si>
  <si>
    <t>ELK-200323</t>
  </si>
  <si>
    <t>Шланг для душа 150 см, d 13 мм, внутренний шланг PVC, двойной замок ELKA (упак- 100 шт)</t>
  </si>
  <si>
    <t>120.15 руб.</t>
  </si>
  <si>
    <t>ELK-200324</t>
  </si>
  <si>
    <t>11103000104-360</t>
  </si>
  <si>
    <t>Шланг для душа растяжной 150-170 см 360 градусов d 14 мм двойной замок, мелкая гофра, гальван. латун</t>
  </si>
  <si>
    <t>309.79 руб.</t>
  </si>
  <si>
    <t>ELK-200325</t>
  </si>
  <si>
    <t>Шланг для душа растяжной 150-170 см, d 13 мм, внутренний шланг EPDM, двойной замок, гофра ELKA (упак</t>
  </si>
  <si>
    <t>292.42 руб.</t>
  </si>
  <si>
    <t>ELK-200326</t>
  </si>
  <si>
    <t>Шланг для душа растяжной 150-170 см, d 14 мм, внутренний шланг EPDM, двойной замок ELKA (упак-50 шт)</t>
  </si>
  <si>
    <t>186.74 руб.</t>
  </si>
  <si>
    <t>ELK-200327</t>
  </si>
  <si>
    <t>11103000106-15-18</t>
  </si>
  <si>
    <t>Шланг для душа растяжной-пружинный, 1,5-1,8 м, EPDM ELKA (упак 50)</t>
  </si>
  <si>
    <t>295.31 руб.</t>
  </si>
  <si>
    <t>Шланги для душа VIEIR цветные</t>
  </si>
  <si>
    <t>VER-000770</t>
  </si>
  <si>
    <t>VR60100C</t>
  </si>
  <si>
    <t>Шланг для душа 100см в металлической оплетке, черный (50/1шт)</t>
  </si>
  <si>
    <t>380.73 руб.</t>
  </si>
  <si>
    <t>VER-000771</t>
  </si>
  <si>
    <t>VR60150C</t>
  </si>
  <si>
    <t>Шланг для душа 150см в металлической оплетке, черный (50/1шт)</t>
  </si>
  <si>
    <t>426.30 руб.</t>
  </si>
  <si>
    <t>VER-000772</t>
  </si>
  <si>
    <t>VR60175C</t>
  </si>
  <si>
    <t>Шланг для душа 175см в металлической оплетке, черный (50/1шт)</t>
  </si>
  <si>
    <t>445.41 руб.</t>
  </si>
  <si>
    <t>VER-000773</t>
  </si>
  <si>
    <t>VR60200C</t>
  </si>
  <si>
    <t>Шланг для душа 200см в металлической оплетке, черный (50/1шт)</t>
  </si>
  <si>
    <t>VER-000774</t>
  </si>
  <si>
    <t>VR60100S</t>
  </si>
  <si>
    <t>Шланг для душа 100см в металлической оплетке, золотой матовый (50/1шт)</t>
  </si>
  <si>
    <t>VER-000775</t>
  </si>
  <si>
    <t>VR60150S</t>
  </si>
  <si>
    <t>Шланг для душа 150см в металлической оплетке, золотой матовый (50/1шт)</t>
  </si>
  <si>
    <t>501.27 руб.</t>
  </si>
  <si>
    <t>VER-000776</t>
  </si>
  <si>
    <t>VR60175S</t>
  </si>
  <si>
    <t>Шланг для душа 175см в металлической оплетке, золотой матовый (50/1шт)</t>
  </si>
  <si>
    <t>532.14 руб.</t>
  </si>
  <si>
    <t>VER-000777</t>
  </si>
  <si>
    <t>VR60200S</t>
  </si>
  <si>
    <t>Шланг для душа 200см в металлической оплетке, золотой матовый (50/1шт)</t>
  </si>
  <si>
    <t>539.49 руб.</t>
  </si>
  <si>
    <t>VER-000778</t>
  </si>
  <si>
    <t>VR60100F</t>
  </si>
  <si>
    <t>Шланг для душа 100см в металлической оплетке, белый матовый (50/1шт)</t>
  </si>
  <si>
    <t>VER-000779</t>
  </si>
  <si>
    <t>VR60150F</t>
  </si>
  <si>
    <t>Шланг для душа 150см в металлической оплетке, белый матовый (50/1шт)</t>
  </si>
  <si>
    <t>429.24 руб.</t>
  </si>
  <si>
    <t>VER-000780</t>
  </si>
  <si>
    <t>VR60175F</t>
  </si>
  <si>
    <t>Шланг для душа 175см в металлической оплетке, белый матовый (50/1шт)</t>
  </si>
  <si>
    <t>VER-000781</t>
  </si>
  <si>
    <t>VR60200F</t>
  </si>
  <si>
    <t>Шланг для душа 200см в металлической оплетке, белый матовый (50/1шт)</t>
  </si>
  <si>
    <t>479.22 руб.</t>
  </si>
  <si>
    <t>VER-000782</t>
  </si>
  <si>
    <t>VR60100G</t>
  </si>
  <si>
    <t>Шланг для душа 100см в металлической оплетке, графит (50/1шт)</t>
  </si>
  <si>
    <t>VER-000783</t>
  </si>
  <si>
    <t>VR60150G</t>
  </si>
  <si>
    <t>Шланг для душа 150см в металлической оплетке, графит (50/1шт)</t>
  </si>
  <si>
    <t>430.71 руб.</t>
  </si>
  <si>
    <t>VER-000784</t>
  </si>
  <si>
    <t>VR60175G</t>
  </si>
  <si>
    <t>Шланг для душа 175см в металлической оплетке, графит (50/1шт)</t>
  </si>
  <si>
    <t>455.70 руб.</t>
  </si>
  <si>
    <t>VER-000785</t>
  </si>
  <si>
    <t>VR60200G</t>
  </si>
  <si>
    <t>Шланг для душа 200см в металлической оплетке, графит (50/1шт)</t>
  </si>
  <si>
    <t>470.40 руб.</t>
  </si>
  <si>
    <t>Лейки и держатели</t>
  </si>
  <si>
    <t>SST-100225</t>
  </si>
  <si>
    <t>Кронштейн для душ лейки поворотный пластиковый ХРОМ</t>
  </si>
  <si>
    <t>Лейки GLAUF</t>
  </si>
  <si>
    <t>SMS-180266</t>
  </si>
  <si>
    <t>UHS-1102</t>
  </si>
  <si>
    <t>Лейка G.Lauf для душа, 1-функциональная, UHS-1102</t>
  </si>
  <si>
    <t>301.19 руб.</t>
  </si>
  <si>
    <t>SMS-180267</t>
  </si>
  <si>
    <t>UHS-1104</t>
  </si>
  <si>
    <t>Лейка G.Lauf для душа, 1-функциональная, UHS-1104</t>
  </si>
  <si>
    <t>269.41 руб.</t>
  </si>
  <si>
    <t>SMS-180268</t>
  </si>
  <si>
    <t>UHS-1106</t>
  </si>
  <si>
    <t>Лейка G.Lauf для душа, 1-функциональная, UHS-1106</t>
  </si>
  <si>
    <t>SMS-180269</t>
  </si>
  <si>
    <t>UHS-1606</t>
  </si>
  <si>
    <t>Лейка G.Lauf для душа, 1-функциональная, UHS-1606</t>
  </si>
  <si>
    <t>307.24 руб.</t>
  </si>
  <si>
    <t>SMS-180270</t>
  </si>
  <si>
    <t>UHS-1107</t>
  </si>
  <si>
    <t>Лейка G.Lauf для душа, 1-функциональная, UHS-1107</t>
  </si>
  <si>
    <t>196.76 руб.</t>
  </si>
  <si>
    <t>SMS-180271</t>
  </si>
  <si>
    <t>UHS-1108 BLUE</t>
  </si>
  <si>
    <t>Лейка G.Lauf для душа, 1-функциональная, UHS-1108 BLUE</t>
  </si>
  <si>
    <t>204.32 руб.</t>
  </si>
  <si>
    <t>SMS-180272</t>
  </si>
  <si>
    <t>UHS-1109</t>
  </si>
  <si>
    <t>Лейка G.Lauf для душа, 3-функциональная, UHS-1109</t>
  </si>
  <si>
    <t>348.11 руб.</t>
  </si>
  <si>
    <t>SMS-180273</t>
  </si>
  <si>
    <t>UHS-1110</t>
  </si>
  <si>
    <t>Лейка G.Lauf для душа, 3-функциональная, UHS-1110</t>
  </si>
  <si>
    <t>SMS-180274</t>
  </si>
  <si>
    <t>UHS-1130</t>
  </si>
  <si>
    <t>Лейка G.Lauf для душа, 1-функциональная, UHS-1130</t>
  </si>
  <si>
    <t>219.46 руб.</t>
  </si>
  <si>
    <t>SMS-180275</t>
  </si>
  <si>
    <t>UHS-1139</t>
  </si>
  <si>
    <t>Лейка G.Lauf для душа, 3-функциональная, UHS-1139</t>
  </si>
  <si>
    <t>258.81 руб.</t>
  </si>
  <si>
    <t>SMS-180276</t>
  </si>
  <si>
    <t>UHS-1142</t>
  </si>
  <si>
    <t>Лейка G.Lauf для душа, 3-функциональная, UHS-1142</t>
  </si>
  <si>
    <t>SMS-180277</t>
  </si>
  <si>
    <t>UHS-1150</t>
  </si>
  <si>
    <t>Лейка G.Lauf для душа, 5-функциональная, UHS-1150</t>
  </si>
  <si>
    <t>SMS-180278</t>
  </si>
  <si>
    <t>UHS-1151</t>
  </si>
  <si>
    <t>Лейка G.Lauf для душа, 5-функциональная, UHS-1151</t>
  </si>
  <si>
    <t>336.00 руб.</t>
  </si>
  <si>
    <t>SMS-180279</t>
  </si>
  <si>
    <t>UHS-1152KB</t>
  </si>
  <si>
    <t>Лейка G.Lauf для душа, 3-функциональная, UHS-1152KB</t>
  </si>
  <si>
    <t>423.78 руб.</t>
  </si>
  <si>
    <t>SMS-180280</t>
  </si>
  <si>
    <t>UHS-1152GN</t>
  </si>
  <si>
    <t>Лейка G.Lauf для душа, 3-функциональная, UHS-1152GN</t>
  </si>
  <si>
    <t>SMS-180281</t>
  </si>
  <si>
    <t>UHS-1152OG</t>
  </si>
  <si>
    <t>Лейка G.Lauf для душа, 3-функциональная, UHS-1152OG</t>
  </si>
  <si>
    <t>SMS-180282</t>
  </si>
  <si>
    <t>UHS-1160</t>
  </si>
  <si>
    <t>Лейка G.Lauf для душа, 1-функциональная, UHS-1160</t>
  </si>
  <si>
    <t>222.49 руб.</t>
  </si>
  <si>
    <t>SMS-180283</t>
  </si>
  <si>
    <t>UHS-1250</t>
  </si>
  <si>
    <t>Лейка G.Lauf для душа, 5-функциональная, UHS-1250</t>
  </si>
  <si>
    <t>SMS-180284</t>
  </si>
  <si>
    <t>UHS-1201</t>
  </si>
  <si>
    <t>Лейка G.Lauf для душа, 3-функциональная, UHS-1201</t>
  </si>
  <si>
    <t>387.46 руб.</t>
  </si>
  <si>
    <t>SMS-180285</t>
  </si>
  <si>
    <t>UHS-1211</t>
  </si>
  <si>
    <t>Лейка G.Lauf для душа, 3-функциональная, UHS-1211</t>
  </si>
  <si>
    <t>SMS-180286</t>
  </si>
  <si>
    <t>UHS-1212</t>
  </si>
  <si>
    <t>Лейка G.Lauf для душа, 5-функциональная, UHS-1212</t>
  </si>
  <si>
    <t>590.27 руб.</t>
  </si>
  <si>
    <t>SMS-180287</t>
  </si>
  <si>
    <t>UHS-1213</t>
  </si>
  <si>
    <t>Лейка G.Lauf для душа, 3-функциональная, UHS-1213</t>
  </si>
  <si>
    <t>SMS-180288</t>
  </si>
  <si>
    <t>UHS-1214</t>
  </si>
  <si>
    <t>Лейка G.Lauf для душа, 3-функциональная, UHS-1214</t>
  </si>
  <si>
    <t>SMS-180289</t>
  </si>
  <si>
    <t>UHS-1215</t>
  </si>
  <si>
    <t>Лейка G.Lauf для душа, 1-функциональная, UHS-1215</t>
  </si>
  <si>
    <t>SMS-180290</t>
  </si>
  <si>
    <t>UHS-1231</t>
  </si>
  <si>
    <t>Лейка G.Lauf для душа, 5-функциональная, UHS-1231</t>
  </si>
  <si>
    <t>SMS-180291</t>
  </si>
  <si>
    <t>UHS-1232</t>
  </si>
  <si>
    <t>Лейка G.Lauf для душа, 5-функциональная, UHS-1232</t>
  </si>
  <si>
    <t>SMS-180293</t>
  </si>
  <si>
    <t>UHS-2101</t>
  </si>
  <si>
    <t>Лейка G.Lauf для биде UHS-2101</t>
  </si>
  <si>
    <t>198.27 руб.</t>
  </si>
  <si>
    <t>SMS-180294</t>
  </si>
  <si>
    <t>UHS-2102</t>
  </si>
  <si>
    <t>Лейка G.Lauf для биде 1-функц. UHS-2102</t>
  </si>
  <si>
    <t>184.65 руб.</t>
  </si>
  <si>
    <t>SMS-180368</t>
  </si>
  <si>
    <t>UZJ-1213</t>
  </si>
  <si>
    <t>держатель G.Lauf для лейки метал. UZJ-1213</t>
  </si>
  <si>
    <t>379.89 руб.</t>
  </si>
  <si>
    <t>SMS-180369</t>
  </si>
  <si>
    <t>UZJ-3201</t>
  </si>
  <si>
    <t>держатель G.Lauf для лейки метал. UZJ-3201</t>
  </si>
  <si>
    <t>SMS-180418</t>
  </si>
  <si>
    <t>SHS-2110</t>
  </si>
  <si>
    <t>Лейка для биде Solone (карт.коробка) 1-функц., SHS-2110</t>
  </si>
  <si>
    <t>351.13 руб.</t>
  </si>
  <si>
    <t>Лейки VIEIR</t>
  </si>
  <si>
    <t>SMS-330046</t>
  </si>
  <si>
    <t>VR1001</t>
  </si>
  <si>
    <t>Лейка душевая  однорежимная VIEIR (1/40шт)</t>
  </si>
  <si>
    <t>496.86 руб.</t>
  </si>
  <si>
    <t>SMS-330047</t>
  </si>
  <si>
    <t>VR1002</t>
  </si>
  <si>
    <t>601.23 руб.</t>
  </si>
  <si>
    <t>SMS-330048</t>
  </si>
  <si>
    <t>VR1031</t>
  </si>
  <si>
    <t>558.60 руб.</t>
  </si>
  <si>
    <t>SMS-330049</t>
  </si>
  <si>
    <t>VR1033</t>
  </si>
  <si>
    <t>563.01 руб.</t>
  </si>
  <si>
    <t>SMS-330050</t>
  </si>
  <si>
    <t>VR1044</t>
  </si>
  <si>
    <t>554.19 руб.</t>
  </si>
  <si>
    <t>SMS-330051</t>
  </si>
  <si>
    <t>VR3001</t>
  </si>
  <si>
    <t>Лейка душевая  3 функции VIEIR (1/40шт)</t>
  </si>
  <si>
    <t>SMS-330052</t>
  </si>
  <si>
    <t>VR3002</t>
  </si>
  <si>
    <t>Лейка душевая  2 функции (переключение кнопкой) VIEIR (1/40шт)</t>
  </si>
  <si>
    <t>SMS-330053</t>
  </si>
  <si>
    <t>VR3003</t>
  </si>
  <si>
    <t>SMS-330054</t>
  </si>
  <si>
    <t>VR3003F</t>
  </si>
  <si>
    <t>SMS-330055</t>
  </si>
  <si>
    <t>VR3004</t>
  </si>
  <si>
    <t>608.58 руб.</t>
  </si>
  <si>
    <t>SMS-330056</t>
  </si>
  <si>
    <t>VR3005</t>
  </si>
  <si>
    <t>676.20 руб.</t>
  </si>
  <si>
    <t>SMS-330057</t>
  </si>
  <si>
    <t>VR3006</t>
  </si>
  <si>
    <t>1 055.46 руб.</t>
  </si>
  <si>
    <t>SMS-330058</t>
  </si>
  <si>
    <t>VR3031</t>
  </si>
  <si>
    <t>655.62 руб.</t>
  </si>
  <si>
    <t>SMS-330059</t>
  </si>
  <si>
    <t>VR3033</t>
  </si>
  <si>
    <t>SMS-330060</t>
  </si>
  <si>
    <t>VR3083</t>
  </si>
  <si>
    <t>896.70 руб.</t>
  </si>
  <si>
    <t>SMS-330061</t>
  </si>
  <si>
    <t>VR3083C</t>
  </si>
  <si>
    <t>Лейка душевая  3 функции (черная) VIEIR (1/40шт)</t>
  </si>
  <si>
    <t>889.35 руб.</t>
  </si>
  <si>
    <t>SMS-330062</t>
  </si>
  <si>
    <t>VR3083F</t>
  </si>
  <si>
    <t>Лейка душевая  3 функции (белая) VIEIR (1/40шт)</t>
  </si>
  <si>
    <t>SMS-330063</t>
  </si>
  <si>
    <t>VR5002</t>
  </si>
  <si>
    <t>Лейка душевая  5 функций VIEIR (1/40шт)</t>
  </si>
  <si>
    <t>748.23 руб.</t>
  </si>
  <si>
    <t>SMS-330064</t>
  </si>
  <si>
    <t>VR5003</t>
  </si>
  <si>
    <t>905.52 руб.</t>
  </si>
  <si>
    <t>SMS-330065</t>
  </si>
  <si>
    <t>VR5005</t>
  </si>
  <si>
    <t>906.99 руб.</t>
  </si>
  <si>
    <t>SMS-330066</t>
  </si>
  <si>
    <t>VR5006</t>
  </si>
  <si>
    <t>667.38 руб.</t>
  </si>
  <si>
    <t>SMS-330067</t>
  </si>
  <si>
    <t>VR5011</t>
  </si>
  <si>
    <t>812.91 руб.</t>
  </si>
  <si>
    <t>SMS-330068</t>
  </si>
  <si>
    <t>VR5012</t>
  </si>
  <si>
    <t>1 005.48 руб.</t>
  </si>
  <si>
    <t>Лейки РАЗНЫЕ</t>
  </si>
  <si>
    <t>OTM-110063</t>
  </si>
  <si>
    <t>Лейка для  душа 1/2 КОБРА хром (160шт)</t>
  </si>
  <si>
    <t>68.40 руб.</t>
  </si>
  <si>
    <t>OTM-110067</t>
  </si>
  <si>
    <t>Держатель настенный для лейки пластик хром</t>
  </si>
  <si>
    <t>18.81 руб.</t>
  </si>
  <si>
    <t>&gt;500</t>
  </si>
  <si>
    <t>VER-100196</t>
  </si>
  <si>
    <t>MG09</t>
  </si>
  <si>
    <t>Душевая лейка 1-режимная хром КОБРА</t>
  </si>
  <si>
    <t>66.15 руб.</t>
  </si>
  <si>
    <t>Ремкомлекты</t>
  </si>
  <si>
    <t>SMS-180372</t>
  </si>
  <si>
    <t>XOT-1001</t>
  </si>
  <si>
    <t>ремкоплект G.Lauf для шарового переключения XOT-1001</t>
  </si>
  <si>
    <t>384.43 руб.</t>
  </si>
  <si>
    <t>SMS-180374</t>
  </si>
  <si>
    <t>XOT-1202</t>
  </si>
  <si>
    <t>ремкоплект G.Lauf для излива универсальный</t>
  </si>
  <si>
    <t>134.70 руб.</t>
  </si>
  <si>
    <t>Эксцентрики</t>
  </si>
  <si>
    <t>FRK-110172</t>
  </si>
  <si>
    <t>PV43</t>
  </si>
  <si>
    <t>Эксцентрик для смесителя 3/4х1/2" (1/500шт)</t>
  </si>
  <si>
    <t>189.63 руб.</t>
  </si>
  <si>
    <t>FRK-110173</t>
  </si>
  <si>
    <t>PV45</t>
  </si>
  <si>
    <t>Набор коротких усиленных эксцентриков (2шт) в блистере с прокладками (1/48шт)</t>
  </si>
  <si>
    <t>454.23 руб.</t>
  </si>
  <si>
    <t>FRK-110174</t>
  </si>
  <si>
    <t>PV46</t>
  </si>
  <si>
    <t>Набор длинных усиленных эксцентриков (2шт) в блистере с прокладками (1/30шт)</t>
  </si>
  <si>
    <t>582.12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</si>
  <si>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</si>
  <si>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</si>
  <si>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</si>
  <si>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</si>
  <si>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</si>
  <si>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</si>
  <si>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</si>
  <si>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SMS-180365</t>
  </si>
  <si>
    <t>XOT-318</t>
  </si>
  <si>
    <t>набор G.Lauf эксцентрики + декор. отражатели в блист. упак. XOT-318</t>
  </si>
  <si>
    <t>705.30 руб.</t>
  </si>
  <si>
    <t>VER-001783</t>
  </si>
  <si>
    <t>PV48</t>
  </si>
  <si>
    <t>Эксцентрик шарнирный для смесителя 1/2Mx3/4M "(100/2шт)</t>
  </si>
  <si>
    <t>395.43 руб.</t>
  </si>
  <si>
    <t>Маховики</t>
  </si>
  <si>
    <t>SMS-180326</t>
  </si>
  <si>
    <t>XOT-722</t>
  </si>
  <si>
    <t>комплект G.Lauf кер. кр-бук. 180°, 1/2 + маховик, XOT-722 (1/5шт)</t>
  </si>
  <si>
    <t>SMS-180327</t>
  </si>
  <si>
    <t>XOT-827</t>
  </si>
  <si>
    <t>комплект G.Lauf кер. кр-бук. 180°, 1/2 + маховик, XOT-827 (1/5шт)</t>
  </si>
  <si>
    <t>SMS-180328</t>
  </si>
  <si>
    <t>XOT-856</t>
  </si>
  <si>
    <t>комплект G.Lauf кер. кр-бук. 180°, 1/2 + маховик, XOT-856 (1/5шт)</t>
  </si>
  <si>
    <t>SMS-350024</t>
  </si>
  <si>
    <t>Т50</t>
  </si>
  <si>
    <t>Комплект маховик с кран буксой в блистере (10/100ш)</t>
  </si>
  <si>
    <t>405.00 руб.</t>
  </si>
  <si>
    <t>SMS-350025</t>
  </si>
  <si>
    <t>Т58</t>
  </si>
  <si>
    <t>Комплект маховик с кран буксой в блистере (10/100шт)</t>
  </si>
  <si>
    <t>410.27 руб.</t>
  </si>
  <si>
    <t>SMS-350026</t>
  </si>
  <si>
    <t>Т64</t>
  </si>
  <si>
    <t>374.90 руб.</t>
  </si>
  <si>
    <t>SMS-351023</t>
  </si>
  <si>
    <t xml:space="preserve">V2100 </t>
  </si>
  <si>
    <t>Комплект VIEIR маховик с кран буксой в блистере VIEIR</t>
  </si>
  <si>
    <t>344.27 руб.</t>
  </si>
  <si>
    <t>SST-100227</t>
  </si>
  <si>
    <t>Пара пластиковых маховиков с кран буксами в блистере (упак 2шт)</t>
  </si>
  <si>
    <t>Аэраторы</t>
  </si>
  <si>
    <t>SMS-180362</t>
  </si>
  <si>
    <t>UCK-1222</t>
  </si>
  <si>
    <t>аэратор G.Lauf внутр. резьба UCK-1222 (25/100/1000шт)</t>
  </si>
  <si>
    <t>60.54 руб.</t>
  </si>
  <si>
    <t>SMS-180363</t>
  </si>
  <si>
    <t>UCK-2221</t>
  </si>
  <si>
    <t>аэратор, G.Lauf внеш. резьба UCK-2221 (25/100/1000шт)</t>
  </si>
  <si>
    <t>56.00 руб.</t>
  </si>
  <si>
    <t>SMS-180424</t>
  </si>
  <si>
    <t>SCK-241</t>
  </si>
  <si>
    <t>Аэратор-насадка Solone на излив для экономии воды с переход. для излив с внеш. и внут. рез. (1/24)</t>
  </si>
  <si>
    <t>178.59 руб.</t>
  </si>
  <si>
    <t>SMS-180728</t>
  </si>
  <si>
    <t>UCK-2223</t>
  </si>
  <si>
    <t>Аэратор наружная резьба без корпусной (100/1000шт)</t>
  </si>
  <si>
    <t>51.46 руб.</t>
  </si>
  <si>
    <t>Картриджи</t>
  </si>
  <si>
    <t>SMS-180329</t>
  </si>
  <si>
    <t>UFX-1246</t>
  </si>
  <si>
    <t>картридж G.Lauf ⌀40 UFX-1246</t>
  </si>
  <si>
    <t>SMS-180330</t>
  </si>
  <si>
    <t>UFX-1246-F</t>
  </si>
  <si>
    <t>картридж G.Lauf ⌀40 UFX-1246-F (для KLO3)</t>
  </si>
  <si>
    <t>207.35 руб.</t>
  </si>
  <si>
    <t>SMS-180331</t>
  </si>
  <si>
    <t>UFX-1346</t>
  </si>
  <si>
    <t>картридж G.Lauf ⌀40 (Lt) UFX-1346</t>
  </si>
  <si>
    <t>281.51 руб.</t>
  </si>
  <si>
    <t>SMS-180332</t>
  </si>
  <si>
    <t>UFX-1247</t>
  </si>
  <si>
    <t>картридж G.Lauf ⌀35 UFX-1247</t>
  </si>
  <si>
    <t>189.19 руб.</t>
  </si>
  <si>
    <t>SMS-180333</t>
  </si>
  <si>
    <t>UFX-1247-F</t>
  </si>
  <si>
    <t>картридж G.Lauf ⌀35 UFX-1247-F (для ZOP, LOF4, LEF4, nud16)</t>
  </si>
  <si>
    <t>SMS-180334</t>
  </si>
  <si>
    <t>UFX-1347</t>
  </si>
  <si>
    <t>картридж G.Lauf ⌀35 (Lt) UFX-1347</t>
  </si>
  <si>
    <t>255.78 руб.</t>
  </si>
  <si>
    <t>SMS-180335</t>
  </si>
  <si>
    <t>UFX-1249</t>
  </si>
  <si>
    <t>картридж G.Lauf ⌀35 UFX-1249</t>
  </si>
  <si>
    <t>SMS-180336</t>
  </si>
  <si>
    <t>UFX-1250</t>
  </si>
  <si>
    <t>картридж G.Lauf ⌀35 UFX-1249 (для LWZ1) (1/25шт)</t>
  </si>
  <si>
    <t>SMS-180337</t>
  </si>
  <si>
    <t>UFX-3220</t>
  </si>
  <si>
    <t>картридж G.Lauf для перекл. душ/ванна. для смес. для ванны UFX-3220</t>
  </si>
  <si>
    <t>148.32 руб.</t>
  </si>
  <si>
    <t>SMS-180338</t>
  </si>
  <si>
    <t>UFX-3276</t>
  </si>
  <si>
    <t>картридж G.Lauf 3-х позиц. для пер. душ/ ванна для смес. для ван. QSL, UFX-3276</t>
  </si>
  <si>
    <t>220.97 руб.</t>
  </si>
  <si>
    <t>SMS-180339</t>
  </si>
  <si>
    <t>UFX-3277</t>
  </si>
  <si>
    <t>картридж G.Lauf для перекл. душ/ванна. для смес. для ванны QML, UFX-3277</t>
  </si>
  <si>
    <t>187.68 руб.</t>
  </si>
  <si>
    <t>SMS-180340</t>
  </si>
  <si>
    <t>UFX-3278</t>
  </si>
  <si>
    <t>картридж G.Lauf для перекл. душ/ванна. для смес. для ванны QMT, UFX-3278 (1/25шт)</t>
  </si>
  <si>
    <t>157.41 руб.</t>
  </si>
  <si>
    <t>SMS-180341</t>
  </si>
  <si>
    <t>UFX-3279</t>
  </si>
  <si>
    <t>картридж G.Lauf для перекл. душ/ванна. для смес. Серии NUD, UFX-3279</t>
  </si>
  <si>
    <t>149.84 руб.</t>
  </si>
  <si>
    <t>SMS-180408</t>
  </si>
  <si>
    <t>SFX-1025</t>
  </si>
  <si>
    <t>кер. картридж Solone ⌀25, для FAB1, SFX-1025</t>
  </si>
  <si>
    <t>SMS-180409</t>
  </si>
  <si>
    <t>SFX-1125</t>
  </si>
  <si>
    <t>кер. картридж Solone ⌀25, для FAB4, FAB5, FAB6, FAB7, SFX-1125</t>
  </si>
  <si>
    <t>108.97 руб.</t>
  </si>
  <si>
    <t>SMS-180410</t>
  </si>
  <si>
    <t>SFX-1135</t>
  </si>
  <si>
    <t>кер. картридж Solone ⌀35, для  SUP, 4F и 4L, SFX-1135</t>
  </si>
  <si>
    <t>SMS-180411</t>
  </si>
  <si>
    <t>SFX-1040</t>
  </si>
  <si>
    <t>кер. картридж Solone ⌀40, для LOP и SIT, SFX-1040</t>
  </si>
  <si>
    <t>177.08 руб.</t>
  </si>
  <si>
    <t>SMS-180412</t>
  </si>
  <si>
    <t>SFX-1140</t>
  </si>
  <si>
    <t>кер. картридж Solone ⌀40, для KAD и KAK, SFX-1140</t>
  </si>
  <si>
    <t>211.89 руб.</t>
  </si>
  <si>
    <t>SMS-390003</t>
  </si>
  <si>
    <t>Картридж для смесителя 40мм</t>
  </si>
  <si>
    <t>113.18 руб.</t>
  </si>
  <si>
    <t>SST-100224</t>
  </si>
  <si>
    <t>Картридж для смесителя 35мм</t>
  </si>
  <si>
    <t>116.33 руб.</t>
  </si>
  <si>
    <t>Стойки для душа</t>
  </si>
  <si>
    <t>SMS-180295</t>
  </si>
  <si>
    <t>USJ-1201</t>
  </si>
  <si>
    <t>Стойка для душа (в комп. Лейка G.Lauf, держатель, Шланг G.Lauf, рег. мыльница) USJ-1201</t>
  </si>
  <si>
    <t>2 566.92 руб.</t>
  </si>
  <si>
    <t>SMS-180296</t>
  </si>
  <si>
    <t>USJ-1203</t>
  </si>
  <si>
    <t>Стойка для душа (в комп. Лейка G.Lauf, держатель, Шланг G.Lauf, рег. мыльница) USJ-1203</t>
  </si>
  <si>
    <t>2 588.11 руб.</t>
  </si>
  <si>
    <t>SMS-180297</t>
  </si>
  <si>
    <t>USJ-1205</t>
  </si>
  <si>
    <t>Стойка для душа USJ-1205</t>
  </si>
  <si>
    <t>2 138.59 руб.</t>
  </si>
  <si>
    <t>SMS-180725</t>
  </si>
  <si>
    <t>UST-1090</t>
  </si>
  <si>
    <t>Стойка для душа нерж сталь ХРОМ (в комп. Лейка , держатель, шланг, рег. мыльница) UST-1090 (5шт)</t>
  </si>
  <si>
    <t>4 619.24 руб.</t>
  </si>
  <si>
    <t>SMS-180726</t>
  </si>
  <si>
    <t>UST-1090YB</t>
  </si>
  <si>
    <t>Стойка для душа нерж сталь ЧЕРНАЯ (в комп. лейка, держатель, шланг, рег. мыльница) (5шт)</t>
  </si>
  <si>
    <t>5 132.32 руб.</t>
  </si>
  <si>
    <t>SMS-180730</t>
  </si>
  <si>
    <t>UST-2010</t>
  </si>
  <si>
    <t>Стойка для душа нерж сталь ХРОМ (в комп. Лейка , держатель, шланг, рег. мыльница) (5шт)</t>
  </si>
  <si>
    <t>5 543.24 руб.</t>
  </si>
  <si>
    <t>SMS-180731</t>
  </si>
  <si>
    <t>UST-2010YB</t>
  </si>
  <si>
    <t>Стойка для душа нерж сталь ЧЕРНАЯ (в комп. Лейка , держатель, шланг, рег. мыльница) (5шт)</t>
  </si>
  <si>
    <t>6 096.93 руб.</t>
  </si>
  <si>
    <t>SMS-330069</t>
  </si>
  <si>
    <t>VR020</t>
  </si>
  <si>
    <t>Стойка душевая "VIEIR" (10шт)</t>
  </si>
  <si>
    <t>1 634.64 руб.</t>
  </si>
  <si>
    <t>SMS-330070</t>
  </si>
  <si>
    <t>VR030</t>
  </si>
  <si>
    <t>1 815.45 руб.</t>
  </si>
  <si>
    <t>SMS-330071</t>
  </si>
  <si>
    <t>VR040</t>
  </si>
  <si>
    <t>2 077.11 руб.</t>
  </si>
  <si>
    <t>SMS-330072</t>
  </si>
  <si>
    <t>VR050</t>
  </si>
  <si>
    <t>2 040.36 руб.</t>
  </si>
  <si>
    <t>SMS-330073</t>
  </si>
  <si>
    <t>VR060</t>
  </si>
  <si>
    <t>1 818.39 руб.</t>
  </si>
  <si>
    <t>SMS-330074</t>
  </si>
  <si>
    <t>VR011</t>
  </si>
  <si>
    <t>2 035.95 руб.</t>
  </si>
  <si>
    <t>SMS-330075</t>
  </si>
  <si>
    <t>VR031</t>
  </si>
  <si>
    <t>2 247.63 руб.</t>
  </si>
  <si>
    <t>VER-100239</t>
  </si>
  <si>
    <t>VR041</t>
  </si>
  <si>
    <t>Душевая стойка держатель с лейкой</t>
  </si>
  <si>
    <t>2 424.03 руб.</t>
  </si>
  <si>
    <t>Комплектующие</t>
  </si>
  <si>
    <t>SMS-180366</t>
  </si>
  <si>
    <t>USG-1119</t>
  </si>
  <si>
    <t>набор шпильки (2шт) + прокладки USG-1119</t>
  </si>
  <si>
    <t>52.97 руб.</t>
  </si>
  <si>
    <t>SMS-180367</t>
  </si>
  <si>
    <t>USG-1120</t>
  </si>
  <si>
    <t>набор шпилька + прокладки USG-1120</t>
  </si>
  <si>
    <t>40.86 руб.</t>
  </si>
  <si>
    <t>SMS-180370</t>
  </si>
  <si>
    <t>UMO-3226</t>
  </si>
  <si>
    <t>гайка внутр. G.Lauf (внешняя резьба) UMO-3226</t>
  </si>
  <si>
    <t>46.92 руб.</t>
  </si>
  <si>
    <t>SMS-180371</t>
  </si>
  <si>
    <t>UMO-2227</t>
  </si>
  <si>
    <t>накидная гайка  G.Lauf (внутр. резьба) UMO-3226</t>
  </si>
  <si>
    <t>SMS-180373</t>
  </si>
  <si>
    <t>XOT-1201</t>
  </si>
  <si>
    <t>втулка G.Lauf для ремонта излива 8G, XOT-1201</t>
  </si>
  <si>
    <t>SMS-180375</t>
  </si>
  <si>
    <t>UFM-1028</t>
  </si>
  <si>
    <t>гайка - корона G.Lauf UFM-1028</t>
  </si>
  <si>
    <t>SMS-180415</t>
  </si>
  <si>
    <t>SJG-001</t>
  </si>
  <si>
    <t>Пара штуцеров- удлинителей Solone для подводки (Lt) SJG-001</t>
  </si>
  <si>
    <t>127.14 руб.</t>
  </si>
  <si>
    <t>SST-100226</t>
  </si>
  <si>
    <t>TP14</t>
  </si>
  <si>
    <t>Пара медных удлинителей для гибкой подводки (2шт - 95мм и 115мм)</t>
  </si>
  <si>
    <t>VER-101135</t>
  </si>
  <si>
    <t>VBLX110</t>
  </si>
  <si>
    <t>Пара удлиннителей для гибкой подводки в блистере (1/150шт)</t>
  </si>
  <si>
    <t>376.32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</si>
</sst>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d667e7a_77ea_11ea_8111_003048fd731b_83424922_7d94_11ea_8111_003048fd731b1.jpeg"/><Relationship Id="rId2" Type="http://schemas.openxmlformats.org/officeDocument/2006/relationships/image" Target="../media/6580548c_a8d2_11ea_8135_003048fd731b_64c8badc_5a46_11f0_a775_047c1617b1432.jpeg"/><Relationship Id="rId3" Type="http://schemas.openxmlformats.org/officeDocument/2006/relationships/image" Target="../media/6580548e_a8d2_11ea_8135_003048fd731b_64c8badb_5a46_11f0_a775_047c1617b1433.jpeg"/><Relationship Id="rId4" Type="http://schemas.openxmlformats.org/officeDocument/2006/relationships/image" Target="../media/65805490_a8d2_11ea_8135_003048fd731b_64c8badd_5a46_11f0_a775_047c1617b1434.jpeg"/><Relationship Id="rId5" Type="http://schemas.openxmlformats.org/officeDocument/2006/relationships/image" Target="../media/b8d31825_c362_11ea_8157_003048fd731b_64c8bade_5a46_11f0_a775_047c1617b1435.jpeg"/><Relationship Id="rId6" Type="http://schemas.openxmlformats.org/officeDocument/2006/relationships/image" Target="../media/9088d566_e115_11ea_817f_003048fd731b_14e1e08a_f93d_11ef_a6ea_047c1617b1436.jpeg"/><Relationship Id="rId7" Type="http://schemas.openxmlformats.org/officeDocument/2006/relationships/image" Target="../media/9088d56c_e115_11ea_817f_003048fd731b_b404435f_3ef3_11eb_8202_003048fd731b7.jpeg"/><Relationship Id="rId8" Type="http://schemas.openxmlformats.org/officeDocument/2006/relationships/image" Target="../media/1f13c3cf_37d2_11ef_a5e9_047c1617b143_14e1e191_f93d_11ef_a6ea_047c1617b1438.jpeg"/><Relationship Id="rId9" Type="http://schemas.openxmlformats.org/officeDocument/2006/relationships/image" Target="../media/5f07512c_a8d2_11ea_8135_003048fd731b_64c8bae1_5a46_11f0_a775_047c1617b1439.jpeg"/><Relationship Id="rId10" Type="http://schemas.openxmlformats.org/officeDocument/2006/relationships/image" Target="../media/5f07512e_a8d2_11ea_8135_003048fd731b_64c8bae4_5a46_11f0_a775_047c1617b14310.jpeg"/><Relationship Id="rId11" Type="http://schemas.openxmlformats.org/officeDocument/2006/relationships/image" Target="../media/5f075130_a8d2_11ea_8135_003048fd731b_64c8bae2_5a46_11f0_a775_047c1617b14311.jpeg"/><Relationship Id="rId12" Type="http://schemas.openxmlformats.org/officeDocument/2006/relationships/image" Target="../media/5f075132_a8d2_11ea_8135_003048fd731b_64c8bae3_5a46_11f0_a775_047c1617b14312.jpeg"/><Relationship Id="rId13" Type="http://schemas.openxmlformats.org/officeDocument/2006/relationships/image" Target="../media/65805492_a8d2_11ea_8135_003048fd731b_00bb7b8c_a8d8_11ea_8135_003048fd731b13.jpeg"/><Relationship Id="rId14" Type="http://schemas.openxmlformats.org/officeDocument/2006/relationships/image" Target="../media/65805494_a8d2_11ea_8135_003048fd731b_00bb7b8d_a8d8_11ea_8135_003048fd731b14.jpeg"/><Relationship Id="rId15" Type="http://schemas.openxmlformats.org/officeDocument/2006/relationships/image" Target="../media/65805496_a8d2_11ea_8135_003048fd731b_00bb7b8e_a8d8_11ea_8135_003048fd731b15.jpeg"/><Relationship Id="rId16" Type="http://schemas.openxmlformats.org/officeDocument/2006/relationships/image" Target="../media/65805498_a8d2_11ea_8135_003048fd731b_00bb7b8f_a8d8_11ea_8135_003048fd731b16.jpeg"/><Relationship Id="rId17" Type="http://schemas.openxmlformats.org/officeDocument/2006/relationships/image" Target="../media/6580549a_a8d2_11ea_8135_003048fd731b_00bb7b90_a8d8_11ea_8135_003048fd731b17.jpeg"/><Relationship Id="rId18" Type="http://schemas.openxmlformats.org/officeDocument/2006/relationships/image" Target="../media/6580549c_a8d2_11ea_8135_003048fd731b_00bb7b91_a8d8_11ea_8135_003048fd731b18.jpeg"/><Relationship Id="rId19" Type="http://schemas.openxmlformats.org/officeDocument/2006/relationships/image" Target="../media/6580549e_a8d2_11ea_8135_003048fd731b_00bb7b92_a8d8_11ea_8135_003048fd731b19.jpeg"/><Relationship Id="rId20" Type="http://schemas.openxmlformats.org/officeDocument/2006/relationships/image" Target="../media/658054a0_a8d2_11ea_8135_003048fd731b_00bb7b93_a8d8_11ea_8135_003048fd731b20.jpeg"/><Relationship Id="rId21" Type="http://schemas.openxmlformats.org/officeDocument/2006/relationships/image" Target="../media/658054a2_a8d2_11ea_8135_003048fd731b_00bb7b94_a8d8_11ea_8135_003048fd731b21.jpeg"/><Relationship Id="rId22" Type="http://schemas.openxmlformats.org/officeDocument/2006/relationships/image" Target="../media/658054a4_a8d2_11ea_8135_003048fd731b_00bb7b95_a8d8_11ea_8135_003048fd731b22.jpeg"/><Relationship Id="rId23" Type="http://schemas.openxmlformats.org/officeDocument/2006/relationships/image" Target="../media/658054a6_a8d2_11ea_8135_003048fd731b_00bb7b96_a8d8_11ea_8135_003048fd731b23.jpeg"/><Relationship Id="rId24" Type="http://schemas.openxmlformats.org/officeDocument/2006/relationships/image" Target="../media/658054a8_a8d2_11ea_8135_003048fd731b_00bb7b97_a8d8_11ea_8135_003048fd731b24.jpeg"/><Relationship Id="rId25" Type="http://schemas.openxmlformats.org/officeDocument/2006/relationships/image" Target="../media/658054aa_a8d2_11ea_8135_003048fd731b_64c8bae0_5a46_11f0_a775_047c1617b14325.jpeg"/><Relationship Id="rId26" Type="http://schemas.openxmlformats.org/officeDocument/2006/relationships/image" Target="../media/658054ac_a8d2_11ea_8135_003048fd731b_00bb7b99_a8d8_11ea_8135_003048fd731b26.jpeg"/><Relationship Id="rId27" Type="http://schemas.openxmlformats.org/officeDocument/2006/relationships/image" Target="../media/658054ae_a8d2_11ea_8135_003048fd731b_00bb7b9a_a8d8_11ea_8135_003048fd731b27.jpeg"/><Relationship Id="rId28" Type="http://schemas.openxmlformats.org/officeDocument/2006/relationships/image" Target="../media/658054b0_a8d2_11ea_8135_003048fd731b_00bb7b9b_a8d8_11ea_8135_003048fd731b28.jpeg"/><Relationship Id="rId29" Type="http://schemas.openxmlformats.org/officeDocument/2006/relationships/image" Target="../media/b8d31829_c362_11ea_8157_003048fd731b_64c8badf_5a46_11f0_a775_047c1617b14329.jpeg"/><Relationship Id="rId30" Type="http://schemas.openxmlformats.org/officeDocument/2006/relationships/image" Target="../media/f8d83f40_0ad6_11ec_831e_003048fd731b_a73d6bf2_3fbb_11ef_a5f3_047c1617b14330.png"/><Relationship Id="rId31" Type="http://schemas.openxmlformats.org/officeDocument/2006/relationships/image" Target="../media/f8d83f42_0ad6_11ec_831e_003048fd731b_a73d6bf3_3fbb_11ef_a5f3_047c1617b14331.png"/><Relationship Id="rId32" Type="http://schemas.openxmlformats.org/officeDocument/2006/relationships/image" Target="../media/f8d83f44_0ad6_11ec_831e_003048fd731b_a73d6bf4_3fbb_11ef_a5f3_047c1617b14332.png"/><Relationship Id="rId33" Type="http://schemas.openxmlformats.org/officeDocument/2006/relationships/image" Target="../media/c44ddb0b_a778_11ec_a25c_00259070b487_14e1e08c_f93d_11ef_a6ea_047c1617b14333.jpeg"/><Relationship Id="rId34" Type="http://schemas.openxmlformats.org/officeDocument/2006/relationships/image" Target="../media/c44ddb0d_a778_11ec_a25c_00259070b487_a73d6bf5_3fbb_11ef_a5f3_047c1617b14334.jpeg"/><Relationship Id="rId35" Type="http://schemas.openxmlformats.org/officeDocument/2006/relationships/image" Target="../media/c44ddb0f_a778_11ec_a25c_00259070b487_a73d6bf6_3fbb_11ef_a5f3_047c1617b14335.jpeg"/><Relationship Id="rId36" Type="http://schemas.openxmlformats.org/officeDocument/2006/relationships/image" Target="../media/e3aadad7_3a25_11ef_a5ec_047c1617b143_14e1e08b_f93d_11ef_a6ea_047c1617b14336.jpeg"/><Relationship Id="rId37" Type="http://schemas.openxmlformats.org/officeDocument/2006/relationships/image" Target="../media/febcfa94_77ea_11ea_8111_003048fd731b_c3fa1560_99e0_11ea_8121_003048fd731b37.jpeg"/><Relationship Id="rId38" Type="http://schemas.openxmlformats.org/officeDocument/2006/relationships/image" Target="../media/febcfa96_77ea_11ea_8111_003048fd731b_c3fa1561_99e0_11ea_8121_003048fd731b38.jpeg"/><Relationship Id="rId39" Type="http://schemas.openxmlformats.org/officeDocument/2006/relationships/image" Target="../media/febcfa98_77ea_11ea_8111_003048fd731b_c3fa1562_99e0_11ea_8121_003048fd731b39.jpeg"/><Relationship Id="rId40" Type="http://schemas.openxmlformats.org/officeDocument/2006/relationships/image" Target="../media/febcfa9a_77ea_11ea_8111_003048fd731b_c3fa1563_99e0_11ea_8121_003048fd731b40.jpeg"/><Relationship Id="rId41" Type="http://schemas.openxmlformats.org/officeDocument/2006/relationships/image" Target="../media/febcfa9c_77ea_11ea_8111_003048fd731b_c3fa1564_99e0_11ea_8121_003048fd731b41.jpeg"/><Relationship Id="rId42" Type="http://schemas.openxmlformats.org/officeDocument/2006/relationships/image" Target="../media/b0753f3e_006b_11ef_a5a1_047c1617b143_0a6f3aad_310d_11f1_a89b_047c1617b14342.jpeg"/><Relationship Id="rId43" Type="http://schemas.openxmlformats.org/officeDocument/2006/relationships/image" Target="../media/b0753f40_006b_11ef_a5a1_047c1617b143_0a6f3aae_310d_11f1_a89b_047c1617b14343.jpeg"/><Relationship Id="rId44" Type="http://schemas.openxmlformats.org/officeDocument/2006/relationships/image" Target="../media/b0753f42_006b_11ef_a5a1_047c1617b143_0a6f3aaf_310d_11f1_a89b_047c1617b14344.jpeg"/><Relationship Id="rId45" Type="http://schemas.openxmlformats.org/officeDocument/2006/relationships/image" Target="../media/b0753f44_006b_11ef_a5a1_047c1617b143_0a6f3ab0_310d_11f1_a89b_047c1617b14345.jpeg"/><Relationship Id="rId46" Type="http://schemas.openxmlformats.org/officeDocument/2006/relationships/image" Target="../media/6580545c_a8d2_11ea_8135_003048fd731b_00bb7b71_a8d8_11ea_8135_003048fd731b46.jpeg"/><Relationship Id="rId47" Type="http://schemas.openxmlformats.org/officeDocument/2006/relationships/image" Target="../media/6580545e_a8d2_11ea_8135_003048fd731b_00bb7b72_a8d8_11ea_8135_003048fd731b47.jpeg"/><Relationship Id="rId48" Type="http://schemas.openxmlformats.org/officeDocument/2006/relationships/image" Target="../media/65805460_a8d2_11ea_8135_003048fd731b_00bb7b73_a8d8_11ea_8135_003048fd731b48.jpeg"/><Relationship Id="rId49" Type="http://schemas.openxmlformats.org/officeDocument/2006/relationships/image" Target="../media/65805462_a8d2_11ea_8135_003048fd731b_00bb7b74_a8d8_11ea_8135_003048fd731b49.jpeg"/><Relationship Id="rId50" Type="http://schemas.openxmlformats.org/officeDocument/2006/relationships/image" Target="../media/65805464_a8d2_11ea_8135_003048fd731b_00bb7b75_a8d8_11ea_8135_003048fd731b50.jpeg"/><Relationship Id="rId51" Type="http://schemas.openxmlformats.org/officeDocument/2006/relationships/image" Target="../media/65805466_a8d2_11ea_8135_003048fd731b_00bb7b76_a8d8_11ea_8135_003048fd731b51.jpeg"/><Relationship Id="rId52" Type="http://schemas.openxmlformats.org/officeDocument/2006/relationships/image" Target="../media/65805468_a8d2_11ea_8135_003048fd731b_00bb7b77_a8d8_11ea_8135_003048fd731b52.jpeg"/><Relationship Id="rId53" Type="http://schemas.openxmlformats.org/officeDocument/2006/relationships/image" Target="../media/b8d31809_c362_11ea_8157_003048fd731b_64c8bae9_5a46_11f0_a775_047c1617b14353.jpeg"/><Relationship Id="rId54" Type="http://schemas.openxmlformats.org/officeDocument/2006/relationships/image" Target="../media/b8d3180b_c362_11ea_8157_003048fd731b_64c8baea_5a46_11f0_a775_047c1617b14354.jpeg"/><Relationship Id="rId55" Type="http://schemas.openxmlformats.org/officeDocument/2006/relationships/image" Target="../media/b8d3180d_c362_11ea_8157_003048fd731b_64c8baec_5a46_11f0_a775_047c1617b14355.jpeg"/><Relationship Id="rId56" Type="http://schemas.openxmlformats.org/officeDocument/2006/relationships/image" Target="../media/b8d3180f_c362_11ea_8157_003048fd731b_64c8baeb_5a46_11f0_a775_047c1617b14356.jpeg"/><Relationship Id="rId57" Type="http://schemas.openxmlformats.org/officeDocument/2006/relationships/image" Target="../media/b8d31811_c362_11ea_8157_003048fd731b_9d1cd8b7_c39d_11ea_8157_003048fd731b57.jpeg"/><Relationship Id="rId58" Type="http://schemas.openxmlformats.org/officeDocument/2006/relationships/image" Target="../media/b8d31813_c362_11ea_8157_003048fd731b_9d1cd8b8_c39d_11ea_8157_003048fd731b58.jpeg"/><Relationship Id="rId59" Type="http://schemas.openxmlformats.org/officeDocument/2006/relationships/image" Target="../media/b8d31815_c362_11ea_8157_003048fd731b_64c8bae8_5a46_11f0_a775_047c1617b14359.jpeg"/><Relationship Id="rId60" Type="http://schemas.openxmlformats.org/officeDocument/2006/relationships/image" Target="../media/b8d31817_c362_11ea_8157_003048fd731b_9d1cd8ba_c39d_11ea_8157_003048fd731b60.jpeg"/><Relationship Id="rId61" Type="http://schemas.openxmlformats.org/officeDocument/2006/relationships/image" Target="../media/b8d31823_c362_11ea_8157_003048fd731b_64c8bae7_5a46_11f0_a775_047c1617b14361.jpeg"/><Relationship Id="rId62" Type="http://schemas.openxmlformats.org/officeDocument/2006/relationships/image" Target="../media/3d54d8ab_7f15_11eb_825a_003048fd731b_a73d6bf7_3fbb_11ef_a5f3_047c1617b14362.jpeg"/><Relationship Id="rId63" Type="http://schemas.openxmlformats.org/officeDocument/2006/relationships/image" Target="../media/3d54d8ad_7f15_11eb_825a_003048fd731b_a73d6bf8_3fbb_11ef_a5f3_047c1617b14363.jpeg"/><Relationship Id="rId64" Type="http://schemas.openxmlformats.org/officeDocument/2006/relationships/image" Target="../media/6873af1c_d543_11e9_8109_003048fd731b_4829b109_0627_11ea_810d_003048fd731b64.png"/><Relationship Id="rId65" Type="http://schemas.openxmlformats.org/officeDocument/2006/relationships/image" Target="../media/6873af1e_d543_11e9_8109_003048fd731b_14e1e08d_f93d_11ef_a6ea_047c1617b14365.jpeg"/><Relationship Id="rId66" Type="http://schemas.openxmlformats.org/officeDocument/2006/relationships/image" Target="../media/6873af20_d543_11e9_8109_003048fd731b_4829b10a_0627_11ea_810d_003048fd731b66.png"/><Relationship Id="rId67" Type="http://schemas.openxmlformats.org/officeDocument/2006/relationships/image" Target="../media/6873af22_d543_11e9_8109_003048fd731b_19e968db_793a_11f0_a79f_047c1617b14367.jpeg"/><Relationship Id="rId68" Type="http://schemas.openxmlformats.org/officeDocument/2006/relationships/image" Target="../media/6873af24_d543_11e9_8109_003048fd731b_14e1e08e_f93d_11ef_a6ea_047c1617b14368.jpeg"/><Relationship Id="rId69" Type="http://schemas.openxmlformats.org/officeDocument/2006/relationships/image" Target="../media/6873af26_d543_11e9_8109_003048fd731b_14e1e090_f93d_11ef_a6ea_047c1617b14369.jpeg"/><Relationship Id="rId70" Type="http://schemas.openxmlformats.org/officeDocument/2006/relationships/image" Target="../media/65805434_a8d2_11ea_8135_003048fd731b_a73d6beb_3fbb_11ef_a5f3_047c1617b14370.jpeg"/><Relationship Id="rId71" Type="http://schemas.openxmlformats.org/officeDocument/2006/relationships/image" Target="../media/65805436_a8d2_11ea_8135_003048fd731b_a73d6bed_3fbb_11ef_a5f3_047c1617b14371.jpeg"/><Relationship Id="rId72" Type="http://schemas.openxmlformats.org/officeDocument/2006/relationships/image" Target="../media/6580543a_a8d2_11ea_8135_003048fd731b_00bb7b60_a8d8_11ea_8135_003048fd731b72.jpeg"/><Relationship Id="rId73" Type="http://schemas.openxmlformats.org/officeDocument/2006/relationships/image" Target="../media/6580543c_a8d2_11ea_8135_003048fd731b_00bb7b61_a8d8_11ea_8135_003048fd731b73.jpeg"/><Relationship Id="rId74" Type="http://schemas.openxmlformats.org/officeDocument/2006/relationships/image" Target="../media/65805440_a8d2_11ea_8135_003048fd731b_00bb7b63_a8d8_11ea_8135_003048fd731b74.jpeg"/><Relationship Id="rId75" Type="http://schemas.openxmlformats.org/officeDocument/2006/relationships/image" Target="../media/65805442_a8d2_11ea_8135_003048fd731b_00bb7b64_a8d8_11ea_8135_003048fd731b75.jpeg"/><Relationship Id="rId76" Type="http://schemas.openxmlformats.org/officeDocument/2006/relationships/image" Target="../media/65805444_a8d2_11ea_8135_003048fd731b_00bb7b65_a8d8_11ea_8135_003048fd731b76.jpeg"/><Relationship Id="rId77" Type="http://schemas.openxmlformats.org/officeDocument/2006/relationships/image" Target="../media/65805446_a8d2_11ea_8135_003048fd731b_00bb7b66_a8d8_11ea_8135_003048fd731b77.jpeg"/><Relationship Id="rId78" Type="http://schemas.openxmlformats.org/officeDocument/2006/relationships/image" Target="../media/65805448_a8d2_11ea_8135_003048fd731b_00bb7b67_a8d8_11ea_8135_003048fd731b78.jpeg"/><Relationship Id="rId79" Type="http://schemas.openxmlformats.org/officeDocument/2006/relationships/image" Target="../media/6580544a_a8d2_11ea_8135_003048fd731b_00bb7b68_a8d8_11ea_8135_003048fd731b79.jpeg"/><Relationship Id="rId80" Type="http://schemas.openxmlformats.org/officeDocument/2006/relationships/image" Target="../media/6580544c_a8d2_11ea_8135_003048fd731b_00bb7b69_a8d8_11ea_8135_003048fd731b80.jpeg"/><Relationship Id="rId81" Type="http://schemas.openxmlformats.org/officeDocument/2006/relationships/image" Target="../media/6580544e_a8d2_11ea_8135_003048fd731b_00bb7b6a_a8d8_11ea_8135_003048fd731b81.jpeg"/><Relationship Id="rId82" Type="http://schemas.openxmlformats.org/officeDocument/2006/relationships/image" Target="../media/65805450_a8d2_11ea_8135_003048fd731b_00bb7b6b_a8d8_11ea_8135_003048fd731b82.jpeg"/><Relationship Id="rId83" Type="http://schemas.openxmlformats.org/officeDocument/2006/relationships/image" Target="../media/65805452_a8d2_11ea_8135_003048fd731b_00bb7b6c_a8d8_11ea_8135_003048fd731b83.jpeg"/><Relationship Id="rId84" Type="http://schemas.openxmlformats.org/officeDocument/2006/relationships/image" Target="../media/65805454_a8d2_11ea_8135_003048fd731b_00bb7b6d_a8d8_11ea_8135_003048fd731b84.jpeg"/><Relationship Id="rId85" Type="http://schemas.openxmlformats.org/officeDocument/2006/relationships/image" Target="../media/65805456_a8d2_11ea_8135_003048fd731b_00bb7b6e_a8d8_11ea_8135_003048fd731b85.jpeg"/><Relationship Id="rId86" Type="http://schemas.openxmlformats.org/officeDocument/2006/relationships/image" Target="../media/65805458_a8d2_11ea_8135_003048fd731b_00bb7b6f_a8d8_11ea_8135_003048fd731b86.jpeg"/><Relationship Id="rId87" Type="http://schemas.openxmlformats.org/officeDocument/2006/relationships/image" Target="../media/6580545a_a8d2_11ea_8135_003048fd731b_00bb7b70_a8d8_11ea_8135_003048fd731b87.jpeg"/><Relationship Id="rId88" Type="http://schemas.openxmlformats.org/officeDocument/2006/relationships/image" Target="../media/b8d3182b_c362_11ea_8157_003048fd731b_9d1cd8c4_c39d_11ea_8157_003048fd731b88.jpeg"/><Relationship Id="rId89" Type="http://schemas.openxmlformats.org/officeDocument/2006/relationships/image" Target="../media/e825a776_3767_11ea_810f_003048fd731b_892ca50d_3773_11ea_810f_003048fd731b89.jpeg"/><Relationship Id="rId90" Type="http://schemas.openxmlformats.org/officeDocument/2006/relationships/image" Target="../media/e825a778_3767_11ea_810f_003048fd731b_892ca50e_3773_11ea_810f_003048fd731b90.jpeg"/><Relationship Id="rId91" Type="http://schemas.openxmlformats.org/officeDocument/2006/relationships/image" Target="../media/e825a77a_3767_11ea_810f_003048fd731b_af04db6c_4847_11ea_810f_003048fd731b91.jpeg"/><Relationship Id="rId92" Type="http://schemas.openxmlformats.org/officeDocument/2006/relationships/image" Target="../media/e825a77c_3767_11ea_810f_003048fd731b_892ca510_3773_11ea_810f_003048fd731b92.jpeg"/><Relationship Id="rId93" Type="http://schemas.openxmlformats.org/officeDocument/2006/relationships/image" Target="../media/e825a77e_3767_11ea_810f_003048fd731b_892ca511_3773_11ea_810f_003048fd731b93.jpeg"/><Relationship Id="rId94" Type="http://schemas.openxmlformats.org/officeDocument/2006/relationships/image" Target="../media/e825a780_3767_11ea_810f_003048fd731b_af04db6b_4847_11ea_810f_003048fd731b94.jpeg"/><Relationship Id="rId95" Type="http://schemas.openxmlformats.org/officeDocument/2006/relationships/image" Target="../media/e825a782_3767_11ea_810f_003048fd731b_af04db68_4847_11ea_810f_003048fd731b95.jpeg"/><Relationship Id="rId96" Type="http://schemas.openxmlformats.org/officeDocument/2006/relationships/image" Target="../media/e825a784_3767_11ea_810f_003048fd731b_af04db69_4847_11ea_810f_003048fd731b96.jpeg"/><Relationship Id="rId97" Type="http://schemas.openxmlformats.org/officeDocument/2006/relationships/image" Target="../media/e825a786_3767_11ea_810f_003048fd731b_af04db6a_4847_11ea_810f_003048fd731b97.jpeg"/><Relationship Id="rId98" Type="http://schemas.openxmlformats.org/officeDocument/2006/relationships/image" Target="../media/e825a788_3767_11ea_810f_003048fd731b_af04db6d_4847_11ea_810f_003048fd731b98.jpeg"/><Relationship Id="rId99" Type="http://schemas.openxmlformats.org/officeDocument/2006/relationships/image" Target="../media/e825a78a_3767_11ea_810f_003048fd731b_af04db6e_4847_11ea_810f_003048fd731b99.jpeg"/><Relationship Id="rId100" Type="http://schemas.openxmlformats.org/officeDocument/2006/relationships/image" Target="../media/e825a78c_3767_11ea_810f_003048fd731b_af04db6f_4847_11ea_810f_003048fd731b100.jpeg"/><Relationship Id="rId101" Type="http://schemas.openxmlformats.org/officeDocument/2006/relationships/image" Target="../media/e825a78e_3767_11ea_810f_003048fd731b_af04db70_4847_11ea_810f_003048fd731b101.jpeg"/><Relationship Id="rId102" Type="http://schemas.openxmlformats.org/officeDocument/2006/relationships/image" Target="../media/e825a790_3767_11ea_810f_003048fd731b_af04db71_4847_11ea_810f_003048fd731b102.jpeg"/><Relationship Id="rId103" Type="http://schemas.openxmlformats.org/officeDocument/2006/relationships/image" Target="../media/e825a792_3767_11ea_810f_003048fd731b_af04db72_4847_11ea_810f_003048fd731b103.jpeg"/><Relationship Id="rId104" Type="http://schemas.openxmlformats.org/officeDocument/2006/relationships/image" Target="../media/e825a794_3767_11ea_810f_003048fd731b_af04db73_4847_11ea_810f_003048fd731b104.jpeg"/><Relationship Id="rId105" Type="http://schemas.openxmlformats.org/officeDocument/2006/relationships/image" Target="../media/e825a796_3767_11ea_810f_003048fd731b_af04db74_4847_11ea_810f_003048fd731b105.jpeg"/><Relationship Id="rId106" Type="http://schemas.openxmlformats.org/officeDocument/2006/relationships/image" Target="../media/e825a798_3767_11ea_810f_003048fd731b_af04db75_4847_11ea_810f_003048fd731b106.jpeg"/><Relationship Id="rId107" Type="http://schemas.openxmlformats.org/officeDocument/2006/relationships/image" Target="../media/e825a79a_3767_11ea_810f_003048fd731b_af04db67_4847_11ea_810f_003048fd731b107.jpeg"/><Relationship Id="rId108" Type="http://schemas.openxmlformats.org/officeDocument/2006/relationships/image" Target="../media/e825a79c_3767_11ea_810f_003048fd731b_af04db66_4847_11ea_810f_003048fd731b108.jpeg"/><Relationship Id="rId109" Type="http://schemas.openxmlformats.org/officeDocument/2006/relationships/image" Target="../media/bde6263c_091f_11eb_81b8_003048fd731b_a043d91e_14ec_11eb_81c7_003048fd731b109.jpeg"/><Relationship Id="rId110" Type="http://schemas.openxmlformats.org/officeDocument/2006/relationships/image" Target="../media/bde6263e_091f_11eb_81b8_003048fd731b_a043d91f_14ec_11eb_81c7_003048fd731b110.jpeg"/><Relationship Id="rId111" Type="http://schemas.openxmlformats.org/officeDocument/2006/relationships/image" Target="../media/bde62640_091f_11eb_81b8_003048fd731b_a043d920_14ec_11eb_81c7_003048fd731b111.jpeg"/><Relationship Id="rId112" Type="http://schemas.openxmlformats.org/officeDocument/2006/relationships/image" Target="../media/bde62642_091f_11eb_81b8_003048fd731b_a043d921_14ec_11eb_81c7_003048fd731b112.jpeg"/><Relationship Id="rId113" Type="http://schemas.openxmlformats.org/officeDocument/2006/relationships/image" Target="../media/bde62644_091f_11eb_81b8_003048fd731b_a043d922_14ec_11eb_81c7_003048fd731b113.jpeg"/><Relationship Id="rId114" Type="http://schemas.openxmlformats.org/officeDocument/2006/relationships/image" Target="../media/bde62646_091f_11eb_81b8_003048fd731b_a043d923_14ec_11eb_81c7_003048fd731b114.jpeg"/><Relationship Id="rId115" Type="http://schemas.openxmlformats.org/officeDocument/2006/relationships/image" Target="../media/bde62648_091f_11eb_81b8_003048fd731b_a043d924_14ec_11eb_81c7_003048fd731b115.jpeg"/><Relationship Id="rId116" Type="http://schemas.openxmlformats.org/officeDocument/2006/relationships/image" Target="../media/bde6264a_091f_11eb_81b8_003048fd731b_a043d925_14ec_11eb_81c7_003048fd731b116.jpeg"/><Relationship Id="rId117" Type="http://schemas.openxmlformats.org/officeDocument/2006/relationships/image" Target="../media/bde6264c_091f_11eb_81b8_003048fd731b_a043d926_14ec_11eb_81c7_003048fd731b117.jpeg"/><Relationship Id="rId118" Type="http://schemas.openxmlformats.org/officeDocument/2006/relationships/image" Target="../media/bde6264e_091f_11eb_81b8_003048fd731b_16c8a345_c371_11f0_a800_047c1617b143118.jpeg"/><Relationship Id="rId119" Type="http://schemas.openxmlformats.org/officeDocument/2006/relationships/image" Target="../media/bde62650_091f_11eb_81b8_003048fd731b_16c8a346_c371_11f0_a800_047c1617b143119.jpeg"/><Relationship Id="rId120" Type="http://schemas.openxmlformats.org/officeDocument/2006/relationships/image" Target="../media/bde62652_091f_11eb_81b8_003048fd731b_16c8a347_c371_11f0_a800_047c1617b143120.jpeg"/><Relationship Id="rId121" Type="http://schemas.openxmlformats.org/officeDocument/2006/relationships/image" Target="../media/6f6da3eb_c29f_11ee_a54c_047c1617b143_14e1e1eb_f93d_11ef_a6ea_047c1617b143121.jpeg"/><Relationship Id="rId122" Type="http://schemas.openxmlformats.org/officeDocument/2006/relationships/image" Target="../media/a12550d1_da6d_11ee_a56d_047c1617b143_d159fa08_42c7_11ef_a5f7_047c1617b143122.jpeg"/><Relationship Id="rId123" Type="http://schemas.openxmlformats.org/officeDocument/2006/relationships/image" Target="../media/13024ee0_2fe4_11ee_a48d_047c1617b143_4396be8c_0312_11ef_a5a4_047c1617b143123.jpeg"/><Relationship Id="rId124" Type="http://schemas.openxmlformats.org/officeDocument/2006/relationships/image" Target="../media/13024ee2_2fe4_11ee_a48d_047c1617b143_4396be8f_0312_11ef_a5a4_047c1617b143124.jpeg"/><Relationship Id="rId125" Type="http://schemas.openxmlformats.org/officeDocument/2006/relationships/image" Target="../media/13024ee4_2fe4_11ee_a48d_047c1617b143_4396be92_0312_11ef_a5a4_047c1617b143125.jpeg"/><Relationship Id="rId126" Type="http://schemas.openxmlformats.org/officeDocument/2006/relationships/image" Target="../media/6469dc3a_86a6_11e9_8101_003048fd731b_af04db62_4847_11ea_810f_003048fd731b126.jpeg"/><Relationship Id="rId127" Type="http://schemas.openxmlformats.org/officeDocument/2006/relationships/image" Target="../media/8f0df3ff_0434_11f1_a85d_047c1617b143_2ed14022_0c97_11f1_a86a_047c1617b143127.jpeg"/><Relationship Id="rId128" Type="http://schemas.openxmlformats.org/officeDocument/2006/relationships/image" Target="../media/8f0df401_0434_11f1_a85d_047c1617b143_2ed14025_0c97_11f1_a86a_047c1617b143128.jpeg"/><Relationship Id="rId129" Type="http://schemas.openxmlformats.org/officeDocument/2006/relationships/image" Target="../media/8f0df403_0434_11f1_a85d_047c1617b143_2ed14028_0c97_11f1_a86a_047c1617b143129.jpeg"/><Relationship Id="rId130" Type="http://schemas.openxmlformats.org/officeDocument/2006/relationships/image" Target="../media/8f0df405_0434_11f1_a85d_047c1617b143_2ed1402b_0c97_11f1_a86a_047c1617b143130.jpeg"/><Relationship Id="rId131" Type="http://schemas.openxmlformats.org/officeDocument/2006/relationships/image" Target="../media/8f0df407_0434_11f1_a85d_047c1617b143_2ed1402e_0c97_11f1_a86a_047c1617b143131.jpeg"/><Relationship Id="rId132" Type="http://schemas.openxmlformats.org/officeDocument/2006/relationships/image" Target="../media/8f0df409_0434_11f1_a85d_047c1617b143_2ed14031_0c97_11f1_a86a_047c1617b143132.jpeg"/><Relationship Id="rId133" Type="http://schemas.openxmlformats.org/officeDocument/2006/relationships/image" Target="../media/8f0df40b_0434_11f1_a85d_047c1617b143_2ed14034_0c97_11f1_a86a_047c1617b143133.jpeg"/><Relationship Id="rId134" Type="http://schemas.openxmlformats.org/officeDocument/2006/relationships/image" Target="../media/8f0df40d_0434_11f1_a85d_047c1617b143_2ed14037_0c97_11f1_a86a_047c1617b143134.jpeg"/><Relationship Id="rId135" Type="http://schemas.openxmlformats.org/officeDocument/2006/relationships/image" Target="../media/8f0df40f_0434_11f1_a85d_047c1617b143_2ed1403a_0c97_11f1_a86a_047c1617b143135.jpeg"/><Relationship Id="rId136" Type="http://schemas.openxmlformats.org/officeDocument/2006/relationships/image" Target="../media/8f0df417_0434_11f1_a85d_047c1617b143_2ed1403d_0c97_11f1_a86a_047c1617b143136.jpeg"/><Relationship Id="rId137" Type="http://schemas.openxmlformats.org/officeDocument/2006/relationships/image" Target="../media/6f6da3ed_c29f_11ee_a54c_047c1617b143_14e1e1ec_f93d_11ef_a6ea_047c1617b143137.jpeg"/><Relationship Id="rId138" Type="http://schemas.openxmlformats.org/officeDocument/2006/relationships/image" Target="../media/6f6da3ef_c29f_11ee_a54c_047c1617b143_14e1e1f0_f93d_11ef_a6ea_047c1617b143138.jpeg"/><Relationship Id="rId139" Type="http://schemas.openxmlformats.org/officeDocument/2006/relationships/image" Target="../media/6f6da3f1_c29f_11ee_a54c_047c1617b143_14e1e1f4_f93d_11ef_a6ea_047c1617b143139.jpeg"/><Relationship Id="rId140" Type="http://schemas.openxmlformats.org/officeDocument/2006/relationships/image" Target="../media/6f6da3f3_c29f_11ee_a54c_047c1617b143_14e1e1f8_f93d_11ef_a6ea_047c1617b143140.jpeg"/><Relationship Id="rId141" Type="http://schemas.openxmlformats.org/officeDocument/2006/relationships/image" Target="../media/6f6da3f5_c29f_11ee_a54c_047c1617b143_14e1e1ef_f93d_11ef_a6ea_047c1617b143141.jpeg"/><Relationship Id="rId142" Type="http://schemas.openxmlformats.org/officeDocument/2006/relationships/image" Target="../media/6f6da3f7_c29f_11ee_a54c_047c1617b143_14e1e1f3_f93d_11ef_a6ea_047c1617b143142.jpeg"/><Relationship Id="rId143" Type="http://schemas.openxmlformats.org/officeDocument/2006/relationships/image" Target="../media/6f6da3f9_c29f_11ee_a54c_047c1617b143_14e1e1f7_f93d_11ef_a6ea_047c1617b143143.jpeg"/><Relationship Id="rId144" Type="http://schemas.openxmlformats.org/officeDocument/2006/relationships/image" Target="../media/6f6da3fb_c29f_11ee_a54c_047c1617b143_14e1e1fb_f93d_11ef_a6ea_047c1617b143144.jpeg"/><Relationship Id="rId145" Type="http://schemas.openxmlformats.org/officeDocument/2006/relationships/image" Target="../media/6f6da3fd_c29f_11ee_a54c_047c1617b143_14e1e1ed_f93d_11ef_a6ea_047c1617b143145.jpeg"/><Relationship Id="rId146" Type="http://schemas.openxmlformats.org/officeDocument/2006/relationships/image" Target="../media/6f6da3ff_c29f_11ee_a54c_047c1617b143_14e1e1f1_f93d_11ef_a6ea_047c1617b143146.jpeg"/><Relationship Id="rId147" Type="http://schemas.openxmlformats.org/officeDocument/2006/relationships/image" Target="../media/6f6da401_c29f_11ee_a54c_047c1617b143_14e1e1f5_f93d_11ef_a6ea_047c1617b143147.jpeg"/><Relationship Id="rId148" Type="http://schemas.openxmlformats.org/officeDocument/2006/relationships/image" Target="../media/6f6da403_c29f_11ee_a54c_047c1617b143_14e1e1f9_f93d_11ef_a6ea_047c1617b143148.jpeg"/><Relationship Id="rId149" Type="http://schemas.openxmlformats.org/officeDocument/2006/relationships/image" Target="../media/6f6da405_c29f_11ee_a54c_047c1617b143_14e1e1ee_f93d_11ef_a6ea_047c1617b143149.jpeg"/><Relationship Id="rId150" Type="http://schemas.openxmlformats.org/officeDocument/2006/relationships/image" Target="../media/6f6da407_c29f_11ee_a54c_047c1617b143_14e1e1f2_f93d_11ef_a6ea_047c1617b143150.jpeg"/><Relationship Id="rId151" Type="http://schemas.openxmlformats.org/officeDocument/2006/relationships/image" Target="../media/6f6da409_c29f_11ee_a54c_047c1617b143_14e1e1f6_f93d_11ef_a6ea_047c1617b143151.jpeg"/><Relationship Id="rId152" Type="http://schemas.openxmlformats.org/officeDocument/2006/relationships/image" Target="../media/6f6da40b_c29f_11ee_a54c_047c1617b143_14e1e1fa_f93d_11ef_a6ea_047c1617b143152.jpeg"/><Relationship Id="rId153" Type="http://schemas.openxmlformats.org/officeDocument/2006/relationships/image" Target="../media/b0753f48_006b_11ef_a5a1_047c1617b143_0a6f3aac_310d_11f1_a89b_047c1617b143153.jpeg"/><Relationship Id="rId154" Type="http://schemas.openxmlformats.org/officeDocument/2006/relationships/image" Target="../media/658053f2_a8d2_11ea_8135_003048fd731b_64c8baed_5a46_11f0_a775_047c1617b143154.jpeg"/><Relationship Id="rId155" Type="http://schemas.openxmlformats.org/officeDocument/2006/relationships/image" Target="../media/658053f4_a8d2_11ea_8135_003048fd731b_00bb7b3d_a8d8_11ea_8135_003048fd731b155.jpeg"/><Relationship Id="rId156" Type="http://schemas.openxmlformats.org/officeDocument/2006/relationships/image" Target="../media/658053f6_a8d2_11ea_8135_003048fd731b_00bb7b3e_a8d8_11ea_8135_003048fd731b156.jpeg"/><Relationship Id="rId157" Type="http://schemas.openxmlformats.org/officeDocument/2006/relationships/image" Target="../media/658053f8_a8d2_11ea_8135_003048fd731b_00bb7b3f_a8d8_11ea_8135_003048fd731b157.jpeg"/><Relationship Id="rId158" Type="http://schemas.openxmlformats.org/officeDocument/2006/relationships/image" Target="../media/658053fa_a8d2_11ea_8135_003048fd731b_00bb7b40_a8d8_11ea_8135_003048fd731b158.jpeg"/><Relationship Id="rId159" Type="http://schemas.openxmlformats.org/officeDocument/2006/relationships/image" Target="../media/658053fc_a8d2_11ea_8135_003048fd731b_00bb7b41_a8d8_11ea_8135_003048fd731b159.jpeg"/><Relationship Id="rId160" Type="http://schemas.openxmlformats.org/officeDocument/2006/relationships/image" Target="../media/658053fe_a8d2_11ea_8135_003048fd731b_00bb7b42_a8d8_11ea_8135_003048fd731b160.jpeg"/><Relationship Id="rId161" Type="http://schemas.openxmlformats.org/officeDocument/2006/relationships/image" Target="../media/65805400_a8d2_11ea_8135_003048fd731b_00bb7b43_a8d8_11ea_8135_003048fd731b161.jpeg"/><Relationship Id="rId162" Type="http://schemas.openxmlformats.org/officeDocument/2006/relationships/image" Target="../media/65805402_a8d2_11ea_8135_003048fd731b_00bb7b44_a8d8_11ea_8135_003048fd731b162.jpeg"/><Relationship Id="rId163" Type="http://schemas.openxmlformats.org/officeDocument/2006/relationships/image" Target="../media/65805404_a8d2_11ea_8135_003048fd731b_00bb7b45_a8d8_11ea_8135_003048fd731b163.jpeg"/><Relationship Id="rId164" Type="http://schemas.openxmlformats.org/officeDocument/2006/relationships/image" Target="../media/65805406_a8d2_11ea_8135_003048fd731b_00bb7b46_a8d8_11ea_8135_003048fd731b164.jpeg"/><Relationship Id="rId165" Type="http://schemas.openxmlformats.org/officeDocument/2006/relationships/image" Target="../media/65805408_a8d2_11ea_8135_003048fd731b_00bb7b47_a8d8_11ea_8135_003048fd731b165.jpeg"/><Relationship Id="rId166" Type="http://schemas.openxmlformats.org/officeDocument/2006/relationships/image" Target="../media/6580540a_a8d2_11ea_8135_003048fd731b_00bb7b48_a8d8_11ea_8135_003048fd731b166.jpeg"/><Relationship Id="rId167" Type="http://schemas.openxmlformats.org/officeDocument/2006/relationships/image" Target="../media/6580540c_a8d2_11ea_8135_003048fd731b_00bb7b49_a8d8_11ea_8135_003048fd731b167.jpeg"/><Relationship Id="rId168" Type="http://schemas.openxmlformats.org/officeDocument/2006/relationships/image" Target="../media/6580540e_a8d2_11ea_8135_003048fd731b_00bb7b4a_a8d8_11ea_8135_003048fd731b168.jpeg"/><Relationship Id="rId169" Type="http://schemas.openxmlformats.org/officeDocument/2006/relationships/image" Target="../media/65805410_a8d2_11ea_8135_003048fd731b_00bb7b4b_a8d8_11ea_8135_003048fd731b169.jpeg"/><Relationship Id="rId170" Type="http://schemas.openxmlformats.org/officeDocument/2006/relationships/image" Target="../media/65805412_a8d2_11ea_8135_003048fd731b_00bb7b4c_a8d8_11ea_8135_003048fd731b170.jpeg"/><Relationship Id="rId171" Type="http://schemas.openxmlformats.org/officeDocument/2006/relationships/image" Target="../media/65805414_a8d2_11ea_8135_003048fd731b_00bb7b4d_a8d8_11ea_8135_003048fd731b171.jpeg"/><Relationship Id="rId172" Type="http://schemas.openxmlformats.org/officeDocument/2006/relationships/image" Target="../media/65805416_a8d2_11ea_8135_003048fd731b_00bb7b4e_a8d8_11ea_8135_003048fd731b172.jpeg"/><Relationship Id="rId173" Type="http://schemas.openxmlformats.org/officeDocument/2006/relationships/image" Target="../media/65805418_a8d2_11ea_8135_003048fd731b_00bb7b4f_a8d8_11ea_8135_003048fd731b173.jpeg"/><Relationship Id="rId174" Type="http://schemas.openxmlformats.org/officeDocument/2006/relationships/image" Target="../media/6580541a_a8d2_11ea_8135_003048fd731b_00bb7b50_a8d8_11ea_8135_003048fd731b174.jpeg"/><Relationship Id="rId175" Type="http://schemas.openxmlformats.org/officeDocument/2006/relationships/image" Target="../media/6580541c_a8d2_11ea_8135_003048fd731b_00bb7b51_a8d8_11ea_8135_003048fd731b175.jpeg"/><Relationship Id="rId176" Type="http://schemas.openxmlformats.org/officeDocument/2006/relationships/image" Target="../media/6580541e_a8d2_11ea_8135_003048fd731b_00bb7b52_a8d8_11ea_8135_003048fd731b176.jpeg"/><Relationship Id="rId177" Type="http://schemas.openxmlformats.org/officeDocument/2006/relationships/image" Target="../media/65805420_a8d2_11ea_8135_003048fd731b_00bb7b53_a8d8_11ea_8135_003048fd731b177.jpeg"/><Relationship Id="rId178" Type="http://schemas.openxmlformats.org/officeDocument/2006/relationships/image" Target="../media/65805422_a8d2_11ea_8135_003048fd731b_00bb7b54_a8d8_11ea_8135_003048fd731b178.jpeg"/><Relationship Id="rId179" Type="http://schemas.openxmlformats.org/officeDocument/2006/relationships/image" Target="../media/65805424_a8d2_11ea_8135_003048fd731b_00bb7b55_a8d8_11ea_8135_003048fd731b179.jpeg"/><Relationship Id="rId180" Type="http://schemas.openxmlformats.org/officeDocument/2006/relationships/image" Target="../media/65805428_a8d2_11ea_8135_003048fd731b_00bb7b57_a8d8_11ea_8135_003048fd731b180.jpeg"/><Relationship Id="rId181" Type="http://schemas.openxmlformats.org/officeDocument/2006/relationships/image" Target="../media/6580542a_a8d2_11ea_8135_003048fd731b_00bb7b58_a8d8_11ea_8135_003048fd731b181.jpeg"/><Relationship Id="rId182" Type="http://schemas.openxmlformats.org/officeDocument/2006/relationships/image" Target="../media/658054be_a8d2_11ea_8135_003048fd731b_00bb7ba2_a8d8_11ea_8135_003048fd731b182.jpeg"/><Relationship Id="rId183" Type="http://schemas.openxmlformats.org/officeDocument/2006/relationships/image" Target="../media/658054c0_a8d2_11ea_8135_003048fd731b_00bb7ba3_a8d8_11ea_8135_003048fd731b183.jpeg"/><Relationship Id="rId184" Type="http://schemas.openxmlformats.org/officeDocument/2006/relationships/image" Target="../media/b8d3182d_c362_11ea_8157_003048fd731b_64c8baee_5a46_11f0_a775_047c1617b143184.jpeg"/><Relationship Id="rId185" Type="http://schemas.openxmlformats.org/officeDocument/2006/relationships/image" Target="../media/febcfa46_77ea_11ea_8111_003048fd731b_14e1e092_f93d_11ef_a6ea_047c1617b143185.jpeg"/><Relationship Id="rId186" Type="http://schemas.openxmlformats.org/officeDocument/2006/relationships/image" Target="../media/febcfa48_77ea_11ea_8111_003048fd731b_dccccd1c_83b0_11ea_8111_003048fd731b186.jpeg"/><Relationship Id="rId187" Type="http://schemas.openxmlformats.org/officeDocument/2006/relationships/image" Target="../media/febcfa4a_77ea_11ea_8111_003048fd731b_dccccd1d_83b0_11ea_8111_003048fd731b187.jpeg"/><Relationship Id="rId188" Type="http://schemas.openxmlformats.org/officeDocument/2006/relationships/image" Target="../media/febcfa4c_77ea_11ea_8111_003048fd731b_dccccd1e_83b0_11ea_8111_003048fd731b188.jpeg"/><Relationship Id="rId189" Type="http://schemas.openxmlformats.org/officeDocument/2006/relationships/image" Target="../media/febcfa4e_77ea_11ea_8111_003048fd731b_dccccd1f_83b0_11ea_8111_003048fd731b189.jpeg"/><Relationship Id="rId190" Type="http://schemas.openxmlformats.org/officeDocument/2006/relationships/image" Target="../media/febcfa50_77ea_11ea_8111_003048fd731b_dccccd20_83b0_11ea_8111_003048fd731b190.jpeg"/><Relationship Id="rId191" Type="http://schemas.openxmlformats.org/officeDocument/2006/relationships/image" Target="../media/febcfa52_77ea_11ea_8111_003048fd731b_dccccd21_83b0_11ea_8111_003048fd731b191.jpeg"/><Relationship Id="rId192" Type="http://schemas.openxmlformats.org/officeDocument/2006/relationships/image" Target="../media/febcfa54_77ea_11ea_8111_003048fd731b_dccccd22_83b0_11ea_8111_003048fd731b192.jpeg"/><Relationship Id="rId193" Type="http://schemas.openxmlformats.org/officeDocument/2006/relationships/image" Target="../media/febcfa56_77ea_11ea_8111_003048fd731b_dccccd23_83b0_11ea_8111_003048fd731b193.jpeg"/><Relationship Id="rId194" Type="http://schemas.openxmlformats.org/officeDocument/2006/relationships/image" Target="../media/febcfa58_77ea_11ea_8111_003048fd731b_dccccd24_83b0_11ea_8111_003048fd731b194.jpeg"/><Relationship Id="rId195" Type="http://schemas.openxmlformats.org/officeDocument/2006/relationships/image" Target="../media/febcfa5a_77ea_11ea_8111_003048fd731b_dccccd25_83b0_11ea_8111_003048fd731b195.jpeg"/><Relationship Id="rId196" Type="http://schemas.openxmlformats.org/officeDocument/2006/relationships/image" Target="../media/febcfa5c_77ea_11ea_8111_003048fd731b_a73d6bef_3fbb_11ef_a5f3_047c1617b143196.jpeg"/><Relationship Id="rId197" Type="http://schemas.openxmlformats.org/officeDocument/2006/relationships/image" Target="../media/febcfa5e_77ea_11ea_8111_003048fd731b_dccccd27_83b0_11ea_8111_003048fd731b197.jpeg"/><Relationship Id="rId198" Type="http://schemas.openxmlformats.org/officeDocument/2006/relationships/image" Target="../media/febcfa60_77ea_11ea_8111_003048fd731b_dccccd28_83b0_11ea_8111_003048fd731b198.jpeg"/><Relationship Id="rId199" Type="http://schemas.openxmlformats.org/officeDocument/2006/relationships/image" Target="../media/febcfa62_77ea_11ea_8111_003048fd731b_dccccd29_83b0_11ea_8111_003048fd731b199.jpeg"/><Relationship Id="rId200" Type="http://schemas.openxmlformats.org/officeDocument/2006/relationships/image" Target="../media/febcfa64_77ea_11ea_8111_003048fd731b_dccccd2a_83b0_11ea_8111_003048fd731b200.jpeg"/><Relationship Id="rId201" Type="http://schemas.openxmlformats.org/officeDocument/2006/relationships/image" Target="../media/febcfa66_77ea_11ea_8111_003048fd731b_dccccd2b_83b0_11ea_8111_003048fd731b201.jpeg"/><Relationship Id="rId202" Type="http://schemas.openxmlformats.org/officeDocument/2006/relationships/image" Target="../media/febcfa68_77ea_11ea_8111_003048fd731b_dccccd2c_83b0_11ea_8111_003048fd731b202.jpeg"/><Relationship Id="rId203" Type="http://schemas.openxmlformats.org/officeDocument/2006/relationships/image" Target="../media/febcfa6a_77ea_11ea_8111_003048fd731b_dccccd2d_83b0_11ea_8111_003048fd731b203.jpeg"/><Relationship Id="rId204" Type="http://schemas.openxmlformats.org/officeDocument/2006/relationships/image" Target="../media/febcfa6c_77ea_11ea_8111_003048fd731b_dccccd2e_83b0_11ea_8111_003048fd731b204.jpeg"/><Relationship Id="rId205" Type="http://schemas.openxmlformats.org/officeDocument/2006/relationships/image" Target="../media/febcfa6e_77ea_11ea_8111_003048fd731b_dccccd2f_83b0_11ea_8111_003048fd731b205.jpeg"/><Relationship Id="rId206" Type="http://schemas.openxmlformats.org/officeDocument/2006/relationships/image" Target="../media/febcfa70_77ea_11ea_8111_003048fd731b_dccccd30_83b0_11ea_8111_003048fd731b206.jpeg"/><Relationship Id="rId207" Type="http://schemas.openxmlformats.org/officeDocument/2006/relationships/image" Target="../media/febcfa72_77ea_11ea_8111_003048fd731b_dccccd31_83b0_11ea_8111_003048fd731b207.jpeg"/><Relationship Id="rId208" Type="http://schemas.openxmlformats.org/officeDocument/2006/relationships/image" Target="../media/a12550db_da6d_11ee_a56d_047c1617b143_d159fa0a_42c7_11ef_a5f7_047c1617b143208.jpeg"/><Relationship Id="rId209" Type="http://schemas.openxmlformats.org/officeDocument/2006/relationships/image" Target="../media/a12550e3_da6d_11ee_a56d_047c1617b143_14e1e093_f93d_11ef_a6ea_047c1617b143209.jpeg"/><Relationship Id="rId210" Type="http://schemas.openxmlformats.org/officeDocument/2006/relationships/image" Target="../media/9311fa3c_40dc_11ec_8373_003048fd731b_a73d6bf1_3fbb_11ef_a5f3_047c1617b143210.jpeg"/><Relationship Id="rId211" Type="http://schemas.openxmlformats.org/officeDocument/2006/relationships/image" Target="../media/658054c6_a8d2_11ea_8135_003048fd731b_00bb7ba6_a8d8_11ea_8135_003048fd731b211.jpeg"/><Relationship Id="rId212" Type="http://schemas.openxmlformats.org/officeDocument/2006/relationships/image" Target="../media/658054ca_a8d2_11ea_8135_003048fd731b_00bb7ba8_a8d8_11ea_8135_003048fd731b212.jpeg"/><Relationship Id="rId213" Type="http://schemas.openxmlformats.org/officeDocument/2006/relationships/image" Target="../media/e19ee507_d540_11e9_8109_003048fd731b_a73d6c01_3fbb_11ef_a5f3_047c1617b143213.jpeg"/><Relationship Id="rId214" Type="http://schemas.openxmlformats.org/officeDocument/2006/relationships/image" Target="../media/e19ee509_d540_11e9_8109_003048fd731b_19e968df_793a_11f0_a79f_047c1617b143214.jpeg"/><Relationship Id="rId215" Type="http://schemas.openxmlformats.org/officeDocument/2006/relationships/image" Target="../media/e19ee50b_d540_11e9_8109_003048fd731b_19e968dd_793a_11f0_a79f_047c1617b143215.jpeg"/><Relationship Id="rId216" Type="http://schemas.openxmlformats.org/officeDocument/2006/relationships/image" Target="../media/9088d586_e115_11ea_817f_003048fd731b_b40443b5_3ef3_11eb_8202_003048fd731b216.jpeg"/><Relationship Id="rId217" Type="http://schemas.openxmlformats.org/officeDocument/2006/relationships/image" Target="../media/658054b6_a8d2_11ea_8135_003048fd731b_00bb7b9e_a8d8_11ea_8135_003048fd731b217.jpeg"/><Relationship Id="rId218" Type="http://schemas.openxmlformats.org/officeDocument/2006/relationships/image" Target="../media/658054b8_a8d2_11ea_8135_003048fd731b_a73d6c02_3fbb_11ef_a5f3_047c1617b143218.png"/><Relationship Id="rId219" Type="http://schemas.openxmlformats.org/officeDocument/2006/relationships/image" Target="../media/1ca69374_04fa_11f1_a85e_047c1617b143_2ed14085_0c97_11f1_a86a_047c1617b143219.jpeg"/><Relationship Id="rId220" Type="http://schemas.openxmlformats.org/officeDocument/2006/relationships/image" Target="../media/6580546a_a8d2_11ea_8135_003048fd731b_00bb7b78_a8d8_11ea_8135_003048fd731b220.jpeg"/><Relationship Id="rId221" Type="http://schemas.openxmlformats.org/officeDocument/2006/relationships/image" Target="../media/6580546c_a8d2_11ea_8135_003048fd731b_a73d6bfd_3fbb_11ef_a5f3_047c1617b143221.png"/><Relationship Id="rId222" Type="http://schemas.openxmlformats.org/officeDocument/2006/relationships/image" Target="../media/6580546e_a8d2_11ea_8135_003048fd731b_a73d6bff_3fbb_11ef_a5f3_047c1617b143222.png"/><Relationship Id="rId223" Type="http://schemas.openxmlformats.org/officeDocument/2006/relationships/image" Target="../media/febcfab2_77ea_11ea_8111_003048fd731b_c3fa156f_99e0_11ea_8121_003048fd731b223.jpeg"/><Relationship Id="rId224" Type="http://schemas.openxmlformats.org/officeDocument/2006/relationships/image" Target="../media/febcfab4_77ea_11ea_8111_003048fd731b_c3fa1570_99e0_11ea_8121_003048fd731b224.jpeg"/><Relationship Id="rId225" Type="http://schemas.openxmlformats.org/officeDocument/2006/relationships/image" Target="../media/febcfab6_77ea_11ea_8111_003048fd731b_c3fa1571_99e0_11ea_8121_003048fd731b225.jpeg"/><Relationship Id="rId226" Type="http://schemas.openxmlformats.org/officeDocument/2006/relationships/image" Target="../media/97fa8ad8_b175_11ec_a264_00259070b487_19e968b4_793a_11f0_a79f_047c1617b143226.jpeg"/><Relationship Id="rId227" Type="http://schemas.openxmlformats.org/officeDocument/2006/relationships/image" Target="../media/fa4c10da_469b_11ef_a5fc_047c1617b143_0a6f3ab1_310d_11f1_a89b_047c1617b143227.jpeg"/><Relationship Id="rId228" Type="http://schemas.openxmlformats.org/officeDocument/2006/relationships/image" Target="../media/658054b2_a8d2_11ea_8135_003048fd731b_00bb7b9c_a8d8_11ea_8135_003048fd731b228.jpeg"/><Relationship Id="rId229" Type="http://schemas.openxmlformats.org/officeDocument/2006/relationships/image" Target="../media/658054b4_a8d2_11ea_8135_003048fd731b_00bb7b9d_a8d8_11ea_8135_003048fd731b229.jpeg"/><Relationship Id="rId230" Type="http://schemas.openxmlformats.org/officeDocument/2006/relationships/image" Target="../media/394bab2a_c392_11ea_8157_003048fd731b_9d1cd8cb_c39d_11ea_8157_003048fd731b230.jpeg"/><Relationship Id="rId231" Type="http://schemas.openxmlformats.org/officeDocument/2006/relationships/image" Target="../media/e3aadad9_3a25_11ef_a5ec_047c1617b143_14e1e089_f93d_11ef_a6ea_047c1617b143231.jpeg"/><Relationship Id="rId232" Type="http://schemas.openxmlformats.org/officeDocument/2006/relationships/image" Target="../media/65805470_a8d2_11ea_8135_003048fd731b_00bb7b7b_a8d8_11ea_8135_003048fd731b232.jpeg"/><Relationship Id="rId233" Type="http://schemas.openxmlformats.org/officeDocument/2006/relationships/image" Target="../media/65805472_a8d2_11ea_8135_003048fd731b_00bb7b7c_a8d8_11ea_8135_003048fd731b233.jpeg"/><Relationship Id="rId234" Type="http://schemas.openxmlformats.org/officeDocument/2006/relationships/image" Target="../media/65805474_a8d2_11ea_8135_003048fd731b_00bb7b7d_a8d8_11ea_8135_003048fd731b234.jpeg"/><Relationship Id="rId235" Type="http://schemas.openxmlformats.org/officeDocument/2006/relationships/image" Target="../media/65805476_a8d2_11ea_8135_003048fd731b_00bb7b7e_a8d8_11ea_8135_003048fd731b235.jpeg"/><Relationship Id="rId236" Type="http://schemas.openxmlformats.org/officeDocument/2006/relationships/image" Target="../media/65805478_a8d2_11ea_8135_003048fd731b_00bb7b7f_a8d8_11ea_8135_003048fd731b236.jpeg"/><Relationship Id="rId237" Type="http://schemas.openxmlformats.org/officeDocument/2006/relationships/image" Target="../media/6580547a_a8d2_11ea_8135_003048fd731b_00bb7b80_a8d8_11ea_8135_003048fd731b237.jpeg"/><Relationship Id="rId238" Type="http://schemas.openxmlformats.org/officeDocument/2006/relationships/image" Target="../media/6580547c_a8d2_11ea_8135_003048fd731b_00bb7b81_a8d8_11ea_8135_003048fd731b238.jpeg"/><Relationship Id="rId239" Type="http://schemas.openxmlformats.org/officeDocument/2006/relationships/image" Target="../media/6580547e_a8d2_11ea_8135_003048fd731b_00bb7b82_a8d8_11ea_8135_003048fd731b239.jpeg"/><Relationship Id="rId240" Type="http://schemas.openxmlformats.org/officeDocument/2006/relationships/image" Target="../media/65805480_a8d2_11ea_8135_003048fd731b_00bb7b83_a8d8_11ea_8135_003048fd731b240.jpeg"/><Relationship Id="rId241" Type="http://schemas.openxmlformats.org/officeDocument/2006/relationships/image" Target="../media/65805482_a8d2_11ea_8135_003048fd731b_00bb7b84_a8d8_11ea_8135_003048fd731b241.jpeg"/><Relationship Id="rId242" Type="http://schemas.openxmlformats.org/officeDocument/2006/relationships/image" Target="../media/65805484_a8d2_11ea_8135_003048fd731b_00bb7b85_a8d8_11ea_8135_003048fd731b242.jpeg"/><Relationship Id="rId243" Type="http://schemas.openxmlformats.org/officeDocument/2006/relationships/image" Target="../media/65805486_a8d2_11ea_8135_003048fd731b_00bb7b86_a8d8_11ea_8135_003048fd731b243.jpeg"/><Relationship Id="rId244" Type="http://schemas.openxmlformats.org/officeDocument/2006/relationships/image" Target="../media/65805488_a8d2_11ea_8135_003048fd731b_00bb7b87_a8d8_11ea_8135_003048fd731b244.jpeg"/><Relationship Id="rId245" Type="http://schemas.openxmlformats.org/officeDocument/2006/relationships/image" Target="../media/b8d31819_c362_11ea_8157_003048fd731b_9d1cd8bb_c39d_11ea_8157_003048fd731b245.jpeg"/><Relationship Id="rId246" Type="http://schemas.openxmlformats.org/officeDocument/2006/relationships/image" Target="../media/b8d3181b_c362_11ea_8157_003048fd731b_9d1cd8bc_c39d_11ea_8157_003048fd731b246.jpeg"/><Relationship Id="rId247" Type="http://schemas.openxmlformats.org/officeDocument/2006/relationships/image" Target="../media/b8d3181d_c362_11ea_8157_003048fd731b_9d1cd8bd_c39d_11ea_8157_003048fd731b247.jpeg"/><Relationship Id="rId248" Type="http://schemas.openxmlformats.org/officeDocument/2006/relationships/image" Target="../media/b8d3181f_c362_11ea_8157_003048fd731b_9d1cd8be_c39d_11ea_8157_003048fd731b248.jpeg"/><Relationship Id="rId249" Type="http://schemas.openxmlformats.org/officeDocument/2006/relationships/image" Target="../media/b8d31821_c362_11ea_8157_003048fd731b_9d1cd8bf_c39d_11ea_8157_003048fd731b249.jpeg"/><Relationship Id="rId250" Type="http://schemas.openxmlformats.org/officeDocument/2006/relationships/image" Target="../media/febcfacc_77ea_11ea_8111_003048fd731b_c3fa157c_99e0_11ea_8121_003048fd731b250.jpeg"/><Relationship Id="rId251" Type="http://schemas.openxmlformats.org/officeDocument/2006/relationships/image" Target="../media/b0753f46_006b_11ef_a5a1_047c1617b143_0a6f3ab3_310d_11f1_a89b_047c1617b143251.jpeg"/><Relationship Id="rId252" Type="http://schemas.openxmlformats.org/officeDocument/2006/relationships/image" Target="../media/6580542c_a8d2_11ea_8135_003048fd731b_00bb7b59_a8d8_11ea_8135_003048fd731b252.jpeg"/><Relationship Id="rId253" Type="http://schemas.openxmlformats.org/officeDocument/2006/relationships/image" Target="../media/6580542e_a8d2_11ea_8135_003048fd731b_00bb7b5a_a8d8_11ea_8135_003048fd731b253.jpeg"/><Relationship Id="rId254" Type="http://schemas.openxmlformats.org/officeDocument/2006/relationships/image" Target="../media/65805430_a8d2_11ea_8135_003048fd731b_00bb7b5b_a8d8_11ea_8135_003048fd731b254.jpeg"/><Relationship Id="rId255" Type="http://schemas.openxmlformats.org/officeDocument/2006/relationships/image" Target="../media/e3aadad3_3a25_11ef_a5ec_047c1617b143_14e1e094_f93d_11ef_a6ea_047c1617b143255.jpeg"/><Relationship Id="rId256" Type="http://schemas.openxmlformats.org/officeDocument/2006/relationships/image" Target="../media/e3aadad5_3a25_11ef_a5ec_047c1617b143_19e968dc_793a_11f0_a79f_047c1617b143256.jpeg"/><Relationship Id="rId257" Type="http://schemas.openxmlformats.org/officeDocument/2006/relationships/image" Target="../media/9dd797fa_895b_11ef_a654_047c1617b143_64c8baef_5a46_11f0_a775_047c1617b143257.jpeg"/><Relationship Id="rId258" Type="http://schemas.openxmlformats.org/officeDocument/2006/relationships/image" Target="../media/9dd797fc_895b_11ef_a654_047c1617b143_14e1e097_f93d_11ef_a6ea_047c1617b143258.jpeg"/><Relationship Id="rId259" Type="http://schemas.openxmlformats.org/officeDocument/2006/relationships/image" Target="../media/febcfa74_77ea_11ea_8111_003048fd731b_a73d6c03_3fbb_11ef_a5f3_047c1617b143259.jpeg"/><Relationship Id="rId260" Type="http://schemas.openxmlformats.org/officeDocument/2006/relationships/image" Target="../media/febcfa76_77ea_11ea_8111_003048fd731b_33fbaff3_a59a_11ee_a526_047c1617b143260.jpeg"/><Relationship Id="rId261" Type="http://schemas.openxmlformats.org/officeDocument/2006/relationships/image" Target="../media/febcfa78_77ea_11ea_8111_003048fd731b_33fbaff5_a59a_11ee_a526_047c1617b143261.jpeg"/><Relationship Id="rId262" Type="http://schemas.openxmlformats.org/officeDocument/2006/relationships/image" Target="../media/febcfa7a_77ea_11ea_8111_003048fd731b_dccccd35_83b0_11ea_8111_003048fd731b262.jpeg"/><Relationship Id="rId263" Type="http://schemas.openxmlformats.org/officeDocument/2006/relationships/image" Target="../media/febcfa7c_77ea_11ea_8111_003048fd731b_33fbaff7_a59a_11ee_a526_047c1617b143263.jpeg"/><Relationship Id="rId264" Type="http://schemas.openxmlformats.org/officeDocument/2006/relationships/image" Target="../media/febcfa7e_77ea_11ea_8111_003048fd731b_33fbaff9_a59a_11ee_a526_047c1617b143264.jpeg"/><Relationship Id="rId265" Type="http://schemas.openxmlformats.org/officeDocument/2006/relationships/image" Target="../media/febcfa80_77ea_11ea_8111_003048fd731b_33fbaffb_a59a_11ee_a526_047c1617b143265.jpeg"/><Relationship Id="rId266" Type="http://schemas.openxmlformats.org/officeDocument/2006/relationships/image" Target="../media/99fd2761_40dc_11ec_8373_003048fd731b_a73d6c04_3fbb_11ef_a5f3_047c1617b143266.png"/><Relationship Id="rId267" Type="http://schemas.openxmlformats.org/officeDocument/2006/relationships/image" Target="../media/658054ba_a8d2_11ea_8135_003048fd731b_64c8bae6_5a46_11f0_a775_047c1617b143267.jpeg"/><Relationship Id="rId268" Type="http://schemas.openxmlformats.org/officeDocument/2006/relationships/image" Target="../media/658054bc_a8d2_11ea_8135_003048fd731b_64c8bae5_5a46_11f0_a775_047c1617b143268.jpeg"/><Relationship Id="rId269" Type="http://schemas.openxmlformats.org/officeDocument/2006/relationships/image" Target="../media/658054c2_a8d2_11ea_8135_003048fd731b_00bb7ba4_a8d8_11ea_8135_003048fd731b269.jpeg"/><Relationship Id="rId270" Type="http://schemas.openxmlformats.org/officeDocument/2006/relationships/image" Target="../media/658054c4_a8d2_11ea_8135_003048fd731b_00bb7ba5_a8d8_11ea_8135_003048fd731b270.jpeg"/><Relationship Id="rId271" Type="http://schemas.openxmlformats.org/officeDocument/2006/relationships/image" Target="../media/658054c8_a8d2_11ea_8135_003048fd731b_00bb7ba7_a8d8_11ea_8135_003048fd731b271.jpeg"/><Relationship Id="rId272" Type="http://schemas.openxmlformats.org/officeDocument/2006/relationships/image" Target="../media/658054cc_a8d2_11ea_8135_003048fd731b_00bb7ba9_a8d8_11ea_8135_003048fd731b272.jpeg"/><Relationship Id="rId273" Type="http://schemas.openxmlformats.org/officeDocument/2006/relationships/image" Target="../media/b8d31827_c362_11ea_8157_003048fd731b_9d1cd8c2_c39d_11ea_8157_003048fd731b273.jpeg"/><Relationship Id="rId274" Type="http://schemas.openxmlformats.org/officeDocument/2006/relationships/image" Target="../media/b0753f4a_006b_11ef_a5a1_047c1617b143_0a6f3ab4_310d_11f1_a89b_047c1617b143274.jpeg"/><Relationship Id="rId275" Type="http://schemas.openxmlformats.org/officeDocument/2006/relationships/image" Target="../media/882fa4ce_fcd9_11ef_a6ef_047c1617b143_cc52da15_c375_11f0_a800_047c1617b14327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362075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247775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228725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9812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419225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9" name="Image_87" descr="Image_87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0" name="Image_88" descr="Image_88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1" name="Image_89" descr="Image_89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2" name="Image_90" descr="Image_90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3" name="Image_91" descr="Image_91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4" name="Image_92" descr="Image_92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5" name="Image_93" descr="Image_93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6" name="Image_94" descr="Image_94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7" name="Image_95" descr="Image_95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866775"/>
    <xdr:pic>
      <xdr:nvPicPr>
        <xdr:cNvPr id="88" name="Image_96" descr="Image_96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8" name="Image_107" descr="Image_107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9" name="Image_108" descr="Image_108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0" name="Image_109" descr="Image_109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1" name="Image_110" descr="Image_110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2" name="Image_111" descr="Image_111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3" name="Image_112" descr="Image_112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4" name="Image_113" descr="Image_113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5" name="Image_114" descr="Image_114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6" name="Image_115" descr="Image_115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7" name="Image_116" descr="Image_116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8" name="Image_117" descr="Image_117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400175"/>
    <xdr:pic>
      <xdr:nvPicPr>
        <xdr:cNvPr id="109" name="Image_118" descr="Image_118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400175"/>
    <xdr:pic>
      <xdr:nvPicPr>
        <xdr:cNvPr id="110" name="Image_119" descr="Image_119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400175"/>
    <xdr:pic>
      <xdr:nvPicPr>
        <xdr:cNvPr id="111" name="Image_120" descr="Image_120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371600"/>
    <xdr:pic>
      <xdr:nvPicPr>
        <xdr:cNvPr id="112" name="Image_121" descr="Image_121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371600"/>
    <xdr:pic>
      <xdr:nvPicPr>
        <xdr:cNvPr id="113" name="Image_122" descr="Image_122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371600"/>
    <xdr:pic>
      <xdr:nvPicPr>
        <xdr:cNvPr id="114" name="Image_123" descr="Image_123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5" name="Image_124" descr="Image_124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6" name="Image_125" descr="Image_125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7" name="Image_126" descr="Image_126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8" name="Image_127" descr="Image_127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9" name="Image_128" descr="Image_128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2" name="Image_132" descr="Image_132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3" name="Image_133" descr="Image_13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4" name="Image_134" descr="Image_13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5" name="Image_135" descr="Image_135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6" name="Image_136" descr="Image_136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7" name="Image_155" descr="Image_15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1" name="Image_159" descr="Image_159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2" name="Image_160" descr="Image_160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3" name="Image_161" descr="Image_161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4" name="Image_162" descr="Image_162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5" name="Image_163" descr="Image_163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6" name="Image_164" descr="Image_164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7" name="Image_165" descr="Image_165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8" name="Image_166" descr="Image_166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9" name="Image_167" descr="Image_167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0" name="Image_168" descr="Image_168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1" name="Image_169" descr="Image_169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2" name="Image_170" descr="Image_170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3" name="Image_172" descr="Image_172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9" name="Image_179" descr="Image_17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0" name="Image_180" descr="Image_18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1" name="Image_181" descr="Image_18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2" name="Image_182" descr="Image_18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3" name="Image_183" descr="Image_18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4" name="Image_184" descr="Image_18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5" name="Image_185" descr="Image_18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6" name="Image_186" descr="Image_18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7" name="Image_187" descr="Image_18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8" name="Image_188" descr="Image_18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9" name="Image_189" descr="Image_18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0" name="Image_190" descr="Image_190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1" name="Image_191" descr="Image_191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2" name="Image_192" descr="Image_192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3" name="Image_193" descr="Image_193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4" name="Image_194" descr="Image_194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5" name="Image_195" descr="Image_195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6" name="Image_196" descr="Image_196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7" name="Image_197" descr="Image_197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8" name="Image_198" descr="Image_198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9" name="Image_199" descr="Image_199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704975"/>
    <xdr:pic>
      <xdr:nvPicPr>
        <xdr:cNvPr id="180" name="Image_200" descr="Image_200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1" name="Image_201" descr="Image_201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2" name="Image_202" descr="Image_202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3" name="Image_203" descr="Image_203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4" name="Image_204" descr="Image_204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5" name="Image_206" descr="Image_20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2352675"/>
    <xdr:pic>
      <xdr:nvPicPr>
        <xdr:cNvPr id="186" name="Image_207" descr="Image_20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7" name="Image_208" descr="Image_20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8" name="Image_209" descr="Image_20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9" name="Image_210" descr="Image_21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0" name="Image_211" descr="Image_21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2038350"/>
    <xdr:pic>
      <xdr:nvPicPr>
        <xdr:cNvPr id="191" name="Image_212" descr="Image_21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2009775"/>
    <xdr:pic>
      <xdr:nvPicPr>
        <xdr:cNvPr id="192" name="Image_213" descr="Image_21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657350"/>
    <xdr:pic>
      <xdr:nvPicPr>
        <xdr:cNvPr id="193" name="Image_214" descr="Image_21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952625"/>
    <xdr:pic>
      <xdr:nvPicPr>
        <xdr:cNvPr id="194" name="Image_215" descr="Image_21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2047875"/>
    <xdr:pic>
      <xdr:nvPicPr>
        <xdr:cNvPr id="204" name="Image_225" descr="Image_22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2219325"/>
    <xdr:pic>
      <xdr:nvPicPr>
        <xdr:cNvPr id="205" name="Image_226" descr="Image_22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6" name="Image_227" descr="Image_22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7" name="Image_228" descr="Image_22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8" name="Image_230" descr="Image_23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9" name="Image_231" descr="Image_23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0" name="Image_232" descr="Image_23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1" name="Image_234" descr="Image_23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2" name="Image_235" descr="Image_23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3" name="Image_237" descr="Image_23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4" name="Image_238" descr="Image_23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5" name="Image_239" descr="Image_23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6" name="Image_240" descr="Image_240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7" name="Image_241" descr="Image_241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8" name="Image_242" descr="Image_242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9" name="Image_243" descr="Image_243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0" name="Image_245" descr="Image_24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1" name="Image_246" descr="Image_24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2" name="Image_247" descr="Image_24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3" name="Image_248" descr="Image_24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4" name="Image_249" descr="Image_24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62050"/>
    <xdr:pic>
      <xdr:nvPicPr>
        <xdr:cNvPr id="225" name="Image_250" descr="Image_25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6" name="Image_251" descr="Image_25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7" name="Image_252" descr="Image_25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8" name="Image_254" descr="Image_254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095375"/>
    <xdr:pic>
      <xdr:nvPicPr>
        <xdr:cNvPr id="229" name="Image_255" descr="Image_255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0" name="Image_256" descr="Image_256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1" name="Image_257" descr="Image_257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2" name="Image_259" descr="Image_259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200150"/>
    <xdr:pic>
      <xdr:nvPicPr>
        <xdr:cNvPr id="233" name="Image_260" descr="Image_260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209675"/>
    <xdr:pic>
      <xdr:nvPicPr>
        <xdr:cNvPr id="234" name="Image_261" descr="Image_261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266825"/>
    <xdr:pic>
      <xdr:nvPicPr>
        <xdr:cNvPr id="235" name="Image_262" descr="Image_262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333500"/>
    <xdr:pic>
      <xdr:nvPicPr>
        <xdr:cNvPr id="236" name="Image_263" descr="Image_263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209675"/>
    <xdr:pic>
      <xdr:nvPicPr>
        <xdr:cNvPr id="237" name="Image_264" descr="Image_264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8" name="Image_265" descr="Image_265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9" name="Image_266" descr="Image_266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0" name="Image_267" descr="Image_267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62050"/>
    <xdr:pic>
      <xdr:nvPicPr>
        <xdr:cNvPr id="241" name="Image_268" descr="Image_268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362075"/>
    <xdr:pic>
      <xdr:nvPicPr>
        <xdr:cNvPr id="242" name="Image_269" descr="Image_269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276350"/>
    <xdr:pic>
      <xdr:nvPicPr>
        <xdr:cNvPr id="243" name="Image_270" descr="Image_27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4" name="Image_271" descr="Image_271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866775"/>
    <xdr:pic>
      <xdr:nvPicPr>
        <xdr:cNvPr id="245" name="Image_272" descr="Image_272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866775"/>
    <xdr:pic>
      <xdr:nvPicPr>
        <xdr:cNvPr id="246" name="Image_273" descr="Image_273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866775"/>
    <xdr:pic>
      <xdr:nvPicPr>
        <xdr:cNvPr id="247" name="Image_274" descr="Image_274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866775"/>
    <xdr:pic>
      <xdr:nvPicPr>
        <xdr:cNvPr id="248" name="Image_275" descr="Image_275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866775"/>
    <xdr:pic>
      <xdr:nvPicPr>
        <xdr:cNvPr id="249" name="Image_276" descr="Image_276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0" name="Image_277" descr="Image_277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1" name="Image_278" descr="Image_278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2" name="Image_280" descr="Image_280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3" name="Image_281" descr="Image_281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4" name="Image_282" descr="Image_282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5" name="Image_283" descr="Image_283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6" name="Image_284" descr="Image_284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7" name="Image_285" descr="Image_285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8" name="Image_286" descr="Image_286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9" name="Image_287" descr="Image_287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60" name="Image_288" descr="Image_288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61" name="Image_289" descr="Image_289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62" name="Image_290" descr="Image_290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63" name="Image_291" descr="Image_291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4" name="Image_292" descr="Image_292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5" name="Image_293" descr="Image_293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6" name="Image_294" descr="Image_294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7" name="Image_296" descr="Image_296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8" name="Image_297" descr="Image_297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9" name="Image_298" descr="Image_298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23950"/>
    <xdr:pic>
      <xdr:nvPicPr>
        <xdr:cNvPr id="270" name="Image_299" descr="Image_299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71" name="Image_300" descr="Image_300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72" name="Image_301" descr="Image_301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73" name="Image_302" descr="Image_302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74" name="Image_303" descr="Image_303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75" name="Image_304" descr="Image_304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825808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J5*784.04</f>
        <v>0</v>
      </c>
      <c r="L5" s="5"/>
    </row>
    <row r="6" spans="1:12" customHeight="1" ht="105" outlineLevel="4">
      <c r="A6" s="1"/>
      <c r="B6" s="1">
        <v>827382</v>
      </c>
      <c r="C6" s="1" t="s">
        <v>17</v>
      </c>
      <c r="D6" s="1" t="s">
        <v>18</v>
      </c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16</v>
      </c>
      <c r="K6" s="2" t="str">
        <f>J6*612.97</f>
        <v>0</v>
      </c>
      <c r="L6" s="5"/>
    </row>
    <row r="7" spans="1:12" customHeight="1" ht="105" outlineLevel="4">
      <c r="A7" s="1"/>
      <c r="B7" s="1">
        <v>827383</v>
      </c>
      <c r="C7" s="1" t="s">
        <v>22</v>
      </c>
      <c r="D7" s="1" t="s">
        <v>23</v>
      </c>
      <c r="E7" s="2" t="s">
        <v>24</v>
      </c>
      <c r="F7" s="2" t="s">
        <v>20</v>
      </c>
      <c r="G7" s="2">
        <v>0</v>
      </c>
      <c r="H7" s="2">
        <v>0</v>
      </c>
      <c r="I7" s="1">
        <v>0</v>
      </c>
      <c r="J7" s="3" t="s">
        <v>16</v>
      </c>
      <c r="K7" s="2" t="str">
        <f>J7*612.97</f>
        <v>0</v>
      </c>
      <c r="L7" s="5"/>
    </row>
    <row r="8" spans="1:12" customHeight="1" ht="105" outlineLevel="4">
      <c r="A8" s="1"/>
      <c r="B8" s="1">
        <v>827384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>
        <v>0</v>
      </c>
      <c r="J8" s="3" t="s">
        <v>16</v>
      </c>
      <c r="K8" s="2" t="str">
        <f>J8*635.68</f>
        <v>0</v>
      </c>
      <c r="L8" s="5"/>
    </row>
    <row r="9" spans="1:12" customHeight="1" ht="105" outlineLevel="4">
      <c r="A9" s="1"/>
      <c r="B9" s="1">
        <v>827950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16</v>
      </c>
      <c r="K9" s="2" t="str">
        <f>J9*646.27</f>
        <v>0</v>
      </c>
      <c r="L9" s="5"/>
    </row>
    <row r="10" spans="1:12" customHeight="1" ht="105" outlineLevel="4">
      <c r="A10" s="1"/>
      <c r="B10" s="1">
        <v>878973</v>
      </c>
      <c r="C10" s="1" t="s">
        <v>34</v>
      </c>
      <c r="D10" s="1">
        <v>565022</v>
      </c>
      <c r="E10" s="2" t="s">
        <v>35</v>
      </c>
      <c r="F10" s="2" t="s">
        <v>36</v>
      </c>
      <c r="G10" s="2">
        <v>-1</v>
      </c>
      <c r="H10" s="2">
        <v>0</v>
      </c>
      <c r="I10" s="1">
        <v>0</v>
      </c>
      <c r="J10" s="3" t="s">
        <v>16</v>
      </c>
      <c r="K10" s="2" t="str">
        <f>J10*185.00</f>
        <v>0</v>
      </c>
      <c r="L10" s="5"/>
    </row>
    <row r="11" spans="1:12" customHeight="1" ht="105" outlineLevel="4">
      <c r="A11" s="1"/>
      <c r="B11" s="1">
        <v>878975</v>
      </c>
      <c r="C11" s="1" t="s">
        <v>37</v>
      </c>
      <c r="D11" s="1">
        <v>565090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16</v>
      </c>
      <c r="K11" s="2" t="str">
        <f>J11*192.64</f>
        <v>0</v>
      </c>
      <c r="L11" s="5"/>
    </row>
    <row r="12" spans="1:12" customHeight="1" ht="105" outlineLevel="4">
      <c r="A12" s="1"/>
      <c r="B12" s="1">
        <v>954070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21</v>
      </c>
      <c r="H12" s="2">
        <v>0</v>
      </c>
      <c r="I12" s="1">
        <v>0</v>
      </c>
      <c r="J12" s="3" t="s">
        <v>16</v>
      </c>
      <c r="K12" s="2" t="str">
        <f>J12*1039.29</f>
        <v>0</v>
      </c>
      <c r="L12" s="5"/>
    </row>
    <row r="13" spans="1:12" outlineLevel="2">
      <c r="A13" s="8" t="s">
        <v>44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827122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16</v>
      </c>
      <c r="K14" s="2" t="str">
        <f>J14*1008.00</f>
        <v>0</v>
      </c>
      <c r="L14" s="5"/>
    </row>
    <row r="15" spans="1:12" customHeight="1" ht="105" outlineLevel="4">
      <c r="A15" s="1"/>
      <c r="B15" s="1">
        <v>827123</v>
      </c>
      <c r="C15" s="1" t="s">
        <v>49</v>
      </c>
      <c r="D15" s="1" t="s">
        <v>50</v>
      </c>
      <c r="E15" s="2" t="s">
        <v>51</v>
      </c>
      <c r="F15" s="2" t="s">
        <v>48</v>
      </c>
      <c r="G15" s="2">
        <v>2</v>
      </c>
      <c r="H15" s="2">
        <v>0</v>
      </c>
      <c r="I15" s="1">
        <v>0</v>
      </c>
      <c r="J15" s="3" t="s">
        <v>16</v>
      </c>
      <c r="K15" s="2" t="str">
        <f>J15*1008.00</f>
        <v>0</v>
      </c>
      <c r="L15" s="5"/>
    </row>
    <row r="16" spans="1:12" customHeight="1" ht="105" outlineLevel="4">
      <c r="A16" s="1"/>
      <c r="B16" s="1">
        <v>827124</v>
      </c>
      <c r="C16" s="1" t="s">
        <v>52</v>
      </c>
      <c r="D16" s="1" t="s">
        <v>53</v>
      </c>
      <c r="E16" s="2" t="s">
        <v>54</v>
      </c>
      <c r="F16" s="2" t="s">
        <v>48</v>
      </c>
      <c r="G16" s="2">
        <v>9</v>
      </c>
      <c r="H16" s="2">
        <v>0</v>
      </c>
      <c r="I16" s="1">
        <v>0</v>
      </c>
      <c r="J16" s="3" t="s">
        <v>16</v>
      </c>
      <c r="K16" s="2" t="str">
        <f>J16*1008.00</f>
        <v>0</v>
      </c>
      <c r="L16" s="5"/>
    </row>
    <row r="17" spans="1:12" customHeight="1" ht="105" outlineLevel="4">
      <c r="A17" s="1"/>
      <c r="B17" s="1">
        <v>827125</v>
      </c>
      <c r="C17" s="1" t="s">
        <v>55</v>
      </c>
      <c r="D17" s="1" t="s">
        <v>56</v>
      </c>
      <c r="E17" s="2" t="s">
        <v>57</v>
      </c>
      <c r="F17" s="2" t="s">
        <v>48</v>
      </c>
      <c r="G17" s="2" t="s">
        <v>21</v>
      </c>
      <c r="H17" s="2">
        <v>0</v>
      </c>
      <c r="I17" s="1">
        <v>0</v>
      </c>
      <c r="J17" s="3" t="s">
        <v>16</v>
      </c>
      <c r="K17" s="2" t="str">
        <f>J17*1008.00</f>
        <v>0</v>
      </c>
      <c r="L17" s="5"/>
    </row>
    <row r="18" spans="1:12" customHeight="1" ht="105" outlineLevel="4">
      <c r="A18" s="1"/>
      <c r="B18" s="1">
        <v>827385</v>
      </c>
      <c r="C18" s="1" t="s">
        <v>58</v>
      </c>
      <c r="D18" s="1" t="s">
        <v>59</v>
      </c>
      <c r="E18" s="2" t="s">
        <v>60</v>
      </c>
      <c r="F18" s="2" t="s">
        <v>61</v>
      </c>
      <c r="G18" s="2" t="s">
        <v>29</v>
      </c>
      <c r="H18" s="2">
        <v>0</v>
      </c>
      <c r="I18" s="1">
        <v>0</v>
      </c>
      <c r="J18" s="3" t="s">
        <v>16</v>
      </c>
      <c r="K18" s="2" t="str">
        <f>J18*193.73</f>
        <v>0</v>
      </c>
      <c r="L18" s="5"/>
    </row>
    <row r="19" spans="1:12" customHeight="1" ht="105" outlineLevel="4">
      <c r="A19" s="1"/>
      <c r="B19" s="1">
        <v>827386</v>
      </c>
      <c r="C19" s="1" t="s">
        <v>62</v>
      </c>
      <c r="D19" s="1" t="s">
        <v>63</v>
      </c>
      <c r="E19" s="2" t="s">
        <v>64</v>
      </c>
      <c r="F19" s="2" t="s">
        <v>65</v>
      </c>
      <c r="G19" s="2" t="s">
        <v>29</v>
      </c>
      <c r="H19" s="2">
        <v>0</v>
      </c>
      <c r="I19" s="1">
        <v>0</v>
      </c>
      <c r="J19" s="3" t="s">
        <v>16</v>
      </c>
      <c r="K19" s="2" t="str">
        <f>J19*227.03</f>
        <v>0</v>
      </c>
      <c r="L19" s="5"/>
    </row>
    <row r="20" spans="1:12" customHeight="1" ht="105" outlineLevel="4">
      <c r="A20" s="1"/>
      <c r="B20" s="1">
        <v>827387</v>
      </c>
      <c r="C20" s="1" t="s">
        <v>66</v>
      </c>
      <c r="D20" s="1" t="s">
        <v>67</v>
      </c>
      <c r="E20" s="2" t="s">
        <v>68</v>
      </c>
      <c r="F20" s="2" t="s">
        <v>69</v>
      </c>
      <c r="G20" s="2" t="s">
        <v>21</v>
      </c>
      <c r="H20" s="2">
        <v>0</v>
      </c>
      <c r="I20" s="1">
        <v>0</v>
      </c>
      <c r="J20" s="3" t="s">
        <v>16</v>
      </c>
      <c r="K20" s="2" t="str">
        <f>J20*284.54</f>
        <v>0</v>
      </c>
      <c r="L20" s="5"/>
    </row>
    <row r="21" spans="1:12" customHeight="1" ht="105" outlineLevel="4">
      <c r="A21" s="1"/>
      <c r="B21" s="1">
        <v>827388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8</v>
      </c>
      <c r="H21" s="2">
        <v>0</v>
      </c>
      <c r="I21" s="1">
        <v>0</v>
      </c>
      <c r="J21" s="3" t="s">
        <v>16</v>
      </c>
      <c r="K21" s="2" t="str">
        <f>J21*417.73</f>
        <v>0</v>
      </c>
      <c r="L21" s="5"/>
    </row>
    <row r="22" spans="1:12" customHeight="1" ht="105" outlineLevel="4">
      <c r="A22" s="1"/>
      <c r="B22" s="1">
        <v>827389</v>
      </c>
      <c r="C22" s="1" t="s">
        <v>74</v>
      </c>
      <c r="D22" s="1" t="s">
        <v>75</v>
      </c>
      <c r="E22" s="2" t="s">
        <v>76</v>
      </c>
      <c r="F22" s="2" t="s">
        <v>77</v>
      </c>
      <c r="G22" s="2" t="s">
        <v>21</v>
      </c>
      <c r="H22" s="2">
        <v>0</v>
      </c>
      <c r="I22" s="1">
        <v>0</v>
      </c>
      <c r="J22" s="3" t="s">
        <v>16</v>
      </c>
      <c r="K22" s="2" t="str">
        <f>J22*478.27</f>
        <v>0</v>
      </c>
      <c r="L22" s="5"/>
    </row>
    <row r="23" spans="1:12" customHeight="1" ht="105" outlineLevel="4">
      <c r="A23" s="1"/>
      <c r="B23" s="1">
        <v>827390</v>
      </c>
      <c r="C23" s="1" t="s">
        <v>78</v>
      </c>
      <c r="D23" s="1" t="s">
        <v>79</v>
      </c>
      <c r="E23" s="2" t="s">
        <v>80</v>
      </c>
      <c r="F23" s="2" t="s">
        <v>77</v>
      </c>
      <c r="G23" s="2">
        <v>0</v>
      </c>
      <c r="H23" s="2">
        <v>0</v>
      </c>
      <c r="I23" s="1">
        <v>0</v>
      </c>
      <c r="J23" s="3" t="s">
        <v>16</v>
      </c>
      <c r="K23" s="2" t="str">
        <f>J23*478.27</f>
        <v>0</v>
      </c>
      <c r="L23" s="5"/>
    </row>
    <row r="24" spans="1:12" customHeight="1" ht="105" outlineLevel="4">
      <c r="A24" s="1"/>
      <c r="B24" s="1">
        <v>827391</v>
      </c>
      <c r="C24" s="1" t="s">
        <v>81</v>
      </c>
      <c r="D24" s="1" t="s">
        <v>82</v>
      </c>
      <c r="E24" s="2" t="s">
        <v>83</v>
      </c>
      <c r="F24" s="2" t="s">
        <v>84</v>
      </c>
      <c r="G24" s="2">
        <v>4</v>
      </c>
      <c r="H24" s="2">
        <v>0</v>
      </c>
      <c r="I24" s="1">
        <v>0</v>
      </c>
      <c r="J24" s="3" t="s">
        <v>16</v>
      </c>
      <c r="K24" s="2" t="str">
        <f>J24*529.73</f>
        <v>0</v>
      </c>
      <c r="L24" s="5"/>
    </row>
    <row r="25" spans="1:12" customHeight="1" ht="105" outlineLevel="4">
      <c r="A25" s="1"/>
      <c r="B25" s="1">
        <v>827392</v>
      </c>
      <c r="C25" s="1" t="s">
        <v>85</v>
      </c>
      <c r="D25" s="1" t="s">
        <v>86</v>
      </c>
      <c r="E25" s="2" t="s">
        <v>87</v>
      </c>
      <c r="F25" s="2" t="s">
        <v>88</v>
      </c>
      <c r="G25" s="2">
        <v>8</v>
      </c>
      <c r="H25" s="2">
        <v>0</v>
      </c>
      <c r="I25" s="1">
        <v>0</v>
      </c>
      <c r="J25" s="3" t="s">
        <v>16</v>
      </c>
      <c r="K25" s="2" t="str">
        <f>J25*426.81</f>
        <v>0</v>
      </c>
      <c r="L25" s="5"/>
    </row>
    <row r="26" spans="1:12" customHeight="1" ht="105" outlineLevel="4">
      <c r="A26" s="1"/>
      <c r="B26" s="1">
        <v>827393</v>
      </c>
      <c r="C26" s="1" t="s">
        <v>89</v>
      </c>
      <c r="D26" s="1" t="s">
        <v>90</v>
      </c>
      <c r="E26" s="2" t="s">
        <v>91</v>
      </c>
      <c r="F26" s="2" t="s">
        <v>92</v>
      </c>
      <c r="G26" s="2" t="s">
        <v>29</v>
      </c>
      <c r="H26" s="2">
        <v>0</v>
      </c>
      <c r="I26" s="1">
        <v>0</v>
      </c>
      <c r="J26" s="3" t="s">
        <v>16</v>
      </c>
      <c r="K26" s="2" t="str">
        <f>J26*488.86</f>
        <v>0</v>
      </c>
      <c r="L26" s="5"/>
    </row>
    <row r="27" spans="1:12" customHeight="1" ht="105" outlineLevel="4">
      <c r="A27" s="1"/>
      <c r="B27" s="1">
        <v>827394</v>
      </c>
      <c r="C27" s="1" t="s">
        <v>93</v>
      </c>
      <c r="D27" s="1" t="s">
        <v>94</v>
      </c>
      <c r="E27" s="2" t="s">
        <v>95</v>
      </c>
      <c r="F27" s="2" t="s">
        <v>96</v>
      </c>
      <c r="G27" s="2">
        <v>0</v>
      </c>
      <c r="H27" s="2">
        <v>0</v>
      </c>
      <c r="I27" s="1">
        <v>0</v>
      </c>
      <c r="J27" s="3" t="s">
        <v>16</v>
      </c>
      <c r="K27" s="2" t="str">
        <f>J27*508.54</f>
        <v>0</v>
      </c>
      <c r="L27" s="5"/>
    </row>
    <row r="28" spans="1:12" customHeight="1" ht="105" outlineLevel="4">
      <c r="A28" s="1"/>
      <c r="B28" s="1">
        <v>827395</v>
      </c>
      <c r="C28" s="1" t="s">
        <v>97</v>
      </c>
      <c r="D28" s="1" t="s">
        <v>98</v>
      </c>
      <c r="E28" s="2" t="s">
        <v>99</v>
      </c>
      <c r="F28" s="2" t="s">
        <v>84</v>
      </c>
      <c r="G28" s="2" t="s">
        <v>29</v>
      </c>
      <c r="H28" s="2">
        <v>0</v>
      </c>
      <c r="I28" s="1">
        <v>0</v>
      </c>
      <c r="J28" s="3" t="s">
        <v>16</v>
      </c>
      <c r="K28" s="2" t="str">
        <f>J28*529.73</f>
        <v>0</v>
      </c>
      <c r="L28" s="5"/>
    </row>
    <row r="29" spans="1:12" customHeight="1" ht="105" outlineLevel="4">
      <c r="A29" s="1"/>
      <c r="B29" s="1">
        <v>827396</v>
      </c>
      <c r="C29" s="1" t="s">
        <v>100</v>
      </c>
      <c r="D29" s="1" t="s">
        <v>101</v>
      </c>
      <c r="E29" s="2" t="s">
        <v>102</v>
      </c>
      <c r="F29" s="2" t="s">
        <v>103</v>
      </c>
      <c r="G29" s="2">
        <v>6</v>
      </c>
      <c r="H29" s="2">
        <v>0</v>
      </c>
      <c r="I29" s="1">
        <v>0</v>
      </c>
      <c r="J29" s="3" t="s">
        <v>16</v>
      </c>
      <c r="K29" s="2" t="str">
        <f>J29*599.35</f>
        <v>0</v>
      </c>
      <c r="L29" s="5"/>
    </row>
    <row r="30" spans="1:12" customHeight="1" ht="105" outlineLevel="4">
      <c r="A30" s="1"/>
      <c r="B30" s="1">
        <v>827397</v>
      </c>
      <c r="C30" s="1" t="s">
        <v>104</v>
      </c>
      <c r="D30" s="1" t="s">
        <v>105</v>
      </c>
      <c r="E30" s="2" t="s">
        <v>106</v>
      </c>
      <c r="F30" s="2" t="s">
        <v>107</v>
      </c>
      <c r="G30" s="2" t="s">
        <v>21</v>
      </c>
      <c r="H30" s="2">
        <v>0</v>
      </c>
      <c r="I30" s="1">
        <v>0</v>
      </c>
      <c r="J30" s="3" t="s">
        <v>16</v>
      </c>
      <c r="K30" s="2" t="str">
        <f>J30*814.27</f>
        <v>0</v>
      </c>
      <c r="L30" s="5"/>
    </row>
    <row r="31" spans="1:12" customHeight="1" ht="105" outlineLevel="4">
      <c r="A31" s="1"/>
      <c r="B31" s="1">
        <v>827398</v>
      </c>
      <c r="C31" s="1" t="s">
        <v>108</v>
      </c>
      <c r="D31" s="1" t="s">
        <v>109</v>
      </c>
      <c r="E31" s="2" t="s">
        <v>110</v>
      </c>
      <c r="F31" s="2" t="s">
        <v>111</v>
      </c>
      <c r="G31" s="2" t="s">
        <v>21</v>
      </c>
      <c r="H31" s="2">
        <v>0</v>
      </c>
      <c r="I31" s="1">
        <v>0</v>
      </c>
      <c r="J31" s="3" t="s">
        <v>16</v>
      </c>
      <c r="K31" s="2" t="str">
        <f>J31*413.19</f>
        <v>0</v>
      </c>
      <c r="L31" s="5"/>
    </row>
    <row r="32" spans="1:12" customHeight="1" ht="105" outlineLevel="4">
      <c r="A32" s="1"/>
      <c r="B32" s="1">
        <v>827399</v>
      </c>
      <c r="C32" s="1" t="s">
        <v>112</v>
      </c>
      <c r="D32" s="1" t="s">
        <v>113</v>
      </c>
      <c r="E32" s="2" t="s">
        <v>114</v>
      </c>
      <c r="F32" s="2" t="s">
        <v>115</v>
      </c>
      <c r="G32" s="2">
        <v>4</v>
      </c>
      <c r="H32" s="2">
        <v>0</v>
      </c>
      <c r="I32" s="1">
        <v>0</v>
      </c>
      <c r="J32" s="3" t="s">
        <v>16</v>
      </c>
      <c r="K32" s="2" t="str">
        <f>J32*522.16</f>
        <v>0</v>
      </c>
      <c r="L32" s="5"/>
    </row>
    <row r="33" spans="1:12" customHeight="1" ht="105" outlineLevel="4">
      <c r="A33" s="1"/>
      <c r="B33" s="1">
        <v>827400</v>
      </c>
      <c r="C33" s="1" t="s">
        <v>116</v>
      </c>
      <c r="D33" s="1" t="s">
        <v>117</v>
      </c>
      <c r="E33" s="2" t="s">
        <v>118</v>
      </c>
      <c r="F33" s="2" t="s">
        <v>119</v>
      </c>
      <c r="G33" s="2">
        <v>0</v>
      </c>
      <c r="H33" s="2">
        <v>0</v>
      </c>
      <c r="I33" s="1">
        <v>0</v>
      </c>
      <c r="J33" s="3" t="s">
        <v>16</v>
      </c>
      <c r="K33" s="2" t="str">
        <f>J33*443.46</f>
        <v>0</v>
      </c>
      <c r="L33" s="5"/>
    </row>
    <row r="34" spans="1:12" customHeight="1" ht="105" outlineLevel="4">
      <c r="A34" s="1"/>
      <c r="B34" s="1">
        <v>834144</v>
      </c>
      <c r="C34" s="1" t="s">
        <v>120</v>
      </c>
      <c r="D34" s="1" t="s">
        <v>121</v>
      </c>
      <c r="E34" s="2" t="s">
        <v>122</v>
      </c>
      <c r="F34" s="2" t="s">
        <v>123</v>
      </c>
      <c r="G34" s="2" t="s">
        <v>29</v>
      </c>
      <c r="H34" s="2">
        <v>0</v>
      </c>
      <c r="I34" s="1">
        <v>0</v>
      </c>
      <c r="J34" s="3" t="s">
        <v>16</v>
      </c>
      <c r="K34" s="2" t="str">
        <f>J34*581.19</f>
        <v>0</v>
      </c>
      <c r="L34" s="5"/>
    </row>
    <row r="35" spans="1:12" customHeight="1" ht="105" outlineLevel="4">
      <c r="A35" s="1"/>
      <c r="B35" s="1">
        <v>834694</v>
      </c>
      <c r="C35" s="1" t="s">
        <v>124</v>
      </c>
      <c r="D35" s="1" t="s">
        <v>125</v>
      </c>
      <c r="E35" s="2" t="s">
        <v>126</v>
      </c>
      <c r="F35" s="2" t="s">
        <v>127</v>
      </c>
      <c r="G35" s="2">
        <v>10</v>
      </c>
      <c r="H35" s="2">
        <v>0</v>
      </c>
      <c r="I35" s="1">
        <v>0</v>
      </c>
      <c r="J35" s="3" t="s">
        <v>16</v>
      </c>
      <c r="K35" s="2" t="str">
        <f>J35*738.59</f>
        <v>0</v>
      </c>
      <c r="L35" s="5"/>
    </row>
    <row r="36" spans="1:12" customHeight="1" ht="105" outlineLevel="4">
      <c r="A36" s="1"/>
      <c r="B36" s="1">
        <v>834695</v>
      </c>
      <c r="C36" s="1" t="s">
        <v>128</v>
      </c>
      <c r="D36" s="1" t="s">
        <v>129</v>
      </c>
      <c r="E36" s="2" t="s">
        <v>130</v>
      </c>
      <c r="F36" s="2" t="s">
        <v>127</v>
      </c>
      <c r="G36" s="2" t="s">
        <v>21</v>
      </c>
      <c r="H36" s="2">
        <v>0</v>
      </c>
      <c r="I36" s="1">
        <v>0</v>
      </c>
      <c r="J36" s="3" t="s">
        <v>16</v>
      </c>
      <c r="K36" s="2" t="str">
        <f>J36*738.59</f>
        <v>0</v>
      </c>
      <c r="L36" s="5"/>
    </row>
    <row r="37" spans="1:12" customHeight="1" ht="105" outlineLevel="4">
      <c r="A37" s="1"/>
      <c r="B37" s="1">
        <v>834696</v>
      </c>
      <c r="C37" s="1" t="s">
        <v>131</v>
      </c>
      <c r="D37" s="1" t="s">
        <v>132</v>
      </c>
      <c r="E37" s="2" t="s">
        <v>133</v>
      </c>
      <c r="F37" s="2" t="s">
        <v>127</v>
      </c>
      <c r="G37" s="2">
        <v>0</v>
      </c>
      <c r="H37" s="2">
        <v>0</v>
      </c>
      <c r="I37" s="1">
        <v>0</v>
      </c>
      <c r="J37" s="3" t="s">
        <v>16</v>
      </c>
      <c r="K37" s="2" t="str">
        <f>J37*738.59</f>
        <v>0</v>
      </c>
      <c r="L37" s="5"/>
    </row>
    <row r="38" spans="1:12" customHeight="1" ht="105" outlineLevel="4">
      <c r="A38" s="1"/>
      <c r="B38" s="1">
        <v>858645</v>
      </c>
      <c r="C38" s="1" t="s">
        <v>134</v>
      </c>
      <c r="D38" s="1" t="s">
        <v>135</v>
      </c>
      <c r="E38" s="2" t="s">
        <v>136</v>
      </c>
      <c r="F38" s="2" t="s">
        <v>48</v>
      </c>
      <c r="G38" s="2">
        <v>0</v>
      </c>
      <c r="H38" s="2">
        <v>0</v>
      </c>
      <c r="I38" s="1">
        <v>0</v>
      </c>
      <c r="J38" s="3" t="s">
        <v>16</v>
      </c>
      <c r="K38" s="2" t="str">
        <f>J38*1008.00</f>
        <v>0</v>
      </c>
      <c r="L38" s="5"/>
    </row>
    <row r="39" spans="1:12" customHeight="1" ht="105" outlineLevel="4">
      <c r="A39" s="1"/>
      <c r="B39" s="1">
        <v>858646</v>
      </c>
      <c r="C39" s="1" t="s">
        <v>137</v>
      </c>
      <c r="D39" s="1" t="s">
        <v>138</v>
      </c>
      <c r="E39" s="2" t="s">
        <v>139</v>
      </c>
      <c r="F39" s="2" t="s">
        <v>127</v>
      </c>
      <c r="G39" s="2" t="s">
        <v>21</v>
      </c>
      <c r="H39" s="2">
        <v>0</v>
      </c>
      <c r="I39" s="1">
        <v>0</v>
      </c>
      <c r="J39" s="3" t="s">
        <v>16</v>
      </c>
      <c r="K39" s="2" t="str">
        <f>J39*738.59</f>
        <v>0</v>
      </c>
      <c r="L39" s="5"/>
    </row>
    <row r="40" spans="1:12" customHeight="1" ht="105" outlineLevel="4">
      <c r="A40" s="1"/>
      <c r="B40" s="1">
        <v>858647</v>
      </c>
      <c r="C40" s="1" t="s">
        <v>140</v>
      </c>
      <c r="D40" s="1" t="s">
        <v>141</v>
      </c>
      <c r="E40" s="2" t="s">
        <v>142</v>
      </c>
      <c r="F40" s="2" t="s">
        <v>127</v>
      </c>
      <c r="G40" s="2" t="s">
        <v>21</v>
      </c>
      <c r="H40" s="2">
        <v>0</v>
      </c>
      <c r="I40" s="1">
        <v>0</v>
      </c>
      <c r="J40" s="3" t="s">
        <v>16</v>
      </c>
      <c r="K40" s="2" t="str">
        <f>J40*738.59</f>
        <v>0</v>
      </c>
      <c r="L40" s="5"/>
    </row>
    <row r="41" spans="1:12" customHeight="1" ht="105" outlineLevel="4">
      <c r="A41" s="1"/>
      <c r="B41" s="1">
        <v>883325</v>
      </c>
      <c r="C41" s="1" t="s">
        <v>143</v>
      </c>
      <c r="D41" s="1" t="s">
        <v>144</v>
      </c>
      <c r="E41" s="2" t="s">
        <v>145</v>
      </c>
      <c r="F41" s="2" t="s">
        <v>146</v>
      </c>
      <c r="G41" s="2">
        <v>0</v>
      </c>
      <c r="H41" s="2">
        <v>0</v>
      </c>
      <c r="I41" s="1">
        <v>0</v>
      </c>
      <c r="J41" s="3" t="s">
        <v>16</v>
      </c>
      <c r="K41" s="2" t="str">
        <f>J41*270.32</f>
        <v>0</v>
      </c>
      <c r="L41" s="5"/>
    </row>
    <row r="42" spans="1:12" customHeight="1" ht="105" outlineLevel="4">
      <c r="A42" s="1"/>
      <c r="B42" s="1">
        <v>878865</v>
      </c>
      <c r="C42" s="1" t="s">
        <v>147</v>
      </c>
      <c r="D42" s="1"/>
      <c r="E42" s="2" t="s">
        <v>148</v>
      </c>
      <c r="F42" s="2" t="s">
        <v>149</v>
      </c>
      <c r="G42" s="2">
        <v>1</v>
      </c>
      <c r="H42" s="2">
        <v>0</v>
      </c>
      <c r="I42" s="1">
        <v>0</v>
      </c>
      <c r="J42" s="3" t="s">
        <v>16</v>
      </c>
      <c r="K42" s="2" t="str">
        <f>J42*176.85</f>
        <v>0</v>
      </c>
      <c r="L42" s="5"/>
    </row>
    <row r="43" spans="1:12" customHeight="1" ht="105" outlineLevel="4">
      <c r="A43" s="1"/>
      <c r="B43" s="1">
        <v>878866</v>
      </c>
      <c r="C43" s="1" t="s">
        <v>150</v>
      </c>
      <c r="D43" s="1"/>
      <c r="E43" s="2" t="s">
        <v>151</v>
      </c>
      <c r="F43" s="2" t="s">
        <v>152</v>
      </c>
      <c r="G43" s="2">
        <v>0</v>
      </c>
      <c r="H43" s="2">
        <v>0</v>
      </c>
      <c r="I43" s="1">
        <v>0</v>
      </c>
      <c r="J43" s="3" t="s">
        <v>16</v>
      </c>
      <c r="K43" s="2" t="str">
        <f>J43*205.15</f>
        <v>0</v>
      </c>
      <c r="L43" s="5"/>
    </row>
    <row r="44" spans="1:12" customHeight="1" ht="105" outlineLevel="4">
      <c r="A44" s="1"/>
      <c r="B44" s="1">
        <v>878867</v>
      </c>
      <c r="C44" s="1" t="s">
        <v>153</v>
      </c>
      <c r="D44" s="1"/>
      <c r="E44" s="2" t="s">
        <v>154</v>
      </c>
      <c r="F44" s="2" t="s">
        <v>155</v>
      </c>
      <c r="G44" s="2">
        <v>0</v>
      </c>
      <c r="H44" s="2">
        <v>0</v>
      </c>
      <c r="I44" s="1">
        <v>0</v>
      </c>
      <c r="J44" s="3" t="s">
        <v>16</v>
      </c>
      <c r="K44" s="2" t="str">
        <f>J44*290.02</f>
        <v>0</v>
      </c>
      <c r="L44" s="5"/>
    </row>
    <row r="45" spans="1:12" customHeight="1" ht="105" outlineLevel="4">
      <c r="A45" s="1"/>
      <c r="B45" s="1">
        <v>878868</v>
      </c>
      <c r="C45" s="1" t="s">
        <v>156</v>
      </c>
      <c r="D45" s="1"/>
      <c r="E45" s="2" t="s">
        <v>157</v>
      </c>
      <c r="F45" s="2" t="s">
        <v>158</v>
      </c>
      <c r="G45" s="2">
        <v>-1</v>
      </c>
      <c r="H45" s="2">
        <v>0</v>
      </c>
      <c r="I45" s="1">
        <v>0</v>
      </c>
      <c r="J45" s="3" t="s">
        <v>16</v>
      </c>
      <c r="K45" s="2" t="str">
        <f>J45*362.52</f>
        <v>0</v>
      </c>
      <c r="L45" s="5"/>
    </row>
    <row r="46" spans="1:12" customHeight="1" ht="105" outlineLevel="4">
      <c r="A46" s="1"/>
      <c r="B46" s="1">
        <v>878869</v>
      </c>
      <c r="C46" s="1" t="s">
        <v>159</v>
      </c>
      <c r="D46" s="1"/>
      <c r="E46" s="2" t="s">
        <v>160</v>
      </c>
      <c r="F46" s="2" t="s">
        <v>161</v>
      </c>
      <c r="G46" s="2">
        <v>3</v>
      </c>
      <c r="H46" s="2">
        <v>0</v>
      </c>
      <c r="I46" s="1">
        <v>0</v>
      </c>
      <c r="J46" s="3" t="s">
        <v>16</v>
      </c>
      <c r="K46" s="2" t="str">
        <f>J46*367.83</f>
        <v>0</v>
      </c>
      <c r="L46" s="5"/>
    </row>
    <row r="47" spans="1:12" customHeight="1" ht="105" outlineLevel="4">
      <c r="A47" s="1"/>
      <c r="B47" s="1">
        <v>883012</v>
      </c>
      <c r="C47" s="1" t="s">
        <v>162</v>
      </c>
      <c r="D47" s="1"/>
      <c r="E47" s="2" t="s">
        <v>163</v>
      </c>
      <c r="F47" s="2" t="s">
        <v>164</v>
      </c>
      <c r="G47" s="2" t="s">
        <v>21</v>
      </c>
      <c r="H47" s="2">
        <v>0</v>
      </c>
      <c r="I47" s="1">
        <v>0</v>
      </c>
      <c r="J47" s="3" t="s">
        <v>16</v>
      </c>
      <c r="K47" s="2" t="str">
        <f>J47*167.22</f>
        <v>0</v>
      </c>
      <c r="L47" s="5"/>
    </row>
    <row r="48" spans="1:12" customHeight="1" ht="105" outlineLevel="4">
      <c r="A48" s="1"/>
      <c r="B48" s="1">
        <v>883013</v>
      </c>
      <c r="C48" s="1" t="s">
        <v>165</v>
      </c>
      <c r="D48" s="1"/>
      <c r="E48" s="2" t="s">
        <v>166</v>
      </c>
      <c r="F48" s="2" t="s">
        <v>167</v>
      </c>
      <c r="G48" s="2" t="s">
        <v>21</v>
      </c>
      <c r="H48" s="2">
        <v>0</v>
      </c>
      <c r="I48" s="1">
        <v>0</v>
      </c>
      <c r="J48" s="3" t="s">
        <v>16</v>
      </c>
      <c r="K48" s="2" t="str">
        <f>J48*190.85</f>
        <v>0</v>
      </c>
      <c r="L48" s="5"/>
    </row>
    <row r="49" spans="1:12" customHeight="1" ht="105" outlineLevel="4">
      <c r="A49" s="1"/>
      <c r="B49" s="1">
        <v>883014</v>
      </c>
      <c r="C49" s="1" t="s">
        <v>168</v>
      </c>
      <c r="D49" s="1"/>
      <c r="E49" s="2" t="s">
        <v>169</v>
      </c>
      <c r="F49" s="2" t="s">
        <v>170</v>
      </c>
      <c r="G49" s="2">
        <v>5</v>
      </c>
      <c r="H49" s="2">
        <v>0</v>
      </c>
      <c r="I49" s="1">
        <v>0</v>
      </c>
      <c r="J49" s="3" t="s">
        <v>16</v>
      </c>
      <c r="K49" s="2" t="str">
        <f>J49*478.02</f>
        <v>0</v>
      </c>
      <c r="L49" s="5"/>
    </row>
    <row r="50" spans="1:12" customHeight="1" ht="105" outlineLevel="4">
      <c r="A50" s="1"/>
      <c r="B50" s="1">
        <v>883015</v>
      </c>
      <c r="C50" s="1" t="s">
        <v>171</v>
      </c>
      <c r="D50" s="1"/>
      <c r="E50" s="2" t="s">
        <v>172</v>
      </c>
      <c r="F50" s="2" t="s">
        <v>173</v>
      </c>
      <c r="G50" s="2">
        <v>7</v>
      </c>
      <c r="H50" s="2">
        <v>0</v>
      </c>
      <c r="I50" s="1">
        <v>0</v>
      </c>
      <c r="J50" s="3" t="s">
        <v>16</v>
      </c>
      <c r="K50" s="2" t="str">
        <f>J50*110.87</f>
        <v>0</v>
      </c>
      <c r="L50" s="5"/>
    </row>
    <row r="51" spans="1:12" outlineLevel="2">
      <c r="A51" s="8" t="s">
        <v>174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827358</v>
      </c>
      <c r="C52" s="1" t="s">
        <v>175</v>
      </c>
      <c r="D52" s="1" t="s">
        <v>176</v>
      </c>
      <c r="E52" s="2" t="s">
        <v>177</v>
      </c>
      <c r="F52" s="2" t="s">
        <v>178</v>
      </c>
      <c r="G52" s="2" t="s">
        <v>21</v>
      </c>
      <c r="H52" s="2">
        <v>0</v>
      </c>
      <c r="I52" s="1">
        <v>0</v>
      </c>
      <c r="J52" s="3" t="s">
        <v>16</v>
      </c>
      <c r="K52" s="2" t="str">
        <f>J52*122.59</f>
        <v>0</v>
      </c>
      <c r="L52" s="5"/>
    </row>
    <row r="53" spans="1:12" customHeight="1" ht="105" outlineLevel="4">
      <c r="A53" s="1"/>
      <c r="B53" s="1">
        <v>827359</v>
      </c>
      <c r="C53" s="1" t="s">
        <v>179</v>
      </c>
      <c r="D53" s="1" t="s">
        <v>180</v>
      </c>
      <c r="E53" s="2" t="s">
        <v>181</v>
      </c>
      <c r="F53" s="2" t="s">
        <v>182</v>
      </c>
      <c r="G53" s="2" t="s">
        <v>29</v>
      </c>
      <c r="H53" s="2">
        <v>0</v>
      </c>
      <c r="I53" s="1">
        <v>0</v>
      </c>
      <c r="J53" s="3" t="s">
        <v>16</v>
      </c>
      <c r="K53" s="2" t="str">
        <f>J53*172.54</f>
        <v>0</v>
      </c>
      <c r="L53" s="5"/>
    </row>
    <row r="54" spans="1:12" customHeight="1" ht="105" outlineLevel="4">
      <c r="A54" s="1"/>
      <c r="B54" s="1">
        <v>827360</v>
      </c>
      <c r="C54" s="1" t="s">
        <v>183</v>
      </c>
      <c r="D54" s="1" t="s">
        <v>184</v>
      </c>
      <c r="E54" s="2" t="s">
        <v>185</v>
      </c>
      <c r="F54" s="2" t="s">
        <v>186</v>
      </c>
      <c r="G54" s="2" t="s">
        <v>21</v>
      </c>
      <c r="H54" s="2">
        <v>0</v>
      </c>
      <c r="I54" s="1">
        <v>0</v>
      </c>
      <c r="J54" s="3" t="s">
        <v>16</v>
      </c>
      <c r="K54" s="2" t="str">
        <f>J54*137.73</f>
        <v>0</v>
      </c>
      <c r="L54" s="5"/>
    </row>
    <row r="55" spans="1:12" customHeight="1" ht="105" outlineLevel="4">
      <c r="A55" s="1"/>
      <c r="B55" s="1">
        <v>827361</v>
      </c>
      <c r="C55" s="1" t="s">
        <v>187</v>
      </c>
      <c r="D55" s="1" t="s">
        <v>188</v>
      </c>
      <c r="E55" s="2" t="s">
        <v>189</v>
      </c>
      <c r="F55" s="2" t="s">
        <v>190</v>
      </c>
      <c r="G55" s="2" t="s">
        <v>21</v>
      </c>
      <c r="H55" s="2">
        <v>0</v>
      </c>
      <c r="I55" s="1">
        <v>0</v>
      </c>
      <c r="J55" s="3" t="s">
        <v>16</v>
      </c>
      <c r="K55" s="2" t="str">
        <f>J55*155.89</f>
        <v>0</v>
      </c>
      <c r="L55" s="5"/>
    </row>
    <row r="56" spans="1:12" customHeight="1" ht="105" outlineLevel="4">
      <c r="A56" s="1"/>
      <c r="B56" s="1">
        <v>827362</v>
      </c>
      <c r="C56" s="1" t="s">
        <v>191</v>
      </c>
      <c r="D56" s="1" t="s">
        <v>192</v>
      </c>
      <c r="E56" s="2" t="s">
        <v>193</v>
      </c>
      <c r="F56" s="2" t="s">
        <v>194</v>
      </c>
      <c r="G56" s="2" t="s">
        <v>195</v>
      </c>
      <c r="H56" s="2">
        <v>0</v>
      </c>
      <c r="I56" s="1">
        <v>0</v>
      </c>
      <c r="J56" s="3" t="s">
        <v>16</v>
      </c>
      <c r="K56" s="2" t="str">
        <f>J56*180.11</f>
        <v>0</v>
      </c>
      <c r="L56" s="5"/>
    </row>
    <row r="57" spans="1:12" customHeight="1" ht="105" outlineLevel="4">
      <c r="A57" s="1"/>
      <c r="B57" s="1">
        <v>827363</v>
      </c>
      <c r="C57" s="1" t="s">
        <v>196</v>
      </c>
      <c r="D57" s="1" t="s">
        <v>197</v>
      </c>
      <c r="E57" s="2" t="s">
        <v>198</v>
      </c>
      <c r="F57" s="2" t="s">
        <v>190</v>
      </c>
      <c r="G57" s="2" t="s">
        <v>21</v>
      </c>
      <c r="H57" s="2">
        <v>0</v>
      </c>
      <c r="I57" s="1">
        <v>0</v>
      </c>
      <c r="J57" s="3" t="s">
        <v>16</v>
      </c>
      <c r="K57" s="2" t="str">
        <f>J57*155.89</f>
        <v>0</v>
      </c>
      <c r="L57" s="5"/>
    </row>
    <row r="58" spans="1:12" customHeight="1" ht="105" outlineLevel="4">
      <c r="A58" s="1"/>
      <c r="B58" s="1">
        <v>827364</v>
      </c>
      <c r="C58" s="1" t="s">
        <v>199</v>
      </c>
      <c r="D58" s="1" t="s">
        <v>200</v>
      </c>
      <c r="E58" s="2" t="s">
        <v>201</v>
      </c>
      <c r="F58" s="2" t="s">
        <v>202</v>
      </c>
      <c r="G58" s="2" t="s">
        <v>29</v>
      </c>
      <c r="H58" s="2">
        <v>0</v>
      </c>
      <c r="I58" s="1">
        <v>0</v>
      </c>
      <c r="J58" s="3" t="s">
        <v>16</v>
      </c>
      <c r="K58" s="2" t="str">
        <f>J58*296.65</f>
        <v>0</v>
      </c>
      <c r="L58" s="5"/>
    </row>
    <row r="59" spans="1:12" customHeight="1" ht="105" outlineLevel="4">
      <c r="A59" s="1"/>
      <c r="B59" s="1">
        <v>834130</v>
      </c>
      <c r="C59" s="1" t="s">
        <v>203</v>
      </c>
      <c r="D59" s="1" t="s">
        <v>204</v>
      </c>
      <c r="E59" s="2" t="s">
        <v>205</v>
      </c>
      <c r="F59" s="2" t="s">
        <v>206</v>
      </c>
      <c r="G59" s="2" t="s">
        <v>21</v>
      </c>
      <c r="H59" s="2">
        <v>0</v>
      </c>
      <c r="I59" s="1">
        <v>0</v>
      </c>
      <c r="J59" s="3" t="s">
        <v>16</v>
      </c>
      <c r="K59" s="2" t="str">
        <f>J59*113.51</f>
        <v>0</v>
      </c>
      <c r="L59" s="5"/>
    </row>
    <row r="60" spans="1:12" customHeight="1" ht="105" outlineLevel="4">
      <c r="A60" s="1"/>
      <c r="B60" s="1">
        <v>834131</v>
      </c>
      <c r="C60" s="1" t="s">
        <v>207</v>
      </c>
      <c r="D60" s="1" t="s">
        <v>208</v>
      </c>
      <c r="E60" s="2" t="s">
        <v>209</v>
      </c>
      <c r="F60" s="2" t="s">
        <v>206</v>
      </c>
      <c r="G60" s="2" t="s">
        <v>195</v>
      </c>
      <c r="H60" s="2">
        <v>0</v>
      </c>
      <c r="I60" s="1">
        <v>0</v>
      </c>
      <c r="J60" s="3" t="s">
        <v>16</v>
      </c>
      <c r="K60" s="2" t="str">
        <f>J60*113.51</f>
        <v>0</v>
      </c>
      <c r="L60" s="5"/>
    </row>
    <row r="61" spans="1:12" customHeight="1" ht="105" outlineLevel="4">
      <c r="A61" s="1"/>
      <c r="B61" s="1">
        <v>834132</v>
      </c>
      <c r="C61" s="1" t="s">
        <v>210</v>
      </c>
      <c r="D61" s="1" t="s">
        <v>211</v>
      </c>
      <c r="E61" s="2" t="s">
        <v>212</v>
      </c>
      <c r="F61" s="2" t="s">
        <v>213</v>
      </c>
      <c r="G61" s="2" t="s">
        <v>21</v>
      </c>
      <c r="H61" s="2">
        <v>0</v>
      </c>
      <c r="I61" s="1">
        <v>0</v>
      </c>
      <c r="J61" s="3" t="s">
        <v>16</v>
      </c>
      <c r="K61" s="2" t="str">
        <f>J61*393.51</f>
        <v>0</v>
      </c>
      <c r="L61" s="5"/>
    </row>
    <row r="62" spans="1:12" customHeight="1" ht="105" outlineLevel="4">
      <c r="A62" s="1"/>
      <c r="B62" s="1">
        <v>834133</v>
      </c>
      <c r="C62" s="1" t="s">
        <v>214</v>
      </c>
      <c r="D62" s="1" t="s">
        <v>215</v>
      </c>
      <c r="E62" s="2" t="s">
        <v>216</v>
      </c>
      <c r="F62" s="2" t="s">
        <v>217</v>
      </c>
      <c r="G62" s="2" t="s">
        <v>29</v>
      </c>
      <c r="H62" s="2">
        <v>0</v>
      </c>
      <c r="I62" s="1">
        <v>0</v>
      </c>
      <c r="J62" s="3" t="s">
        <v>16</v>
      </c>
      <c r="K62" s="2" t="str">
        <f>J62*393.56</f>
        <v>0</v>
      </c>
      <c r="L62" s="5"/>
    </row>
    <row r="63" spans="1:12" customHeight="1" ht="105" outlineLevel="4">
      <c r="A63" s="1"/>
      <c r="B63" s="1">
        <v>834134</v>
      </c>
      <c r="C63" s="1" t="s">
        <v>218</v>
      </c>
      <c r="D63" s="1" t="s">
        <v>219</v>
      </c>
      <c r="E63" s="2" t="s">
        <v>220</v>
      </c>
      <c r="F63" s="2" t="s">
        <v>217</v>
      </c>
      <c r="G63" s="2">
        <v>4</v>
      </c>
      <c r="H63" s="2">
        <v>0</v>
      </c>
      <c r="I63" s="1">
        <v>0</v>
      </c>
      <c r="J63" s="3" t="s">
        <v>16</v>
      </c>
      <c r="K63" s="2" t="str">
        <f>J63*393.56</f>
        <v>0</v>
      </c>
      <c r="L63" s="5"/>
    </row>
    <row r="64" spans="1:12" customHeight="1" ht="105" outlineLevel="4">
      <c r="A64" s="1"/>
      <c r="B64" s="1">
        <v>834135</v>
      </c>
      <c r="C64" s="1" t="s">
        <v>221</v>
      </c>
      <c r="D64" s="1" t="s">
        <v>222</v>
      </c>
      <c r="E64" s="2" t="s">
        <v>223</v>
      </c>
      <c r="F64" s="2" t="s">
        <v>224</v>
      </c>
      <c r="G64" s="2">
        <v>0</v>
      </c>
      <c r="H64" s="2">
        <v>0</v>
      </c>
      <c r="I64" s="1">
        <v>0</v>
      </c>
      <c r="J64" s="3" t="s">
        <v>225</v>
      </c>
      <c r="K64" s="2" t="str">
        <f>J64*0.00</f>
        <v>0</v>
      </c>
      <c r="L64" s="5"/>
    </row>
    <row r="65" spans="1:12" customHeight="1" ht="105" outlineLevel="4">
      <c r="A65" s="1"/>
      <c r="B65" s="1">
        <v>834136</v>
      </c>
      <c r="C65" s="1" t="s">
        <v>226</v>
      </c>
      <c r="D65" s="1" t="s">
        <v>227</v>
      </c>
      <c r="E65" s="2" t="s">
        <v>228</v>
      </c>
      <c r="F65" s="2" t="s">
        <v>229</v>
      </c>
      <c r="G65" s="2">
        <v>0</v>
      </c>
      <c r="H65" s="2">
        <v>0</v>
      </c>
      <c r="I65" s="1">
        <v>0</v>
      </c>
      <c r="J65" s="3" t="s">
        <v>16</v>
      </c>
      <c r="K65" s="2" t="str">
        <f>J65*357.92</f>
        <v>0</v>
      </c>
      <c r="L65" s="5"/>
    </row>
    <row r="66" spans="1:12" customHeight="1" ht="105" outlineLevel="4">
      <c r="A66" s="1"/>
      <c r="B66" s="1">
        <v>834137</v>
      </c>
      <c r="C66" s="1" t="s">
        <v>230</v>
      </c>
      <c r="D66" s="1" t="s">
        <v>231</v>
      </c>
      <c r="E66" s="2" t="s">
        <v>232</v>
      </c>
      <c r="F66" s="2" t="s">
        <v>224</v>
      </c>
      <c r="G66" s="2">
        <v>0</v>
      </c>
      <c r="H66" s="2">
        <v>0</v>
      </c>
      <c r="I66" s="1">
        <v>0</v>
      </c>
      <c r="J66" s="3" t="s">
        <v>16</v>
      </c>
      <c r="K66" s="2" t="str">
        <f>J66*0.00</f>
        <v>0</v>
      </c>
      <c r="L66" s="5"/>
    </row>
    <row r="67" spans="1:12" customHeight="1" ht="105" outlineLevel="4">
      <c r="A67" s="1"/>
      <c r="B67" s="1">
        <v>834143</v>
      </c>
      <c r="C67" s="1" t="s">
        <v>233</v>
      </c>
      <c r="D67" s="1" t="s">
        <v>234</v>
      </c>
      <c r="E67" s="2" t="s">
        <v>235</v>
      </c>
      <c r="F67" s="2" t="s">
        <v>236</v>
      </c>
      <c r="G67" s="2" t="s">
        <v>195</v>
      </c>
      <c r="H67" s="2">
        <v>0</v>
      </c>
      <c r="I67" s="1">
        <v>0</v>
      </c>
      <c r="J67" s="3" t="s">
        <v>16</v>
      </c>
      <c r="K67" s="2" t="str">
        <f>J67*151.35</f>
        <v>0</v>
      </c>
      <c r="L67" s="5"/>
    </row>
    <row r="68" spans="1:12" customHeight="1" ht="105" outlineLevel="4">
      <c r="A68" s="1"/>
      <c r="B68" s="1">
        <v>831663</v>
      </c>
      <c r="C68" s="1" t="s">
        <v>237</v>
      </c>
      <c r="D68" s="1" t="s">
        <v>238</v>
      </c>
      <c r="E68" s="2" t="s">
        <v>239</v>
      </c>
      <c r="F68" s="2" t="s">
        <v>240</v>
      </c>
      <c r="G68" s="2" t="s">
        <v>29</v>
      </c>
      <c r="H68" s="2">
        <v>0</v>
      </c>
      <c r="I68" s="1">
        <v>0</v>
      </c>
      <c r="J68" s="3" t="s">
        <v>16</v>
      </c>
      <c r="K68" s="2" t="str">
        <f>J68*308.76</f>
        <v>0</v>
      </c>
      <c r="L68" s="5"/>
    </row>
    <row r="69" spans="1:12" customHeight="1" ht="105" outlineLevel="4">
      <c r="A69" s="1"/>
      <c r="B69" s="1">
        <v>831664</v>
      </c>
      <c r="C69" s="1" t="s">
        <v>241</v>
      </c>
      <c r="D69" s="1" t="s">
        <v>242</v>
      </c>
      <c r="E69" s="2" t="s">
        <v>243</v>
      </c>
      <c r="F69" s="2" t="s">
        <v>240</v>
      </c>
      <c r="G69" s="2" t="s">
        <v>195</v>
      </c>
      <c r="H69" s="2">
        <v>0</v>
      </c>
      <c r="I69" s="1">
        <v>0</v>
      </c>
      <c r="J69" s="3" t="s">
        <v>16</v>
      </c>
      <c r="K69" s="2" t="str">
        <f>J69*308.76</f>
        <v>0</v>
      </c>
      <c r="L69" s="5"/>
    </row>
    <row r="70" spans="1:12" customHeight="1" ht="105" outlineLevel="4">
      <c r="A70" s="1"/>
      <c r="B70" s="1">
        <v>823304</v>
      </c>
      <c r="C70" s="1" t="s">
        <v>244</v>
      </c>
      <c r="D70" s="1" t="s">
        <v>245</v>
      </c>
      <c r="E70" s="2" t="s">
        <v>246</v>
      </c>
      <c r="F70" s="2" t="s">
        <v>247</v>
      </c>
      <c r="G70" s="2" t="s">
        <v>29</v>
      </c>
      <c r="H70" s="2">
        <v>0</v>
      </c>
      <c r="I70" s="1">
        <v>0</v>
      </c>
      <c r="J70" s="3" t="s">
        <v>16</v>
      </c>
      <c r="K70" s="2" t="str">
        <f>J70*133.77</f>
        <v>0</v>
      </c>
      <c r="L70" s="5"/>
    </row>
    <row r="71" spans="1:12" customHeight="1" ht="105" outlineLevel="4">
      <c r="A71" s="1"/>
      <c r="B71" s="1">
        <v>823305</v>
      </c>
      <c r="C71" s="1" t="s">
        <v>248</v>
      </c>
      <c r="D71" s="1" t="s">
        <v>249</v>
      </c>
      <c r="E71" s="2" t="s">
        <v>250</v>
      </c>
      <c r="F71" s="2" t="s">
        <v>251</v>
      </c>
      <c r="G71" s="2" t="s">
        <v>195</v>
      </c>
      <c r="H71" s="2">
        <v>0</v>
      </c>
      <c r="I71" s="1">
        <v>0</v>
      </c>
      <c r="J71" s="3" t="s">
        <v>16</v>
      </c>
      <c r="K71" s="2" t="str">
        <f>J71*207.27</f>
        <v>0</v>
      </c>
      <c r="L71" s="5"/>
    </row>
    <row r="72" spans="1:12" customHeight="1" ht="105" outlineLevel="4">
      <c r="A72" s="1"/>
      <c r="B72" s="1">
        <v>823306</v>
      </c>
      <c r="C72" s="1" t="s">
        <v>252</v>
      </c>
      <c r="D72" s="1" t="s">
        <v>253</v>
      </c>
      <c r="E72" s="2" t="s">
        <v>254</v>
      </c>
      <c r="F72" s="2" t="s">
        <v>255</v>
      </c>
      <c r="G72" s="2" t="s">
        <v>29</v>
      </c>
      <c r="H72" s="2">
        <v>0</v>
      </c>
      <c r="I72" s="1">
        <v>0</v>
      </c>
      <c r="J72" s="3" t="s">
        <v>256</v>
      </c>
      <c r="K72" s="2" t="str">
        <f>J72*382.20</f>
        <v>0</v>
      </c>
      <c r="L72" s="5"/>
    </row>
    <row r="73" spans="1:12" customHeight="1" ht="105" outlineLevel="4">
      <c r="A73" s="1"/>
      <c r="B73" s="1">
        <v>823307</v>
      </c>
      <c r="C73" s="1" t="s">
        <v>257</v>
      </c>
      <c r="D73" s="1" t="s">
        <v>258</v>
      </c>
      <c r="E73" s="2" t="s">
        <v>259</v>
      </c>
      <c r="F73" s="2" t="s">
        <v>260</v>
      </c>
      <c r="G73" s="2" t="s">
        <v>29</v>
      </c>
      <c r="H73" s="2">
        <v>0</v>
      </c>
      <c r="I73" s="1">
        <v>0</v>
      </c>
      <c r="J73" s="3" t="s">
        <v>256</v>
      </c>
      <c r="K73" s="2" t="str">
        <f>J73*416.01</f>
        <v>0</v>
      </c>
      <c r="L73" s="5"/>
    </row>
    <row r="74" spans="1:12" customHeight="1" ht="105" outlineLevel="4">
      <c r="A74" s="1"/>
      <c r="B74" s="1">
        <v>823308</v>
      </c>
      <c r="C74" s="1" t="s">
        <v>261</v>
      </c>
      <c r="D74" s="1" t="s">
        <v>262</v>
      </c>
      <c r="E74" s="2" t="s">
        <v>263</v>
      </c>
      <c r="F74" s="2" t="s">
        <v>255</v>
      </c>
      <c r="G74" s="2" t="s">
        <v>21</v>
      </c>
      <c r="H74" s="2">
        <v>0</v>
      </c>
      <c r="I74" s="1">
        <v>0</v>
      </c>
      <c r="J74" s="3" t="s">
        <v>256</v>
      </c>
      <c r="K74" s="2" t="str">
        <f>J74*382.20</f>
        <v>0</v>
      </c>
      <c r="L74" s="5"/>
    </row>
    <row r="75" spans="1:12" customHeight="1" ht="105" outlineLevel="4">
      <c r="A75" s="1"/>
      <c r="B75" s="1">
        <v>823309</v>
      </c>
      <c r="C75" s="1" t="s">
        <v>264</v>
      </c>
      <c r="D75" s="1" t="s">
        <v>265</v>
      </c>
      <c r="E75" s="2" t="s">
        <v>266</v>
      </c>
      <c r="F75" s="2" t="s">
        <v>267</v>
      </c>
      <c r="G75" s="2" t="s">
        <v>21</v>
      </c>
      <c r="H75" s="2">
        <v>0</v>
      </c>
      <c r="I75" s="1">
        <v>0</v>
      </c>
      <c r="J75" s="3" t="s">
        <v>256</v>
      </c>
      <c r="K75" s="2" t="str">
        <f>J75*374.85</f>
        <v>0</v>
      </c>
      <c r="L75" s="5"/>
    </row>
    <row r="76" spans="1:12" outlineLevel="2">
      <c r="A76" s="8" t="s">
        <v>268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outlineLevel="3">
      <c r="A77" s="9" t="s">
        <v>269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5"/>
    </row>
    <row r="78" spans="1:12" customHeight="1" ht="105" outlineLevel="5">
      <c r="A78" s="1"/>
      <c r="B78" s="1">
        <v>827356</v>
      </c>
      <c r="C78" s="1" t="s">
        <v>270</v>
      </c>
      <c r="D78" s="1" t="s">
        <v>271</v>
      </c>
      <c r="E78" s="2" t="s">
        <v>272</v>
      </c>
      <c r="F78" s="2" t="s">
        <v>273</v>
      </c>
      <c r="G78" s="2" t="s">
        <v>274</v>
      </c>
      <c r="H78" s="2">
        <v>0</v>
      </c>
      <c r="I78" s="1">
        <v>0</v>
      </c>
      <c r="J78" s="3" t="s">
        <v>16</v>
      </c>
      <c r="K78" s="2" t="str">
        <f>J78*217.95</f>
        <v>0</v>
      </c>
      <c r="L78" s="5"/>
    </row>
    <row r="79" spans="1:12" customHeight="1" ht="105" outlineLevel="5">
      <c r="A79" s="1"/>
      <c r="B79" s="1">
        <v>831626</v>
      </c>
      <c r="C79" s="1" t="s">
        <v>275</v>
      </c>
      <c r="D79" s="1" t="s">
        <v>276</v>
      </c>
      <c r="E79" s="2" t="s">
        <v>277</v>
      </c>
      <c r="F79" s="2" t="s">
        <v>273</v>
      </c>
      <c r="G79" s="2" t="s">
        <v>21</v>
      </c>
      <c r="H79" s="2">
        <v>0</v>
      </c>
      <c r="I79" s="1">
        <v>0</v>
      </c>
      <c r="J79" s="3" t="s">
        <v>16</v>
      </c>
      <c r="K79" s="2" t="str">
        <f>J79*217.95</f>
        <v>0</v>
      </c>
      <c r="L79" s="5"/>
    </row>
    <row r="80" spans="1:12" customHeight="1" ht="105" outlineLevel="5">
      <c r="A80" s="1"/>
      <c r="B80" s="1">
        <v>831628</v>
      </c>
      <c r="C80" s="1" t="s">
        <v>278</v>
      </c>
      <c r="D80" s="1" t="s">
        <v>279</v>
      </c>
      <c r="E80" s="2" t="s">
        <v>280</v>
      </c>
      <c r="F80" s="2" t="s">
        <v>281</v>
      </c>
      <c r="G80" s="2" t="s">
        <v>274</v>
      </c>
      <c r="H80" s="2">
        <v>0</v>
      </c>
      <c r="I80" s="1">
        <v>0</v>
      </c>
      <c r="J80" s="3" t="s">
        <v>16</v>
      </c>
      <c r="K80" s="2" t="str">
        <f>J80*346.59</f>
        <v>0</v>
      </c>
      <c r="L80" s="5"/>
    </row>
    <row r="81" spans="1:12" customHeight="1" ht="105" outlineLevel="5">
      <c r="A81" s="1"/>
      <c r="B81" s="1">
        <v>831629</v>
      </c>
      <c r="C81" s="1" t="s">
        <v>282</v>
      </c>
      <c r="D81" s="1" t="s">
        <v>283</v>
      </c>
      <c r="E81" s="2" t="s">
        <v>284</v>
      </c>
      <c r="F81" s="2" t="s">
        <v>281</v>
      </c>
      <c r="G81" s="2" t="s">
        <v>21</v>
      </c>
      <c r="H81" s="2">
        <v>0</v>
      </c>
      <c r="I81" s="1">
        <v>0</v>
      </c>
      <c r="J81" s="3" t="s">
        <v>16</v>
      </c>
      <c r="K81" s="2" t="str">
        <f>J81*346.59</f>
        <v>0</v>
      </c>
      <c r="L81" s="5"/>
    </row>
    <row r="82" spans="1:12" customHeight="1" ht="105" outlineLevel="5">
      <c r="A82" s="1"/>
      <c r="B82" s="1">
        <v>831631</v>
      </c>
      <c r="C82" s="1" t="s">
        <v>285</v>
      </c>
      <c r="D82" s="1" t="s">
        <v>286</v>
      </c>
      <c r="E82" s="2" t="s">
        <v>287</v>
      </c>
      <c r="F82" s="2" t="s">
        <v>281</v>
      </c>
      <c r="G82" s="2" t="s">
        <v>29</v>
      </c>
      <c r="H82" s="2">
        <v>0</v>
      </c>
      <c r="I82" s="1">
        <v>0</v>
      </c>
      <c r="J82" s="3" t="s">
        <v>16</v>
      </c>
      <c r="K82" s="2" t="str">
        <f>J82*346.59</f>
        <v>0</v>
      </c>
      <c r="L82" s="5"/>
    </row>
    <row r="83" spans="1:12" customHeight="1" ht="105" outlineLevel="5">
      <c r="A83" s="1"/>
      <c r="B83" s="1">
        <v>831632</v>
      </c>
      <c r="C83" s="1" t="s">
        <v>288</v>
      </c>
      <c r="D83" s="1" t="s">
        <v>289</v>
      </c>
      <c r="E83" s="2" t="s">
        <v>290</v>
      </c>
      <c r="F83" s="2" t="s">
        <v>291</v>
      </c>
      <c r="G83" s="2" t="s">
        <v>195</v>
      </c>
      <c r="H83" s="2">
        <v>0</v>
      </c>
      <c r="I83" s="1">
        <v>0</v>
      </c>
      <c r="J83" s="3" t="s">
        <v>16</v>
      </c>
      <c r="K83" s="2" t="str">
        <f>J83*366.27</f>
        <v>0</v>
      </c>
      <c r="L83" s="5"/>
    </row>
    <row r="84" spans="1:12" customHeight="1" ht="105" outlineLevel="5">
      <c r="A84" s="1"/>
      <c r="B84" s="1">
        <v>831633</v>
      </c>
      <c r="C84" s="1" t="s">
        <v>292</v>
      </c>
      <c r="D84" s="1" t="s">
        <v>293</v>
      </c>
      <c r="E84" s="2" t="s">
        <v>294</v>
      </c>
      <c r="F84" s="2" t="s">
        <v>88</v>
      </c>
      <c r="G84" s="2" t="s">
        <v>29</v>
      </c>
      <c r="H84" s="2">
        <v>0</v>
      </c>
      <c r="I84" s="1">
        <v>0</v>
      </c>
      <c r="J84" s="3" t="s">
        <v>16</v>
      </c>
      <c r="K84" s="2" t="str">
        <f>J84*426.81</f>
        <v>0</v>
      </c>
      <c r="L84" s="5"/>
    </row>
    <row r="85" spans="1:12" customHeight="1" ht="105" outlineLevel="5">
      <c r="A85" s="1"/>
      <c r="B85" s="1">
        <v>831634</v>
      </c>
      <c r="C85" s="1" t="s">
        <v>295</v>
      </c>
      <c r="D85" s="1" t="s">
        <v>296</v>
      </c>
      <c r="E85" s="2" t="s">
        <v>297</v>
      </c>
      <c r="F85" s="2" t="s">
        <v>298</v>
      </c>
      <c r="G85" s="2">
        <v>0</v>
      </c>
      <c r="H85" s="2">
        <v>0</v>
      </c>
      <c r="I85" s="1">
        <v>0</v>
      </c>
      <c r="J85" s="3" t="s">
        <v>16</v>
      </c>
      <c r="K85" s="2" t="str">
        <f>J85*494.92</f>
        <v>0</v>
      </c>
      <c r="L85" s="5"/>
    </row>
    <row r="86" spans="1:12" customHeight="1" ht="105" outlineLevel="5">
      <c r="A86" s="1"/>
      <c r="B86" s="1">
        <v>831635</v>
      </c>
      <c r="C86" s="1" t="s">
        <v>299</v>
      </c>
      <c r="D86" s="1" t="s">
        <v>300</v>
      </c>
      <c r="E86" s="2" t="s">
        <v>301</v>
      </c>
      <c r="F86" s="2" t="s">
        <v>302</v>
      </c>
      <c r="G86" s="2">
        <v>0</v>
      </c>
      <c r="H86" s="2">
        <v>0</v>
      </c>
      <c r="I86" s="1">
        <v>0</v>
      </c>
      <c r="J86" s="3" t="s">
        <v>16</v>
      </c>
      <c r="K86" s="2" t="str">
        <f>J86*475.24</f>
        <v>0</v>
      </c>
      <c r="L86" s="5"/>
    </row>
    <row r="87" spans="1:12" customHeight="1" ht="105" outlineLevel="5">
      <c r="A87" s="1"/>
      <c r="B87" s="1">
        <v>831636</v>
      </c>
      <c r="C87" s="1" t="s">
        <v>303</v>
      </c>
      <c r="D87" s="1" t="s">
        <v>304</v>
      </c>
      <c r="E87" s="2" t="s">
        <v>305</v>
      </c>
      <c r="F87" s="2" t="s">
        <v>306</v>
      </c>
      <c r="G87" s="2">
        <v>0</v>
      </c>
      <c r="H87" s="2">
        <v>0</v>
      </c>
      <c r="I87" s="1">
        <v>0</v>
      </c>
      <c r="J87" s="3" t="s">
        <v>16</v>
      </c>
      <c r="K87" s="2" t="str">
        <f>J87*460.11</f>
        <v>0</v>
      </c>
      <c r="L87" s="5"/>
    </row>
    <row r="88" spans="1:12" customHeight="1" ht="105" outlineLevel="5">
      <c r="A88" s="1"/>
      <c r="B88" s="1">
        <v>831637</v>
      </c>
      <c r="C88" s="1" t="s">
        <v>307</v>
      </c>
      <c r="D88" s="1" t="s">
        <v>308</v>
      </c>
      <c r="E88" s="2" t="s">
        <v>309</v>
      </c>
      <c r="F88" s="2" t="s">
        <v>310</v>
      </c>
      <c r="G88" s="2">
        <v>0</v>
      </c>
      <c r="H88" s="2">
        <v>0</v>
      </c>
      <c r="I88" s="1">
        <v>0</v>
      </c>
      <c r="J88" s="3" t="s">
        <v>16</v>
      </c>
      <c r="K88" s="2" t="str">
        <f>J88*611.46</f>
        <v>0</v>
      </c>
      <c r="L88" s="5"/>
    </row>
    <row r="89" spans="1:12" customHeight="1" ht="105" outlineLevel="5">
      <c r="A89" s="1"/>
      <c r="B89" s="1">
        <v>831638</v>
      </c>
      <c r="C89" s="1" t="s">
        <v>311</v>
      </c>
      <c r="D89" s="1" t="s">
        <v>312</v>
      </c>
      <c r="E89" s="2" t="s">
        <v>313</v>
      </c>
      <c r="F89" s="2" t="s">
        <v>314</v>
      </c>
      <c r="G89" s="2" t="s">
        <v>29</v>
      </c>
      <c r="H89" s="2">
        <v>0</v>
      </c>
      <c r="I89" s="1">
        <v>0</v>
      </c>
      <c r="J89" s="3" t="s">
        <v>16</v>
      </c>
      <c r="K89" s="2" t="str">
        <f>J89*632.65</f>
        <v>0</v>
      </c>
      <c r="L89" s="5"/>
    </row>
    <row r="90" spans="1:12" customHeight="1" ht="105" outlineLevel="5">
      <c r="A90" s="1"/>
      <c r="B90" s="1">
        <v>831639</v>
      </c>
      <c r="C90" s="1" t="s">
        <v>315</v>
      </c>
      <c r="D90" s="1" t="s">
        <v>316</v>
      </c>
      <c r="E90" s="2" t="s">
        <v>317</v>
      </c>
      <c r="F90" s="2" t="s">
        <v>318</v>
      </c>
      <c r="G90" s="2">
        <v>0</v>
      </c>
      <c r="H90" s="2">
        <v>0</v>
      </c>
      <c r="I90" s="1">
        <v>0</v>
      </c>
      <c r="J90" s="3" t="s">
        <v>16</v>
      </c>
      <c r="K90" s="2" t="str">
        <f>J90*641.73</f>
        <v>0</v>
      </c>
      <c r="L90" s="5"/>
    </row>
    <row r="91" spans="1:12" customHeight="1" ht="105" outlineLevel="5">
      <c r="A91" s="1"/>
      <c r="B91" s="1">
        <v>831640</v>
      </c>
      <c r="C91" s="1" t="s">
        <v>319</v>
      </c>
      <c r="D91" s="1" t="s">
        <v>320</v>
      </c>
      <c r="E91" s="2" t="s">
        <v>321</v>
      </c>
      <c r="F91" s="2" t="s">
        <v>322</v>
      </c>
      <c r="G91" s="2" t="s">
        <v>21</v>
      </c>
      <c r="H91" s="2">
        <v>0</v>
      </c>
      <c r="I91" s="1">
        <v>0</v>
      </c>
      <c r="J91" s="3" t="s">
        <v>16</v>
      </c>
      <c r="K91" s="2" t="str">
        <f>J91*682.59</f>
        <v>0</v>
      </c>
      <c r="L91" s="5"/>
    </row>
    <row r="92" spans="1:12" customHeight="1" ht="105" outlineLevel="5">
      <c r="A92" s="1"/>
      <c r="B92" s="1">
        <v>831641</v>
      </c>
      <c r="C92" s="1" t="s">
        <v>323</v>
      </c>
      <c r="D92" s="1" t="s">
        <v>324</v>
      </c>
      <c r="E92" s="2" t="s">
        <v>325</v>
      </c>
      <c r="F92" s="2" t="s">
        <v>326</v>
      </c>
      <c r="G92" s="2">
        <v>0</v>
      </c>
      <c r="H92" s="2">
        <v>0</v>
      </c>
      <c r="I92" s="1">
        <v>0</v>
      </c>
      <c r="J92" s="3" t="s">
        <v>16</v>
      </c>
      <c r="K92" s="2" t="str">
        <f>J92*693.19</f>
        <v>0</v>
      </c>
      <c r="L92" s="5"/>
    </row>
    <row r="93" spans="1:12" customHeight="1" ht="105" outlineLevel="5">
      <c r="A93" s="1"/>
      <c r="B93" s="1">
        <v>831642</v>
      </c>
      <c r="C93" s="1" t="s">
        <v>327</v>
      </c>
      <c r="D93" s="1" t="s">
        <v>328</v>
      </c>
      <c r="E93" s="2" t="s">
        <v>329</v>
      </c>
      <c r="F93" s="2" t="s">
        <v>330</v>
      </c>
      <c r="G93" s="2">
        <v>0</v>
      </c>
      <c r="H93" s="2">
        <v>0</v>
      </c>
      <c r="I93" s="1">
        <v>0</v>
      </c>
      <c r="J93" s="3" t="s">
        <v>16</v>
      </c>
      <c r="K93" s="2" t="str">
        <f>J93*774.92</f>
        <v>0</v>
      </c>
      <c r="L93" s="5"/>
    </row>
    <row r="94" spans="1:12" customHeight="1" ht="105" outlineLevel="5">
      <c r="A94" s="1"/>
      <c r="B94" s="1">
        <v>831643</v>
      </c>
      <c r="C94" s="1" t="s">
        <v>331</v>
      </c>
      <c r="D94" s="1" t="s">
        <v>332</v>
      </c>
      <c r="E94" s="2" t="s">
        <v>333</v>
      </c>
      <c r="F94" s="2" t="s">
        <v>334</v>
      </c>
      <c r="G94" s="2" t="s">
        <v>29</v>
      </c>
      <c r="H94" s="2">
        <v>0</v>
      </c>
      <c r="I94" s="1">
        <v>0</v>
      </c>
      <c r="J94" s="3" t="s">
        <v>16</v>
      </c>
      <c r="K94" s="2" t="str">
        <f>J94*570.59</f>
        <v>0</v>
      </c>
      <c r="L94" s="5"/>
    </row>
    <row r="95" spans="1:12" customHeight="1" ht="105" outlineLevel="5">
      <c r="A95" s="1"/>
      <c r="B95" s="1">
        <v>827357</v>
      </c>
      <c r="C95" s="1" t="s">
        <v>335</v>
      </c>
      <c r="D95" s="1" t="s">
        <v>336</v>
      </c>
      <c r="E95" s="2" t="s">
        <v>337</v>
      </c>
      <c r="F95" s="2" t="s">
        <v>338</v>
      </c>
      <c r="G95" s="2">
        <v>7</v>
      </c>
      <c r="H95" s="2">
        <v>0</v>
      </c>
      <c r="I95" s="1">
        <v>0</v>
      </c>
      <c r="J95" s="3" t="s">
        <v>16</v>
      </c>
      <c r="K95" s="2" t="str">
        <f>J95*743.13</f>
        <v>0</v>
      </c>
      <c r="L95" s="5"/>
    </row>
    <row r="96" spans="1:12" customHeight="1" ht="105" outlineLevel="5">
      <c r="A96" s="1"/>
      <c r="B96" s="1">
        <v>831018</v>
      </c>
      <c r="C96" s="1" t="s">
        <v>339</v>
      </c>
      <c r="D96" s="1" t="s">
        <v>340</v>
      </c>
      <c r="E96" s="2" t="s">
        <v>341</v>
      </c>
      <c r="F96" s="2" t="s">
        <v>194</v>
      </c>
      <c r="G96" s="2" t="s">
        <v>29</v>
      </c>
      <c r="H96" s="2">
        <v>0</v>
      </c>
      <c r="I96" s="1">
        <v>0</v>
      </c>
      <c r="J96" s="3" t="s">
        <v>16</v>
      </c>
      <c r="K96" s="2" t="str">
        <f>J96*180.11</f>
        <v>0</v>
      </c>
      <c r="L96" s="5"/>
    </row>
    <row r="97" spans="1:12" outlineLevel="3">
      <c r="A97" s="9" t="s">
        <v>342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824942</v>
      </c>
      <c r="C98" s="1" t="s">
        <v>343</v>
      </c>
      <c r="D98" s="1" t="s">
        <v>344</v>
      </c>
      <c r="E98" s="2" t="s">
        <v>345</v>
      </c>
      <c r="F98" s="2" t="s">
        <v>346</v>
      </c>
      <c r="G98" s="2">
        <v>1</v>
      </c>
      <c r="H98" s="2">
        <v>0</v>
      </c>
      <c r="I98" s="1">
        <v>0</v>
      </c>
      <c r="J98" s="3" t="s">
        <v>16</v>
      </c>
      <c r="K98" s="2" t="str">
        <f>J98*323.40</f>
        <v>0</v>
      </c>
      <c r="L98" s="5"/>
    </row>
    <row r="99" spans="1:12" customHeight="1" ht="105" outlineLevel="5">
      <c r="A99" s="1"/>
      <c r="B99" s="1">
        <v>824943</v>
      </c>
      <c r="C99" s="1" t="s">
        <v>347</v>
      </c>
      <c r="D99" s="1" t="s">
        <v>348</v>
      </c>
      <c r="E99" s="2" t="s">
        <v>349</v>
      </c>
      <c r="F99" s="2" t="s">
        <v>350</v>
      </c>
      <c r="G99" s="2">
        <v>8</v>
      </c>
      <c r="H99" s="2">
        <v>0</v>
      </c>
      <c r="I99" s="1">
        <v>0</v>
      </c>
      <c r="J99" s="3" t="s">
        <v>16</v>
      </c>
      <c r="K99" s="2" t="str">
        <f>J99*346.92</f>
        <v>0</v>
      </c>
      <c r="L99" s="5"/>
    </row>
    <row r="100" spans="1:12" customHeight="1" ht="105" outlineLevel="5">
      <c r="A100" s="1"/>
      <c r="B100" s="1">
        <v>824944</v>
      </c>
      <c r="C100" s="1" t="s">
        <v>351</v>
      </c>
      <c r="D100" s="1" t="s">
        <v>352</v>
      </c>
      <c r="E100" s="2" t="s">
        <v>353</v>
      </c>
      <c r="F100" s="2" t="s">
        <v>354</v>
      </c>
      <c r="G100" s="2" t="s">
        <v>29</v>
      </c>
      <c r="H100" s="2">
        <v>0</v>
      </c>
      <c r="I100" s="1">
        <v>0</v>
      </c>
      <c r="J100" s="3" t="s">
        <v>16</v>
      </c>
      <c r="K100" s="2" t="str">
        <f>J100*373.38</f>
        <v>0</v>
      </c>
      <c r="L100" s="5"/>
    </row>
    <row r="101" spans="1:12" customHeight="1" ht="105" outlineLevel="5">
      <c r="A101" s="1"/>
      <c r="B101" s="1">
        <v>824945</v>
      </c>
      <c r="C101" s="1" t="s">
        <v>355</v>
      </c>
      <c r="D101" s="1" t="s">
        <v>356</v>
      </c>
      <c r="E101" s="2" t="s">
        <v>357</v>
      </c>
      <c r="F101" s="2" t="s">
        <v>358</v>
      </c>
      <c r="G101" s="2">
        <v>0</v>
      </c>
      <c r="H101" s="2">
        <v>0</v>
      </c>
      <c r="I101" s="1">
        <v>0</v>
      </c>
      <c r="J101" s="3" t="s">
        <v>16</v>
      </c>
      <c r="K101" s="2" t="str">
        <f>J101*274.89</f>
        <v>0</v>
      </c>
      <c r="L101" s="5"/>
    </row>
    <row r="102" spans="1:12" customHeight="1" ht="105" outlineLevel="5">
      <c r="A102" s="1"/>
      <c r="B102" s="1">
        <v>824946</v>
      </c>
      <c r="C102" s="1" t="s">
        <v>359</v>
      </c>
      <c r="D102" s="1" t="s">
        <v>360</v>
      </c>
      <c r="E102" s="2" t="s">
        <v>361</v>
      </c>
      <c r="F102" s="2" t="s">
        <v>362</v>
      </c>
      <c r="G102" s="2" t="s">
        <v>274</v>
      </c>
      <c r="H102" s="2">
        <v>0</v>
      </c>
      <c r="I102" s="1">
        <v>0</v>
      </c>
      <c r="J102" s="3" t="s">
        <v>16</v>
      </c>
      <c r="K102" s="2" t="str">
        <f>J102*296.94</f>
        <v>0</v>
      </c>
      <c r="L102" s="5"/>
    </row>
    <row r="103" spans="1:12" customHeight="1" ht="105" outlineLevel="5">
      <c r="A103" s="1"/>
      <c r="B103" s="1">
        <v>824947</v>
      </c>
      <c r="C103" s="1" t="s">
        <v>363</v>
      </c>
      <c r="D103" s="1" t="s">
        <v>364</v>
      </c>
      <c r="E103" s="2" t="s">
        <v>365</v>
      </c>
      <c r="F103" s="2" t="s">
        <v>366</v>
      </c>
      <c r="G103" s="2" t="s">
        <v>195</v>
      </c>
      <c r="H103" s="2">
        <v>0</v>
      </c>
      <c r="I103" s="1">
        <v>0</v>
      </c>
      <c r="J103" s="3" t="s">
        <v>16</v>
      </c>
      <c r="K103" s="2" t="str">
        <f>J103*318.99</f>
        <v>0</v>
      </c>
      <c r="L103" s="5"/>
    </row>
    <row r="104" spans="1:12" customHeight="1" ht="105" outlineLevel="5">
      <c r="A104" s="1"/>
      <c r="B104" s="1">
        <v>824948</v>
      </c>
      <c r="C104" s="1" t="s">
        <v>367</v>
      </c>
      <c r="D104" s="1" t="s">
        <v>368</v>
      </c>
      <c r="E104" s="2" t="s">
        <v>369</v>
      </c>
      <c r="F104" s="2" t="s">
        <v>370</v>
      </c>
      <c r="G104" s="2" t="s">
        <v>274</v>
      </c>
      <c r="H104" s="2">
        <v>0</v>
      </c>
      <c r="I104" s="1">
        <v>0</v>
      </c>
      <c r="J104" s="3" t="s">
        <v>16</v>
      </c>
      <c r="K104" s="2" t="str">
        <f>J104*246.96</f>
        <v>0</v>
      </c>
      <c r="L104" s="5"/>
    </row>
    <row r="105" spans="1:12" customHeight="1" ht="105" outlineLevel="5">
      <c r="A105" s="1"/>
      <c r="B105" s="1">
        <v>824949</v>
      </c>
      <c r="C105" s="1" t="s">
        <v>371</v>
      </c>
      <c r="D105" s="1" t="s">
        <v>372</v>
      </c>
      <c r="E105" s="2" t="s">
        <v>373</v>
      </c>
      <c r="F105" s="2" t="s">
        <v>374</v>
      </c>
      <c r="G105" s="2" t="s">
        <v>274</v>
      </c>
      <c r="H105" s="2">
        <v>0</v>
      </c>
      <c r="I105" s="1">
        <v>0</v>
      </c>
      <c r="J105" s="3" t="s">
        <v>16</v>
      </c>
      <c r="K105" s="2" t="str">
        <f>J105*266.07</f>
        <v>0</v>
      </c>
      <c r="L105" s="5"/>
    </row>
    <row r="106" spans="1:12" customHeight="1" ht="105" outlineLevel="5">
      <c r="A106" s="1"/>
      <c r="B106" s="1">
        <v>824950</v>
      </c>
      <c r="C106" s="1" t="s">
        <v>375</v>
      </c>
      <c r="D106" s="1" t="s">
        <v>376</v>
      </c>
      <c r="E106" s="2" t="s">
        <v>377</v>
      </c>
      <c r="F106" s="2" t="s">
        <v>378</v>
      </c>
      <c r="G106" s="2" t="s">
        <v>274</v>
      </c>
      <c r="H106" s="2">
        <v>0</v>
      </c>
      <c r="I106" s="1">
        <v>0</v>
      </c>
      <c r="J106" s="3" t="s">
        <v>16</v>
      </c>
      <c r="K106" s="2" t="str">
        <f>J106*294.00</f>
        <v>0</v>
      </c>
      <c r="L106" s="5"/>
    </row>
    <row r="107" spans="1:12" customHeight="1" ht="105" outlineLevel="5">
      <c r="A107" s="1"/>
      <c r="B107" s="1">
        <v>824951</v>
      </c>
      <c r="C107" s="1" t="s">
        <v>379</v>
      </c>
      <c r="D107" s="1" t="s">
        <v>380</v>
      </c>
      <c r="E107" s="2" t="s">
        <v>381</v>
      </c>
      <c r="F107" s="2" t="s">
        <v>382</v>
      </c>
      <c r="G107" s="2">
        <v>10</v>
      </c>
      <c r="H107" s="2">
        <v>0</v>
      </c>
      <c r="I107" s="1">
        <v>0</v>
      </c>
      <c r="J107" s="3" t="s">
        <v>16</v>
      </c>
      <c r="K107" s="2" t="str">
        <f>J107*410.13</f>
        <v>0</v>
      </c>
      <c r="L107" s="5"/>
    </row>
    <row r="108" spans="1:12" customHeight="1" ht="105" outlineLevel="5">
      <c r="A108" s="1"/>
      <c r="B108" s="1">
        <v>824952</v>
      </c>
      <c r="C108" s="1" t="s">
        <v>383</v>
      </c>
      <c r="D108" s="1" t="s">
        <v>384</v>
      </c>
      <c r="E108" s="2" t="s">
        <v>385</v>
      </c>
      <c r="F108" s="2" t="s">
        <v>386</v>
      </c>
      <c r="G108" s="2" t="s">
        <v>195</v>
      </c>
      <c r="H108" s="2">
        <v>0</v>
      </c>
      <c r="I108" s="1">
        <v>0</v>
      </c>
      <c r="J108" s="3" t="s">
        <v>16</v>
      </c>
      <c r="K108" s="2" t="str">
        <f>J108*439.53</f>
        <v>0</v>
      </c>
      <c r="L108" s="5"/>
    </row>
    <row r="109" spans="1:12" customHeight="1" ht="105" outlineLevel="5">
      <c r="A109" s="1"/>
      <c r="B109" s="1">
        <v>824953</v>
      </c>
      <c r="C109" s="1" t="s">
        <v>387</v>
      </c>
      <c r="D109" s="1" t="s">
        <v>388</v>
      </c>
      <c r="E109" s="2" t="s">
        <v>389</v>
      </c>
      <c r="F109" s="2" t="s">
        <v>390</v>
      </c>
      <c r="G109" s="2" t="s">
        <v>21</v>
      </c>
      <c r="H109" s="2">
        <v>0</v>
      </c>
      <c r="I109" s="1">
        <v>0</v>
      </c>
      <c r="J109" s="3" t="s">
        <v>16</v>
      </c>
      <c r="K109" s="2" t="str">
        <f>J109*461.58</f>
        <v>0</v>
      </c>
      <c r="L109" s="5"/>
    </row>
    <row r="110" spans="1:12" customHeight="1" ht="105" outlineLevel="5">
      <c r="A110" s="1"/>
      <c r="B110" s="1">
        <v>824954</v>
      </c>
      <c r="C110" s="1" t="s">
        <v>391</v>
      </c>
      <c r="D110" s="1" t="s">
        <v>392</v>
      </c>
      <c r="E110" s="2" t="s">
        <v>393</v>
      </c>
      <c r="F110" s="2" t="s">
        <v>394</v>
      </c>
      <c r="G110" s="2" t="s">
        <v>29</v>
      </c>
      <c r="H110" s="2">
        <v>0</v>
      </c>
      <c r="I110" s="1">
        <v>0</v>
      </c>
      <c r="J110" s="3" t="s">
        <v>16</v>
      </c>
      <c r="K110" s="2" t="str">
        <f>J110*432.18</f>
        <v>0</v>
      </c>
      <c r="L110" s="5"/>
    </row>
    <row r="111" spans="1:12" customHeight="1" ht="105" outlineLevel="5">
      <c r="A111" s="1"/>
      <c r="B111" s="1">
        <v>824955</v>
      </c>
      <c r="C111" s="1" t="s">
        <v>395</v>
      </c>
      <c r="D111" s="1" t="s">
        <v>396</v>
      </c>
      <c r="E111" s="2" t="s">
        <v>397</v>
      </c>
      <c r="F111" s="2" t="s">
        <v>398</v>
      </c>
      <c r="G111" s="2">
        <v>0</v>
      </c>
      <c r="H111" s="2">
        <v>0</v>
      </c>
      <c r="I111" s="1">
        <v>0</v>
      </c>
      <c r="J111" s="3" t="s">
        <v>16</v>
      </c>
      <c r="K111" s="2" t="str">
        <f>J111*457.17</f>
        <v>0</v>
      </c>
      <c r="L111" s="5"/>
    </row>
    <row r="112" spans="1:12" customHeight="1" ht="105" outlineLevel="5">
      <c r="A112" s="1"/>
      <c r="B112" s="1">
        <v>824956</v>
      </c>
      <c r="C112" s="1" t="s">
        <v>399</v>
      </c>
      <c r="D112" s="1" t="s">
        <v>400</v>
      </c>
      <c r="E112" s="2" t="s">
        <v>401</v>
      </c>
      <c r="F112" s="2" t="s">
        <v>402</v>
      </c>
      <c r="G112" s="2" t="s">
        <v>21</v>
      </c>
      <c r="H112" s="2">
        <v>0</v>
      </c>
      <c r="I112" s="1">
        <v>0</v>
      </c>
      <c r="J112" s="3" t="s">
        <v>16</v>
      </c>
      <c r="K112" s="2" t="str">
        <f>J112*480.69</f>
        <v>0</v>
      </c>
      <c r="L112" s="5"/>
    </row>
    <row r="113" spans="1:12" customHeight="1" ht="105" outlineLevel="5">
      <c r="A113" s="1"/>
      <c r="B113" s="1">
        <v>824957</v>
      </c>
      <c r="C113" s="1" t="s">
        <v>403</v>
      </c>
      <c r="D113" s="1" t="s">
        <v>404</v>
      </c>
      <c r="E113" s="2" t="s">
        <v>405</v>
      </c>
      <c r="F113" s="2" t="s">
        <v>406</v>
      </c>
      <c r="G113" s="2" t="s">
        <v>29</v>
      </c>
      <c r="H113" s="2">
        <v>0</v>
      </c>
      <c r="I113" s="1">
        <v>0</v>
      </c>
      <c r="J113" s="3" t="s">
        <v>16</v>
      </c>
      <c r="K113" s="2" t="str">
        <f>J113*391.02</f>
        <v>0</v>
      </c>
      <c r="L113" s="5"/>
    </row>
    <row r="114" spans="1:12" customHeight="1" ht="105" outlineLevel="5">
      <c r="A114" s="1"/>
      <c r="B114" s="1">
        <v>824958</v>
      </c>
      <c r="C114" s="1" t="s">
        <v>407</v>
      </c>
      <c r="D114" s="1" t="s">
        <v>408</v>
      </c>
      <c r="E114" s="2" t="s">
        <v>409</v>
      </c>
      <c r="F114" s="2" t="s">
        <v>410</v>
      </c>
      <c r="G114" s="2" t="s">
        <v>21</v>
      </c>
      <c r="H114" s="2">
        <v>0</v>
      </c>
      <c r="I114" s="1">
        <v>0</v>
      </c>
      <c r="J114" s="3" t="s">
        <v>16</v>
      </c>
      <c r="K114" s="2" t="str">
        <f>J114*423.36</f>
        <v>0</v>
      </c>
      <c r="L114" s="5"/>
    </row>
    <row r="115" spans="1:12" customHeight="1" ht="105" outlineLevel="5">
      <c r="A115" s="1"/>
      <c r="B115" s="1">
        <v>824959</v>
      </c>
      <c r="C115" s="1" t="s">
        <v>411</v>
      </c>
      <c r="D115" s="1" t="s">
        <v>412</v>
      </c>
      <c r="E115" s="2" t="s">
        <v>413</v>
      </c>
      <c r="F115" s="2" t="s">
        <v>414</v>
      </c>
      <c r="G115" s="2" t="s">
        <v>29</v>
      </c>
      <c r="H115" s="2">
        <v>0</v>
      </c>
      <c r="I115" s="1">
        <v>0</v>
      </c>
      <c r="J115" s="3" t="s">
        <v>16</v>
      </c>
      <c r="K115" s="2" t="str">
        <f>J115*452.76</f>
        <v>0</v>
      </c>
      <c r="L115" s="5"/>
    </row>
    <row r="116" spans="1:12" customHeight="1" ht="105" outlineLevel="5">
      <c r="A116" s="1"/>
      <c r="B116" s="1">
        <v>824960</v>
      </c>
      <c r="C116" s="1" t="s">
        <v>415</v>
      </c>
      <c r="D116" s="1" t="s">
        <v>416</v>
      </c>
      <c r="E116" s="2" t="s">
        <v>417</v>
      </c>
      <c r="F116" s="2" t="s">
        <v>418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J116*448.35</f>
        <v>0</v>
      </c>
      <c r="L116" s="5"/>
    </row>
    <row r="117" spans="1:12" customHeight="1" ht="105" outlineLevel="5">
      <c r="A117" s="1"/>
      <c r="B117" s="1">
        <v>824961</v>
      </c>
      <c r="C117" s="1" t="s">
        <v>419</v>
      </c>
      <c r="D117" s="1" t="s">
        <v>420</v>
      </c>
      <c r="E117" s="2" t="s">
        <v>421</v>
      </c>
      <c r="F117" s="2" t="s">
        <v>422</v>
      </c>
      <c r="G117" s="2">
        <v>0</v>
      </c>
      <c r="H117" s="2">
        <v>0</v>
      </c>
      <c r="I117" s="1">
        <v>0</v>
      </c>
      <c r="J117" s="3" t="s">
        <v>16</v>
      </c>
      <c r="K117" s="2" t="str">
        <f>J117*389.55</f>
        <v>0</v>
      </c>
      <c r="L117" s="5"/>
    </row>
    <row r="118" spans="1:12" customHeight="1" ht="105" outlineLevel="5">
      <c r="A118" s="1"/>
      <c r="B118" s="1">
        <v>830331</v>
      </c>
      <c r="C118" s="1" t="s">
        <v>423</v>
      </c>
      <c r="D118" s="1" t="s">
        <v>424</v>
      </c>
      <c r="E118" s="2" t="s">
        <v>425</v>
      </c>
      <c r="F118" s="2" t="s">
        <v>426</v>
      </c>
      <c r="G118" s="2">
        <v>0</v>
      </c>
      <c r="H118" s="2">
        <v>0</v>
      </c>
      <c r="I118" s="1">
        <v>0</v>
      </c>
      <c r="J118" s="3" t="s">
        <v>16</v>
      </c>
      <c r="K118" s="2" t="str">
        <f>J118*298.41</f>
        <v>0</v>
      </c>
      <c r="L118" s="5"/>
    </row>
    <row r="119" spans="1:12" customHeight="1" ht="105" outlineLevel="5">
      <c r="A119" s="1"/>
      <c r="B119" s="1">
        <v>830332</v>
      </c>
      <c r="C119" s="1" t="s">
        <v>427</v>
      </c>
      <c r="D119" s="1" t="s">
        <v>428</v>
      </c>
      <c r="E119" s="2" t="s">
        <v>429</v>
      </c>
      <c r="F119" s="2" t="s">
        <v>430</v>
      </c>
      <c r="G119" s="2">
        <v>0</v>
      </c>
      <c r="H119" s="2">
        <v>0</v>
      </c>
      <c r="I119" s="1">
        <v>0</v>
      </c>
      <c r="J119" s="3" t="s">
        <v>16</v>
      </c>
      <c r="K119" s="2" t="str">
        <f>J119*313.11</f>
        <v>0</v>
      </c>
      <c r="L119" s="5"/>
    </row>
    <row r="120" spans="1:12" customHeight="1" ht="105" outlineLevel="5">
      <c r="A120" s="1"/>
      <c r="B120" s="1">
        <v>830333</v>
      </c>
      <c r="C120" s="1" t="s">
        <v>431</v>
      </c>
      <c r="D120" s="1" t="s">
        <v>432</v>
      </c>
      <c r="E120" s="2" t="s">
        <v>433</v>
      </c>
      <c r="F120" s="2" t="s">
        <v>434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J120*338.10</f>
        <v>0</v>
      </c>
      <c r="L120" s="5"/>
    </row>
    <row r="121" spans="1:12" customHeight="1" ht="105" outlineLevel="5">
      <c r="A121" s="1"/>
      <c r="B121" s="1">
        <v>830334</v>
      </c>
      <c r="C121" s="1" t="s">
        <v>435</v>
      </c>
      <c r="D121" s="1" t="s">
        <v>436</v>
      </c>
      <c r="E121" s="2" t="s">
        <v>437</v>
      </c>
      <c r="F121" s="2" t="s">
        <v>438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J121*311.64</f>
        <v>0</v>
      </c>
      <c r="L121" s="5"/>
    </row>
    <row r="122" spans="1:12" customHeight="1" ht="105" outlineLevel="5">
      <c r="A122" s="1"/>
      <c r="B122" s="1">
        <v>830335</v>
      </c>
      <c r="C122" s="1" t="s">
        <v>439</v>
      </c>
      <c r="D122" s="1" t="s">
        <v>440</v>
      </c>
      <c r="E122" s="2" t="s">
        <v>441</v>
      </c>
      <c r="F122" s="2" t="s">
        <v>442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J122*336.63</f>
        <v>0</v>
      </c>
      <c r="L122" s="5"/>
    </row>
    <row r="123" spans="1:12" customHeight="1" ht="105" outlineLevel="5">
      <c r="A123" s="1"/>
      <c r="B123" s="1">
        <v>830336</v>
      </c>
      <c r="C123" s="1" t="s">
        <v>443</v>
      </c>
      <c r="D123" s="1" t="s">
        <v>444</v>
      </c>
      <c r="E123" s="2" t="s">
        <v>445</v>
      </c>
      <c r="F123" s="2" t="s">
        <v>446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J123*363.09</f>
        <v>0</v>
      </c>
      <c r="L123" s="5"/>
    </row>
    <row r="124" spans="1:12" customHeight="1" ht="105" outlineLevel="5">
      <c r="A124" s="1"/>
      <c r="B124" s="1">
        <v>830337</v>
      </c>
      <c r="C124" s="1" t="s">
        <v>447</v>
      </c>
      <c r="D124" s="1" t="s">
        <v>448</v>
      </c>
      <c r="E124" s="2" t="s">
        <v>449</v>
      </c>
      <c r="F124" s="2" t="s">
        <v>450</v>
      </c>
      <c r="G124" s="2" t="s">
        <v>274</v>
      </c>
      <c r="H124" s="2">
        <v>0</v>
      </c>
      <c r="I124" s="1">
        <v>0</v>
      </c>
      <c r="J124" s="3" t="s">
        <v>16</v>
      </c>
      <c r="K124" s="2" t="str">
        <f>J124*171.99</f>
        <v>0</v>
      </c>
      <c r="L124" s="5"/>
    </row>
    <row r="125" spans="1:12" customHeight="1" ht="105" outlineLevel="5">
      <c r="A125" s="1"/>
      <c r="B125" s="1">
        <v>830338</v>
      </c>
      <c r="C125" s="1" t="s">
        <v>451</v>
      </c>
      <c r="D125" s="1" t="s">
        <v>452</v>
      </c>
      <c r="E125" s="2" t="s">
        <v>453</v>
      </c>
      <c r="F125" s="2" t="s">
        <v>454</v>
      </c>
      <c r="G125" s="2" t="s">
        <v>274</v>
      </c>
      <c r="H125" s="2">
        <v>0</v>
      </c>
      <c r="I125" s="1">
        <v>0</v>
      </c>
      <c r="J125" s="3" t="s">
        <v>16</v>
      </c>
      <c r="K125" s="2" t="str">
        <f>J125*188.16</f>
        <v>0</v>
      </c>
      <c r="L125" s="5"/>
    </row>
    <row r="126" spans="1:12" customHeight="1" ht="105" outlineLevel="5">
      <c r="A126" s="1"/>
      <c r="B126" s="1">
        <v>830339</v>
      </c>
      <c r="C126" s="1" t="s">
        <v>455</v>
      </c>
      <c r="D126" s="1" t="s">
        <v>456</v>
      </c>
      <c r="E126" s="2" t="s">
        <v>457</v>
      </c>
      <c r="F126" s="2" t="s">
        <v>458</v>
      </c>
      <c r="G126" s="2" t="s">
        <v>195</v>
      </c>
      <c r="H126" s="2">
        <v>0</v>
      </c>
      <c r="I126" s="1">
        <v>0</v>
      </c>
      <c r="J126" s="3" t="s">
        <v>16</v>
      </c>
      <c r="K126" s="2" t="str">
        <f>J126*201.39</f>
        <v>0</v>
      </c>
      <c r="L126" s="5"/>
    </row>
    <row r="127" spans="1:12" customHeight="1" ht="105" outlineLevel="5">
      <c r="A127" s="1"/>
      <c r="B127" s="1">
        <v>830340</v>
      </c>
      <c r="C127" s="1" t="s">
        <v>459</v>
      </c>
      <c r="D127" s="1" t="s">
        <v>460</v>
      </c>
      <c r="E127" s="2" t="s">
        <v>461</v>
      </c>
      <c r="F127" s="2" t="s">
        <v>462</v>
      </c>
      <c r="G127" s="2">
        <v>10</v>
      </c>
      <c r="H127" s="2">
        <v>0</v>
      </c>
      <c r="I127" s="1">
        <v>0</v>
      </c>
      <c r="J127" s="3" t="s">
        <v>16</v>
      </c>
      <c r="K127" s="2" t="str">
        <f>J127*282.24</f>
        <v>0</v>
      </c>
      <c r="L127" s="5"/>
    </row>
    <row r="128" spans="1:12" customHeight="1" ht="105" outlineLevel="5">
      <c r="A128" s="1"/>
      <c r="B128" s="1">
        <v>830341</v>
      </c>
      <c r="C128" s="1" t="s">
        <v>463</v>
      </c>
      <c r="D128" s="1" t="s">
        <v>464</v>
      </c>
      <c r="E128" s="2" t="s">
        <v>465</v>
      </c>
      <c r="F128" s="2" t="s">
        <v>466</v>
      </c>
      <c r="G128" s="2">
        <v>8</v>
      </c>
      <c r="H128" s="2">
        <v>0</v>
      </c>
      <c r="I128" s="1">
        <v>0</v>
      </c>
      <c r="J128" s="3" t="s">
        <v>16</v>
      </c>
      <c r="K128" s="2" t="str">
        <f>J128*301.35</f>
        <v>0</v>
      </c>
      <c r="L128" s="5"/>
    </row>
    <row r="129" spans="1:12" customHeight="1" ht="105" outlineLevel="5">
      <c r="A129" s="1"/>
      <c r="B129" s="1">
        <v>830342</v>
      </c>
      <c r="C129" s="1" t="s">
        <v>467</v>
      </c>
      <c r="D129" s="1" t="s">
        <v>468</v>
      </c>
      <c r="E129" s="2" t="s">
        <v>469</v>
      </c>
      <c r="F129" s="2" t="s">
        <v>470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J129*320.46</f>
        <v>0</v>
      </c>
      <c r="L129" s="5"/>
    </row>
    <row r="130" spans="1:12" customHeight="1" ht="105" outlineLevel="5">
      <c r="A130" s="1"/>
      <c r="B130" s="1">
        <v>955678</v>
      </c>
      <c r="C130" s="1" t="s">
        <v>471</v>
      </c>
      <c r="D130" s="1" t="s">
        <v>472</v>
      </c>
      <c r="E130" s="2" t="s">
        <v>473</v>
      </c>
      <c r="F130" s="2" t="s">
        <v>346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J130*323.40</f>
        <v>0</v>
      </c>
      <c r="L130" s="5"/>
    </row>
    <row r="131" spans="1:12" outlineLevel="3">
      <c r="A131" s="9" t="s">
        <v>474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5"/>
    </row>
    <row r="132" spans="1:12" customHeight="1" ht="105" outlineLevel="5">
      <c r="A132" s="1"/>
      <c r="B132" s="1">
        <v>882523</v>
      </c>
      <c r="C132" s="1" t="s">
        <v>475</v>
      </c>
      <c r="D132" s="1"/>
      <c r="E132" s="2" t="s">
        <v>476</v>
      </c>
      <c r="F132" s="2" t="s">
        <v>477</v>
      </c>
      <c r="G132" s="2" t="s">
        <v>274</v>
      </c>
      <c r="H132" s="2">
        <v>0</v>
      </c>
      <c r="I132" s="1">
        <v>0</v>
      </c>
      <c r="J132" s="3" t="s">
        <v>16</v>
      </c>
      <c r="K132" s="2" t="str">
        <f>J132*107.73</f>
        <v>0</v>
      </c>
      <c r="L132" s="5"/>
    </row>
    <row r="133" spans="1:12" customHeight="1" ht="105" outlineLevel="5">
      <c r="A133" s="1"/>
      <c r="B133" s="1">
        <v>879180</v>
      </c>
      <c r="C133" s="1" t="s">
        <v>478</v>
      </c>
      <c r="D133" s="1"/>
      <c r="E133" s="2" t="s">
        <v>479</v>
      </c>
      <c r="F133" s="2" t="s">
        <v>480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J133*278.30</f>
        <v>0</v>
      </c>
      <c r="L133" s="5"/>
    </row>
    <row r="134" spans="1:12" customHeight="1" ht="105" outlineLevel="5">
      <c r="A134" s="1"/>
      <c r="B134" s="1">
        <v>879181</v>
      </c>
      <c r="C134" s="1" t="s">
        <v>481</v>
      </c>
      <c r="D134" s="1"/>
      <c r="E134" s="2" t="s">
        <v>482</v>
      </c>
      <c r="F134" s="2" t="s">
        <v>480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J134*278.30</f>
        <v>0</v>
      </c>
      <c r="L134" s="5"/>
    </row>
    <row r="135" spans="1:12" customHeight="1" ht="105" outlineLevel="5">
      <c r="A135" s="1"/>
      <c r="B135" s="1">
        <v>879182</v>
      </c>
      <c r="C135" s="1" t="s">
        <v>483</v>
      </c>
      <c r="D135" s="1"/>
      <c r="E135" s="2" t="s">
        <v>484</v>
      </c>
      <c r="F135" s="2" t="s">
        <v>480</v>
      </c>
      <c r="G135" s="2">
        <v>0</v>
      </c>
      <c r="H135" s="2">
        <v>0</v>
      </c>
      <c r="I135" s="1">
        <v>0</v>
      </c>
      <c r="J135" s="3" t="s">
        <v>16</v>
      </c>
      <c r="K135" s="2" t="str">
        <f>J135*278.30</f>
        <v>0</v>
      </c>
      <c r="L135" s="5"/>
    </row>
    <row r="136" spans="1:12" customHeight="1" ht="105" outlineLevel="5">
      <c r="A136" s="1"/>
      <c r="B136" s="1">
        <v>821978</v>
      </c>
      <c r="C136" s="1" t="s">
        <v>485</v>
      </c>
      <c r="D136" s="1"/>
      <c r="E136" s="2" t="s">
        <v>486</v>
      </c>
      <c r="F136" s="2" t="s">
        <v>487</v>
      </c>
      <c r="G136" s="2">
        <v>0</v>
      </c>
      <c r="H136" s="2">
        <v>0</v>
      </c>
      <c r="I136" s="1">
        <v>0</v>
      </c>
      <c r="J136" s="3" t="s">
        <v>16</v>
      </c>
      <c r="K136" s="2" t="str">
        <f>J136*142.80</f>
        <v>0</v>
      </c>
      <c r="L136" s="5"/>
    </row>
    <row r="137" spans="1:12" outlineLevel="3">
      <c r="A137" s="9" t="s">
        <v>488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5"/>
    </row>
    <row r="138" spans="1:12" customHeight="1" ht="105" outlineLevel="5">
      <c r="A138" s="1"/>
      <c r="B138" s="1">
        <v>954567</v>
      </c>
      <c r="C138" s="1" t="s">
        <v>489</v>
      </c>
      <c r="D138" s="1">
        <v>4649550010002</v>
      </c>
      <c r="E138" s="2" t="s">
        <v>490</v>
      </c>
      <c r="F138" s="2" t="s">
        <v>491</v>
      </c>
      <c r="G138" s="2" t="s">
        <v>29</v>
      </c>
      <c r="H138" s="2">
        <v>0</v>
      </c>
      <c r="I138" s="1">
        <v>0</v>
      </c>
      <c r="J138" s="3" t="s">
        <v>16</v>
      </c>
      <c r="K138" s="2" t="str">
        <f>J138*206.42</f>
        <v>0</v>
      </c>
      <c r="L138" s="5"/>
    </row>
    <row r="139" spans="1:12" customHeight="1" ht="105" outlineLevel="5">
      <c r="A139" s="1"/>
      <c r="B139" s="1">
        <v>954568</v>
      </c>
      <c r="C139" s="1" t="s">
        <v>492</v>
      </c>
      <c r="D139" s="1">
        <v>4649550010003</v>
      </c>
      <c r="E139" s="2" t="s">
        <v>493</v>
      </c>
      <c r="F139" s="2" t="s">
        <v>491</v>
      </c>
      <c r="G139" s="2" t="s">
        <v>29</v>
      </c>
      <c r="H139" s="2">
        <v>0</v>
      </c>
      <c r="I139" s="1">
        <v>0</v>
      </c>
      <c r="J139" s="3" t="s">
        <v>16</v>
      </c>
      <c r="K139" s="2" t="str">
        <f>J139*206.42</f>
        <v>0</v>
      </c>
      <c r="L139" s="5"/>
    </row>
    <row r="140" spans="1:12" customHeight="1" ht="105" outlineLevel="5">
      <c r="A140" s="1"/>
      <c r="B140" s="1">
        <v>954569</v>
      </c>
      <c r="C140" s="1" t="s">
        <v>494</v>
      </c>
      <c r="D140" s="1">
        <v>4649550010000</v>
      </c>
      <c r="E140" s="2" t="s">
        <v>495</v>
      </c>
      <c r="F140" s="2" t="s">
        <v>491</v>
      </c>
      <c r="G140" s="2" t="s">
        <v>29</v>
      </c>
      <c r="H140" s="2">
        <v>0</v>
      </c>
      <c r="I140" s="1">
        <v>0</v>
      </c>
      <c r="J140" s="3" t="s">
        <v>16</v>
      </c>
      <c r="K140" s="2" t="str">
        <f>J140*206.42</f>
        <v>0</v>
      </c>
      <c r="L140" s="5"/>
    </row>
    <row r="141" spans="1:12" customHeight="1" ht="105" outlineLevel="5">
      <c r="A141" s="1"/>
      <c r="B141" s="1">
        <v>954570</v>
      </c>
      <c r="C141" s="1" t="s">
        <v>496</v>
      </c>
      <c r="D141" s="1">
        <v>4649550010005</v>
      </c>
      <c r="E141" s="2" t="s">
        <v>497</v>
      </c>
      <c r="F141" s="2" t="s">
        <v>498</v>
      </c>
      <c r="G141" s="2" t="s">
        <v>21</v>
      </c>
      <c r="H141" s="2">
        <v>0</v>
      </c>
      <c r="I141" s="1">
        <v>0</v>
      </c>
      <c r="J141" s="3" t="s">
        <v>16</v>
      </c>
      <c r="K141" s="2" t="str">
        <f>J141*225.54</f>
        <v>0</v>
      </c>
      <c r="L141" s="5"/>
    </row>
    <row r="142" spans="1:12" customHeight="1" ht="105" outlineLevel="5">
      <c r="A142" s="1"/>
      <c r="B142" s="1">
        <v>954571</v>
      </c>
      <c r="C142" s="1" t="s">
        <v>499</v>
      </c>
      <c r="D142" s="1">
        <v>4649550010007</v>
      </c>
      <c r="E142" s="2" t="s">
        <v>500</v>
      </c>
      <c r="F142" s="2" t="s">
        <v>498</v>
      </c>
      <c r="G142" s="2" t="s">
        <v>21</v>
      </c>
      <c r="H142" s="2">
        <v>0</v>
      </c>
      <c r="I142" s="1">
        <v>0</v>
      </c>
      <c r="J142" s="3" t="s">
        <v>16</v>
      </c>
      <c r="K142" s="2" t="str">
        <f>J142*225.54</f>
        <v>0</v>
      </c>
      <c r="L142" s="5"/>
    </row>
    <row r="143" spans="1:12" customHeight="1" ht="105" outlineLevel="5">
      <c r="A143" s="1"/>
      <c r="B143" s="1">
        <v>954572</v>
      </c>
      <c r="C143" s="1" t="s">
        <v>501</v>
      </c>
      <c r="D143" s="1">
        <v>4649550010008</v>
      </c>
      <c r="E143" s="2" t="s">
        <v>502</v>
      </c>
      <c r="F143" s="2" t="s">
        <v>498</v>
      </c>
      <c r="G143" s="2" t="s">
        <v>21</v>
      </c>
      <c r="H143" s="2">
        <v>0</v>
      </c>
      <c r="I143" s="1">
        <v>0</v>
      </c>
      <c r="J143" s="3" t="s">
        <v>16</v>
      </c>
      <c r="K143" s="2" t="str">
        <f>J143*225.54</f>
        <v>0</v>
      </c>
      <c r="L143" s="5"/>
    </row>
    <row r="144" spans="1:12" customHeight="1" ht="105" outlineLevel="5">
      <c r="A144" s="1"/>
      <c r="B144" s="1">
        <v>954573</v>
      </c>
      <c r="C144" s="1" t="s">
        <v>503</v>
      </c>
      <c r="D144" s="1">
        <v>4649550010010</v>
      </c>
      <c r="E144" s="2" t="s">
        <v>504</v>
      </c>
      <c r="F144" s="2" t="s">
        <v>505</v>
      </c>
      <c r="G144" s="2" t="s">
        <v>21</v>
      </c>
      <c r="H144" s="2">
        <v>0</v>
      </c>
      <c r="I144" s="1">
        <v>0</v>
      </c>
      <c r="J144" s="3" t="s">
        <v>16</v>
      </c>
      <c r="K144" s="2" t="str">
        <f>J144*248.48</f>
        <v>0</v>
      </c>
      <c r="L144" s="5"/>
    </row>
    <row r="145" spans="1:12" customHeight="1" ht="105" outlineLevel="5">
      <c r="A145" s="1"/>
      <c r="B145" s="1">
        <v>954574</v>
      </c>
      <c r="C145" s="1" t="s">
        <v>506</v>
      </c>
      <c r="D145" s="1">
        <v>4649550010011</v>
      </c>
      <c r="E145" s="2" t="s">
        <v>507</v>
      </c>
      <c r="F145" s="2" t="s">
        <v>505</v>
      </c>
      <c r="G145" s="2" t="s">
        <v>21</v>
      </c>
      <c r="H145" s="2">
        <v>0</v>
      </c>
      <c r="I145" s="1">
        <v>0</v>
      </c>
      <c r="J145" s="3" t="s">
        <v>16</v>
      </c>
      <c r="K145" s="2" t="str">
        <f>J145*248.48</f>
        <v>0</v>
      </c>
      <c r="L145" s="5"/>
    </row>
    <row r="146" spans="1:12" customHeight="1" ht="105" outlineLevel="5">
      <c r="A146" s="1"/>
      <c r="B146" s="1">
        <v>954575</v>
      </c>
      <c r="C146" s="1" t="s">
        <v>508</v>
      </c>
      <c r="D146" s="1">
        <v>4649550010013</v>
      </c>
      <c r="E146" s="2" t="s">
        <v>509</v>
      </c>
      <c r="F146" s="2" t="s">
        <v>505</v>
      </c>
      <c r="G146" s="2" t="s">
        <v>21</v>
      </c>
      <c r="H146" s="2">
        <v>0</v>
      </c>
      <c r="I146" s="1">
        <v>0</v>
      </c>
      <c r="J146" s="3" t="s">
        <v>16</v>
      </c>
      <c r="K146" s="2" t="str">
        <f>J146*248.48</f>
        <v>0</v>
      </c>
      <c r="L146" s="5"/>
    </row>
    <row r="147" spans="1:12" outlineLevel="5">
      <c r="A147" s="1"/>
      <c r="B147" s="1">
        <v>954576</v>
      </c>
      <c r="C147" s="1" t="s">
        <v>510</v>
      </c>
      <c r="D147" s="1">
        <v>1110300094</v>
      </c>
      <c r="E147" s="2" t="s">
        <v>511</v>
      </c>
      <c r="F147" s="2" t="s">
        <v>512</v>
      </c>
      <c r="G147" s="2" t="s">
        <v>29</v>
      </c>
      <c r="H147" s="2">
        <v>0</v>
      </c>
      <c r="I147" s="1">
        <v>0</v>
      </c>
      <c r="J147" s="3" t="s">
        <v>16</v>
      </c>
      <c r="K147" s="2" t="str">
        <f>J147*198.32</f>
        <v>0</v>
      </c>
      <c r="L147" s="5"/>
    </row>
    <row r="148" spans="1:12" outlineLevel="5">
      <c r="A148" s="1"/>
      <c r="B148" s="1">
        <v>954577</v>
      </c>
      <c r="C148" s="1" t="s">
        <v>513</v>
      </c>
      <c r="D148" s="1">
        <v>1110300099</v>
      </c>
      <c r="E148" s="2" t="s">
        <v>514</v>
      </c>
      <c r="F148" s="2" t="s">
        <v>515</v>
      </c>
      <c r="G148" s="2" t="s">
        <v>29</v>
      </c>
      <c r="H148" s="2">
        <v>0</v>
      </c>
      <c r="I148" s="1">
        <v>0</v>
      </c>
      <c r="J148" s="3" t="s">
        <v>16</v>
      </c>
      <c r="K148" s="2" t="str">
        <f>J148*107.12</f>
        <v>0</v>
      </c>
      <c r="L148" s="5"/>
    </row>
    <row r="149" spans="1:12" outlineLevel="5">
      <c r="A149" s="1"/>
      <c r="B149" s="1">
        <v>954578</v>
      </c>
      <c r="C149" s="1" t="s">
        <v>516</v>
      </c>
      <c r="D149" s="1">
        <v>1110300098</v>
      </c>
      <c r="E149" s="2" t="s">
        <v>517</v>
      </c>
      <c r="F149" s="2" t="s">
        <v>518</v>
      </c>
      <c r="G149" s="2" t="s">
        <v>29</v>
      </c>
      <c r="H149" s="2">
        <v>0</v>
      </c>
      <c r="I149" s="1">
        <v>0</v>
      </c>
      <c r="J149" s="3" t="s">
        <v>16</v>
      </c>
      <c r="K149" s="2" t="str">
        <f>J149*120.15</f>
        <v>0</v>
      </c>
      <c r="L149" s="5"/>
    </row>
    <row r="150" spans="1:12" customHeight="1" ht="105" outlineLevel="5">
      <c r="A150" s="1"/>
      <c r="B150" s="1">
        <v>954579</v>
      </c>
      <c r="C150" s="1" t="s">
        <v>519</v>
      </c>
      <c r="D150" s="1" t="s">
        <v>520</v>
      </c>
      <c r="E150" s="2" t="s">
        <v>521</v>
      </c>
      <c r="F150" s="2" t="s">
        <v>522</v>
      </c>
      <c r="G150" s="2" t="s">
        <v>29</v>
      </c>
      <c r="H150" s="2">
        <v>0</v>
      </c>
      <c r="I150" s="1">
        <v>0</v>
      </c>
      <c r="J150" s="3" t="s">
        <v>16</v>
      </c>
      <c r="K150" s="2" t="str">
        <f>J150*309.79</f>
        <v>0</v>
      </c>
      <c r="L150" s="5"/>
    </row>
    <row r="151" spans="1:12" outlineLevel="5">
      <c r="A151" s="1"/>
      <c r="B151" s="1">
        <v>954580</v>
      </c>
      <c r="C151" s="1" t="s">
        <v>523</v>
      </c>
      <c r="D151" s="1">
        <v>11103000103</v>
      </c>
      <c r="E151" s="2" t="s">
        <v>524</v>
      </c>
      <c r="F151" s="2" t="s">
        <v>525</v>
      </c>
      <c r="G151" s="2" t="s">
        <v>29</v>
      </c>
      <c r="H151" s="2">
        <v>0</v>
      </c>
      <c r="I151" s="1">
        <v>0</v>
      </c>
      <c r="J151" s="3" t="s">
        <v>16</v>
      </c>
      <c r="K151" s="2" t="str">
        <f>J151*292.42</f>
        <v>0</v>
      </c>
      <c r="L151" s="5"/>
    </row>
    <row r="152" spans="1:12" outlineLevel="5">
      <c r="A152" s="1"/>
      <c r="B152" s="1">
        <v>954581</v>
      </c>
      <c r="C152" s="1" t="s">
        <v>526</v>
      </c>
      <c r="D152" s="1">
        <v>1110300095</v>
      </c>
      <c r="E152" s="2" t="s">
        <v>527</v>
      </c>
      <c r="F152" s="2" t="s">
        <v>528</v>
      </c>
      <c r="G152" s="2" t="s">
        <v>29</v>
      </c>
      <c r="H152" s="2">
        <v>0</v>
      </c>
      <c r="I152" s="1">
        <v>0</v>
      </c>
      <c r="J152" s="3" t="s">
        <v>16</v>
      </c>
      <c r="K152" s="2" t="str">
        <f>J152*186.74</f>
        <v>0</v>
      </c>
      <c r="L152" s="5"/>
    </row>
    <row r="153" spans="1:12" outlineLevel="5">
      <c r="A153" s="1"/>
      <c r="B153" s="1">
        <v>954582</v>
      </c>
      <c r="C153" s="1" t="s">
        <v>529</v>
      </c>
      <c r="D153" s="1" t="s">
        <v>530</v>
      </c>
      <c r="E153" s="2" t="s">
        <v>531</v>
      </c>
      <c r="F153" s="2" t="s">
        <v>532</v>
      </c>
      <c r="G153" s="2" t="s">
        <v>21</v>
      </c>
      <c r="H153" s="2">
        <v>0</v>
      </c>
      <c r="I153" s="1">
        <v>0</v>
      </c>
      <c r="J153" s="3" t="s">
        <v>16</v>
      </c>
      <c r="K153" s="2" t="str">
        <f>J153*295.31</f>
        <v>0</v>
      </c>
      <c r="L153" s="5"/>
    </row>
    <row r="154" spans="1:12" outlineLevel="3">
      <c r="A154" s="9" t="s">
        <v>533</v>
      </c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5"/>
    </row>
    <row r="155" spans="1:12" customHeight="1" ht="105" outlineLevel="5">
      <c r="A155" s="1"/>
      <c r="B155" s="1">
        <v>955679</v>
      </c>
      <c r="C155" s="1" t="s">
        <v>534</v>
      </c>
      <c r="D155" s="1" t="s">
        <v>535</v>
      </c>
      <c r="E155" s="2" t="s">
        <v>536</v>
      </c>
      <c r="F155" s="2" t="s">
        <v>537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J155*380.73</f>
        <v>0</v>
      </c>
      <c r="L155" s="5"/>
    </row>
    <row r="156" spans="1:12" customHeight="1" ht="105" outlineLevel="5">
      <c r="A156" s="1"/>
      <c r="B156" s="1">
        <v>955680</v>
      </c>
      <c r="C156" s="1" t="s">
        <v>538</v>
      </c>
      <c r="D156" s="1" t="s">
        <v>539</v>
      </c>
      <c r="E156" s="2" t="s">
        <v>540</v>
      </c>
      <c r="F156" s="2" t="s">
        <v>541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J156*426.30</f>
        <v>0</v>
      </c>
      <c r="L156" s="5"/>
    </row>
    <row r="157" spans="1:12" customHeight="1" ht="105" outlineLevel="5">
      <c r="A157" s="1"/>
      <c r="B157" s="1">
        <v>955681</v>
      </c>
      <c r="C157" s="1" t="s">
        <v>542</v>
      </c>
      <c r="D157" s="1" t="s">
        <v>543</v>
      </c>
      <c r="E157" s="2" t="s">
        <v>544</v>
      </c>
      <c r="F157" s="2" t="s">
        <v>545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J157*445.41</f>
        <v>0</v>
      </c>
      <c r="L157" s="5"/>
    </row>
    <row r="158" spans="1:12" customHeight="1" ht="105" outlineLevel="5">
      <c r="A158" s="1"/>
      <c r="B158" s="1">
        <v>955682</v>
      </c>
      <c r="C158" s="1" t="s">
        <v>546</v>
      </c>
      <c r="D158" s="1" t="s">
        <v>547</v>
      </c>
      <c r="E158" s="2" t="s">
        <v>548</v>
      </c>
      <c r="F158" s="2" t="s">
        <v>306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J158*460.11</f>
        <v>0</v>
      </c>
      <c r="L158" s="5"/>
    </row>
    <row r="159" spans="1:12" customHeight="1" ht="105" outlineLevel="5">
      <c r="A159" s="1"/>
      <c r="B159" s="1">
        <v>955683</v>
      </c>
      <c r="C159" s="1" t="s">
        <v>549</v>
      </c>
      <c r="D159" s="1" t="s">
        <v>550</v>
      </c>
      <c r="E159" s="2" t="s">
        <v>551</v>
      </c>
      <c r="F159" s="2" t="s">
        <v>541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J159*426.30</f>
        <v>0</v>
      </c>
      <c r="L159" s="5"/>
    </row>
    <row r="160" spans="1:12" customHeight="1" ht="105" outlineLevel="5">
      <c r="A160" s="1"/>
      <c r="B160" s="1">
        <v>955684</v>
      </c>
      <c r="C160" s="1" t="s">
        <v>552</v>
      </c>
      <c r="D160" s="1" t="s">
        <v>553</v>
      </c>
      <c r="E160" s="2" t="s">
        <v>554</v>
      </c>
      <c r="F160" s="2" t="s">
        <v>555</v>
      </c>
      <c r="G160" s="2">
        <v>0</v>
      </c>
      <c r="H160" s="2">
        <v>0</v>
      </c>
      <c r="I160" s="1">
        <v>0</v>
      </c>
      <c r="J160" s="3" t="s">
        <v>16</v>
      </c>
      <c r="K160" s="2" t="str">
        <f>J160*501.27</f>
        <v>0</v>
      </c>
      <c r="L160" s="5"/>
    </row>
    <row r="161" spans="1:12" customHeight="1" ht="105" outlineLevel="5">
      <c r="A161" s="1"/>
      <c r="B161" s="1">
        <v>955685</v>
      </c>
      <c r="C161" s="1" t="s">
        <v>556</v>
      </c>
      <c r="D161" s="1" t="s">
        <v>557</v>
      </c>
      <c r="E161" s="2" t="s">
        <v>558</v>
      </c>
      <c r="F161" s="2" t="s">
        <v>559</v>
      </c>
      <c r="G161" s="2">
        <v>0</v>
      </c>
      <c r="H161" s="2">
        <v>0</v>
      </c>
      <c r="I161" s="1">
        <v>0</v>
      </c>
      <c r="J161" s="3" t="s">
        <v>16</v>
      </c>
      <c r="K161" s="2" t="str">
        <f>J161*532.14</f>
        <v>0</v>
      </c>
      <c r="L161" s="5"/>
    </row>
    <row r="162" spans="1:12" customHeight="1" ht="105" outlineLevel="5">
      <c r="A162" s="1"/>
      <c r="B162" s="1">
        <v>955686</v>
      </c>
      <c r="C162" s="1" t="s">
        <v>560</v>
      </c>
      <c r="D162" s="1" t="s">
        <v>561</v>
      </c>
      <c r="E162" s="2" t="s">
        <v>562</v>
      </c>
      <c r="F162" s="2" t="s">
        <v>563</v>
      </c>
      <c r="G162" s="2">
        <v>0</v>
      </c>
      <c r="H162" s="2">
        <v>0</v>
      </c>
      <c r="I162" s="1">
        <v>0</v>
      </c>
      <c r="J162" s="3" t="s">
        <v>16</v>
      </c>
      <c r="K162" s="2" t="str">
        <f>J162*539.49</f>
        <v>0</v>
      </c>
      <c r="L162" s="5"/>
    </row>
    <row r="163" spans="1:12" customHeight="1" ht="105" outlineLevel="5">
      <c r="A163" s="1"/>
      <c r="B163" s="1">
        <v>955687</v>
      </c>
      <c r="C163" s="1" t="s">
        <v>564</v>
      </c>
      <c r="D163" s="1" t="s">
        <v>565</v>
      </c>
      <c r="E163" s="2" t="s">
        <v>566</v>
      </c>
      <c r="F163" s="2" t="s">
        <v>406</v>
      </c>
      <c r="G163" s="2">
        <v>0</v>
      </c>
      <c r="H163" s="2">
        <v>0</v>
      </c>
      <c r="I163" s="1">
        <v>0</v>
      </c>
      <c r="J163" s="3" t="s">
        <v>16</v>
      </c>
      <c r="K163" s="2" t="str">
        <f>J163*391.02</f>
        <v>0</v>
      </c>
      <c r="L163" s="5"/>
    </row>
    <row r="164" spans="1:12" customHeight="1" ht="105" outlineLevel="5">
      <c r="A164" s="1"/>
      <c r="B164" s="1">
        <v>955688</v>
      </c>
      <c r="C164" s="1" t="s">
        <v>567</v>
      </c>
      <c r="D164" s="1" t="s">
        <v>568</v>
      </c>
      <c r="E164" s="2" t="s">
        <v>569</v>
      </c>
      <c r="F164" s="2" t="s">
        <v>570</v>
      </c>
      <c r="G164" s="2">
        <v>0</v>
      </c>
      <c r="H164" s="2">
        <v>0</v>
      </c>
      <c r="I164" s="1">
        <v>0</v>
      </c>
      <c r="J164" s="3" t="s">
        <v>16</v>
      </c>
      <c r="K164" s="2" t="str">
        <f>J164*429.24</f>
        <v>0</v>
      </c>
      <c r="L164" s="5"/>
    </row>
    <row r="165" spans="1:12" customHeight="1" ht="105" outlineLevel="5">
      <c r="A165" s="1"/>
      <c r="B165" s="1">
        <v>955689</v>
      </c>
      <c r="C165" s="1" t="s">
        <v>571</v>
      </c>
      <c r="D165" s="1" t="s">
        <v>572</v>
      </c>
      <c r="E165" s="2" t="s">
        <v>573</v>
      </c>
      <c r="F165" s="2" t="s">
        <v>390</v>
      </c>
      <c r="G165" s="2">
        <v>0</v>
      </c>
      <c r="H165" s="2">
        <v>0</v>
      </c>
      <c r="I165" s="1">
        <v>0</v>
      </c>
      <c r="J165" s="3" t="s">
        <v>16</v>
      </c>
      <c r="K165" s="2" t="str">
        <f>J165*461.58</f>
        <v>0</v>
      </c>
      <c r="L165" s="5"/>
    </row>
    <row r="166" spans="1:12" customHeight="1" ht="105" outlineLevel="5">
      <c r="A166" s="1"/>
      <c r="B166" s="1">
        <v>955690</v>
      </c>
      <c r="C166" s="1" t="s">
        <v>574</v>
      </c>
      <c r="D166" s="1" t="s">
        <v>575</v>
      </c>
      <c r="E166" s="2" t="s">
        <v>576</v>
      </c>
      <c r="F166" s="2" t="s">
        <v>577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J166*479.22</f>
        <v>0</v>
      </c>
      <c r="L166" s="5"/>
    </row>
    <row r="167" spans="1:12" customHeight="1" ht="105" outlineLevel="5">
      <c r="A167" s="1"/>
      <c r="B167" s="1">
        <v>955691</v>
      </c>
      <c r="C167" s="1" t="s">
        <v>578</v>
      </c>
      <c r="D167" s="1" t="s">
        <v>579</v>
      </c>
      <c r="E167" s="2" t="s">
        <v>580</v>
      </c>
      <c r="F167" s="2" t="s">
        <v>406</v>
      </c>
      <c r="G167" s="2">
        <v>0</v>
      </c>
      <c r="H167" s="2">
        <v>0</v>
      </c>
      <c r="I167" s="1">
        <v>0</v>
      </c>
      <c r="J167" s="3" t="s">
        <v>16</v>
      </c>
      <c r="K167" s="2" t="str">
        <f>J167*391.02</f>
        <v>0</v>
      </c>
      <c r="L167" s="5"/>
    </row>
    <row r="168" spans="1:12" customHeight="1" ht="105" outlineLevel="5">
      <c r="A168" s="1"/>
      <c r="B168" s="1">
        <v>955692</v>
      </c>
      <c r="C168" s="1" t="s">
        <v>581</v>
      </c>
      <c r="D168" s="1" t="s">
        <v>582</v>
      </c>
      <c r="E168" s="2" t="s">
        <v>583</v>
      </c>
      <c r="F168" s="2" t="s">
        <v>584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J168*430.71</f>
        <v>0</v>
      </c>
      <c r="L168" s="5"/>
    </row>
    <row r="169" spans="1:12" customHeight="1" ht="105" outlineLevel="5">
      <c r="A169" s="1"/>
      <c r="B169" s="1">
        <v>955693</v>
      </c>
      <c r="C169" s="1" t="s">
        <v>585</v>
      </c>
      <c r="D169" s="1" t="s">
        <v>586</v>
      </c>
      <c r="E169" s="2" t="s">
        <v>587</v>
      </c>
      <c r="F169" s="2" t="s">
        <v>588</v>
      </c>
      <c r="G169" s="2">
        <v>0</v>
      </c>
      <c r="H169" s="2">
        <v>0</v>
      </c>
      <c r="I169" s="1">
        <v>0</v>
      </c>
      <c r="J169" s="3" t="s">
        <v>16</v>
      </c>
      <c r="K169" s="2" t="str">
        <f>J169*455.70</f>
        <v>0</v>
      </c>
      <c r="L169" s="5"/>
    </row>
    <row r="170" spans="1:12" customHeight="1" ht="105" outlineLevel="5">
      <c r="A170" s="1"/>
      <c r="B170" s="1">
        <v>955694</v>
      </c>
      <c r="C170" s="1" t="s">
        <v>589</v>
      </c>
      <c r="D170" s="1" t="s">
        <v>590</v>
      </c>
      <c r="E170" s="2" t="s">
        <v>591</v>
      </c>
      <c r="F170" s="2" t="s">
        <v>592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J170*470.40</f>
        <v>0</v>
      </c>
      <c r="L170" s="5"/>
    </row>
    <row r="171" spans="1:12" outlineLevel="2">
      <c r="A171" s="8" t="s">
        <v>593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5"/>
    </row>
    <row r="172" spans="1:12" customHeight="1" ht="105" outlineLevel="4">
      <c r="A172" s="1"/>
      <c r="B172" s="1">
        <v>883017</v>
      </c>
      <c r="C172" s="1" t="s">
        <v>594</v>
      </c>
      <c r="D172" s="1"/>
      <c r="E172" s="2" t="s">
        <v>595</v>
      </c>
      <c r="F172" s="2" t="s">
        <v>167</v>
      </c>
      <c r="G172" s="2">
        <v>0</v>
      </c>
      <c r="H172" s="2">
        <v>0</v>
      </c>
      <c r="I172" s="1">
        <v>0</v>
      </c>
      <c r="J172" s="3" t="s">
        <v>16</v>
      </c>
      <c r="K172" s="2" t="str">
        <f>J172*190.85</f>
        <v>0</v>
      </c>
      <c r="L172" s="5"/>
    </row>
    <row r="173" spans="1:12" outlineLevel="3">
      <c r="A173" s="9" t="s">
        <v>596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5"/>
    </row>
    <row r="174" spans="1:12" customHeight="1" ht="105" outlineLevel="5">
      <c r="A174" s="1"/>
      <c r="B174" s="1">
        <v>827348</v>
      </c>
      <c r="C174" s="1" t="s">
        <v>597</v>
      </c>
      <c r="D174" s="1" t="s">
        <v>598</v>
      </c>
      <c r="E174" s="2" t="s">
        <v>599</v>
      </c>
      <c r="F174" s="2" t="s">
        <v>600</v>
      </c>
      <c r="G174" s="2" t="s">
        <v>29</v>
      </c>
      <c r="H174" s="2">
        <v>0</v>
      </c>
      <c r="I174" s="1">
        <v>0</v>
      </c>
      <c r="J174" s="3" t="s">
        <v>16</v>
      </c>
      <c r="K174" s="2" t="str">
        <f>J174*301.19</f>
        <v>0</v>
      </c>
      <c r="L174" s="5"/>
    </row>
    <row r="175" spans="1:12" customHeight="1" ht="105" outlineLevel="5">
      <c r="A175" s="1"/>
      <c r="B175" s="1">
        <v>827349</v>
      </c>
      <c r="C175" s="1" t="s">
        <v>601</v>
      </c>
      <c r="D175" s="1" t="s">
        <v>602</v>
      </c>
      <c r="E175" s="2" t="s">
        <v>603</v>
      </c>
      <c r="F175" s="2" t="s">
        <v>604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J175*269.41</f>
        <v>0</v>
      </c>
      <c r="L175" s="5"/>
    </row>
    <row r="176" spans="1:12" customHeight="1" ht="105" outlineLevel="5">
      <c r="A176" s="1"/>
      <c r="B176" s="1">
        <v>831601</v>
      </c>
      <c r="C176" s="1" t="s">
        <v>605</v>
      </c>
      <c r="D176" s="1" t="s">
        <v>606</v>
      </c>
      <c r="E176" s="2" t="s">
        <v>607</v>
      </c>
      <c r="F176" s="2" t="s">
        <v>186</v>
      </c>
      <c r="G176" s="2">
        <v>10</v>
      </c>
      <c r="H176" s="2">
        <v>0</v>
      </c>
      <c r="I176" s="1">
        <v>0</v>
      </c>
      <c r="J176" s="3" t="s">
        <v>16</v>
      </c>
      <c r="K176" s="2" t="str">
        <f>J176*137.73</f>
        <v>0</v>
      </c>
      <c r="L176" s="5"/>
    </row>
    <row r="177" spans="1:12" customHeight="1" ht="105" outlineLevel="5">
      <c r="A177" s="1"/>
      <c r="B177" s="1">
        <v>831602</v>
      </c>
      <c r="C177" s="1" t="s">
        <v>608</v>
      </c>
      <c r="D177" s="1" t="s">
        <v>609</v>
      </c>
      <c r="E177" s="2" t="s">
        <v>610</v>
      </c>
      <c r="F177" s="2" t="s">
        <v>611</v>
      </c>
      <c r="G177" s="2" t="s">
        <v>195</v>
      </c>
      <c r="H177" s="2">
        <v>0</v>
      </c>
      <c r="I177" s="1">
        <v>0</v>
      </c>
      <c r="J177" s="3" t="s">
        <v>16</v>
      </c>
      <c r="K177" s="2" t="str">
        <f>J177*307.24</f>
        <v>0</v>
      </c>
      <c r="L177" s="5"/>
    </row>
    <row r="178" spans="1:12" customHeight="1" ht="105" outlineLevel="5">
      <c r="A178" s="1"/>
      <c r="B178" s="1">
        <v>831603</v>
      </c>
      <c r="C178" s="1" t="s">
        <v>612</v>
      </c>
      <c r="D178" s="1" t="s">
        <v>613</v>
      </c>
      <c r="E178" s="2" t="s">
        <v>614</v>
      </c>
      <c r="F178" s="2" t="s">
        <v>615</v>
      </c>
      <c r="G178" s="2" t="s">
        <v>29</v>
      </c>
      <c r="H178" s="2">
        <v>0</v>
      </c>
      <c r="I178" s="1">
        <v>0</v>
      </c>
      <c r="J178" s="3" t="s">
        <v>16</v>
      </c>
      <c r="K178" s="2" t="str">
        <f>J178*196.76</f>
        <v>0</v>
      </c>
      <c r="L178" s="5"/>
    </row>
    <row r="179" spans="1:12" customHeight="1" ht="105" outlineLevel="5">
      <c r="A179" s="1"/>
      <c r="B179" s="1">
        <v>831604</v>
      </c>
      <c r="C179" s="1" t="s">
        <v>616</v>
      </c>
      <c r="D179" s="1" t="s">
        <v>617</v>
      </c>
      <c r="E179" s="2" t="s">
        <v>618</v>
      </c>
      <c r="F179" s="2" t="s">
        <v>619</v>
      </c>
      <c r="G179" s="2" t="s">
        <v>29</v>
      </c>
      <c r="H179" s="2">
        <v>0</v>
      </c>
      <c r="I179" s="1">
        <v>0</v>
      </c>
      <c r="J179" s="3" t="s">
        <v>16</v>
      </c>
      <c r="K179" s="2" t="str">
        <f>J179*204.32</f>
        <v>0</v>
      </c>
      <c r="L179" s="5"/>
    </row>
    <row r="180" spans="1:12" customHeight="1" ht="105" outlineLevel="5">
      <c r="A180" s="1"/>
      <c r="B180" s="1">
        <v>831605</v>
      </c>
      <c r="C180" s="1" t="s">
        <v>620</v>
      </c>
      <c r="D180" s="1" t="s">
        <v>621</v>
      </c>
      <c r="E180" s="2" t="s">
        <v>622</v>
      </c>
      <c r="F180" s="2" t="s">
        <v>623</v>
      </c>
      <c r="G180" s="2" t="s">
        <v>29</v>
      </c>
      <c r="H180" s="2">
        <v>0</v>
      </c>
      <c r="I180" s="1">
        <v>0</v>
      </c>
      <c r="J180" s="3" t="s">
        <v>16</v>
      </c>
      <c r="K180" s="2" t="str">
        <f>J180*348.11</f>
        <v>0</v>
      </c>
      <c r="L180" s="5"/>
    </row>
    <row r="181" spans="1:12" customHeight="1" ht="105" outlineLevel="5">
      <c r="A181" s="1"/>
      <c r="B181" s="1">
        <v>831606</v>
      </c>
      <c r="C181" s="1" t="s">
        <v>624</v>
      </c>
      <c r="D181" s="1" t="s">
        <v>625</v>
      </c>
      <c r="E181" s="2" t="s">
        <v>626</v>
      </c>
      <c r="F181" s="2" t="s">
        <v>65</v>
      </c>
      <c r="G181" s="2" t="s">
        <v>29</v>
      </c>
      <c r="H181" s="2">
        <v>0</v>
      </c>
      <c r="I181" s="1">
        <v>0</v>
      </c>
      <c r="J181" s="3" t="s">
        <v>16</v>
      </c>
      <c r="K181" s="2" t="str">
        <f>J181*227.03</f>
        <v>0</v>
      </c>
      <c r="L181" s="5"/>
    </row>
    <row r="182" spans="1:12" customHeight="1" ht="105" outlineLevel="5">
      <c r="A182" s="1"/>
      <c r="B182" s="1">
        <v>831607</v>
      </c>
      <c r="C182" s="1" t="s">
        <v>627</v>
      </c>
      <c r="D182" s="1" t="s">
        <v>628</v>
      </c>
      <c r="E182" s="2" t="s">
        <v>629</v>
      </c>
      <c r="F182" s="2" t="s">
        <v>630</v>
      </c>
      <c r="G182" s="2">
        <v>2</v>
      </c>
      <c r="H182" s="2">
        <v>0</v>
      </c>
      <c r="I182" s="1">
        <v>0</v>
      </c>
      <c r="J182" s="3" t="s">
        <v>16</v>
      </c>
      <c r="K182" s="2" t="str">
        <f>J182*219.46</f>
        <v>0</v>
      </c>
      <c r="L182" s="5"/>
    </row>
    <row r="183" spans="1:12" customHeight="1" ht="105" outlineLevel="5">
      <c r="A183" s="1"/>
      <c r="B183" s="1">
        <v>831608</v>
      </c>
      <c r="C183" s="1" t="s">
        <v>631</v>
      </c>
      <c r="D183" s="1" t="s">
        <v>632</v>
      </c>
      <c r="E183" s="2" t="s">
        <v>633</v>
      </c>
      <c r="F183" s="2" t="s">
        <v>634</v>
      </c>
      <c r="G183" s="2" t="s">
        <v>21</v>
      </c>
      <c r="H183" s="2">
        <v>0</v>
      </c>
      <c r="I183" s="1">
        <v>0</v>
      </c>
      <c r="J183" s="3" t="s">
        <v>16</v>
      </c>
      <c r="K183" s="2" t="str">
        <f>J183*258.81</f>
        <v>0</v>
      </c>
      <c r="L183" s="5"/>
    </row>
    <row r="184" spans="1:12" customHeight="1" ht="105" outlineLevel="5">
      <c r="A184" s="1"/>
      <c r="B184" s="1">
        <v>831609</v>
      </c>
      <c r="C184" s="1" t="s">
        <v>635</v>
      </c>
      <c r="D184" s="1" t="s">
        <v>636</v>
      </c>
      <c r="E184" s="2" t="s">
        <v>637</v>
      </c>
      <c r="F184" s="2" t="s">
        <v>224</v>
      </c>
      <c r="G184" s="2">
        <v>0</v>
      </c>
      <c r="H184" s="2">
        <v>0</v>
      </c>
      <c r="I184" s="1">
        <v>0</v>
      </c>
      <c r="J184" s="3" t="s">
        <v>16</v>
      </c>
      <c r="K184" s="2" t="str">
        <f>J184*0.00</f>
        <v>0</v>
      </c>
      <c r="L184" s="5"/>
    </row>
    <row r="185" spans="1:12" customHeight="1" ht="105" outlineLevel="5">
      <c r="A185" s="1"/>
      <c r="B185" s="1">
        <v>831610</v>
      </c>
      <c r="C185" s="1" t="s">
        <v>638</v>
      </c>
      <c r="D185" s="1" t="s">
        <v>639</v>
      </c>
      <c r="E185" s="2" t="s">
        <v>640</v>
      </c>
      <c r="F185" s="2" t="s">
        <v>281</v>
      </c>
      <c r="G185" s="2" t="s">
        <v>29</v>
      </c>
      <c r="H185" s="2">
        <v>0</v>
      </c>
      <c r="I185" s="1">
        <v>0</v>
      </c>
      <c r="J185" s="3" t="s">
        <v>16</v>
      </c>
      <c r="K185" s="2" t="str">
        <f>J185*346.59</f>
        <v>0</v>
      </c>
      <c r="L185" s="5"/>
    </row>
    <row r="186" spans="1:12" customHeight="1" ht="105" outlineLevel="5">
      <c r="A186" s="1"/>
      <c r="B186" s="1">
        <v>831611</v>
      </c>
      <c r="C186" s="1" t="s">
        <v>641</v>
      </c>
      <c r="D186" s="1" t="s">
        <v>642</v>
      </c>
      <c r="E186" s="2" t="s">
        <v>643</v>
      </c>
      <c r="F186" s="2" t="s">
        <v>644</v>
      </c>
      <c r="G186" s="2" t="s">
        <v>195</v>
      </c>
      <c r="H186" s="2">
        <v>0</v>
      </c>
      <c r="I186" s="1">
        <v>0</v>
      </c>
      <c r="J186" s="3" t="s">
        <v>16</v>
      </c>
      <c r="K186" s="2" t="str">
        <f>J186*336.00</f>
        <v>0</v>
      </c>
      <c r="L186" s="5"/>
    </row>
    <row r="187" spans="1:12" customHeight="1" ht="105" outlineLevel="5">
      <c r="A187" s="1"/>
      <c r="B187" s="1">
        <v>831612</v>
      </c>
      <c r="C187" s="1" t="s">
        <v>645</v>
      </c>
      <c r="D187" s="1" t="s">
        <v>646</v>
      </c>
      <c r="E187" s="2" t="s">
        <v>647</v>
      </c>
      <c r="F187" s="2" t="s">
        <v>648</v>
      </c>
      <c r="G187" s="2" t="s">
        <v>21</v>
      </c>
      <c r="H187" s="2">
        <v>0</v>
      </c>
      <c r="I187" s="1">
        <v>0</v>
      </c>
      <c r="J187" s="3" t="s">
        <v>16</v>
      </c>
      <c r="K187" s="2" t="str">
        <f>J187*423.78</f>
        <v>0</v>
      </c>
      <c r="L187" s="5"/>
    </row>
    <row r="188" spans="1:12" customHeight="1" ht="105" outlineLevel="5">
      <c r="A188" s="1"/>
      <c r="B188" s="1">
        <v>831613</v>
      </c>
      <c r="C188" s="1" t="s">
        <v>649</v>
      </c>
      <c r="D188" s="1" t="s">
        <v>650</v>
      </c>
      <c r="E188" s="2" t="s">
        <v>651</v>
      </c>
      <c r="F188" s="2" t="s">
        <v>648</v>
      </c>
      <c r="G188" s="2" t="s">
        <v>29</v>
      </c>
      <c r="H188" s="2">
        <v>0</v>
      </c>
      <c r="I188" s="1">
        <v>0</v>
      </c>
      <c r="J188" s="3" t="s">
        <v>16</v>
      </c>
      <c r="K188" s="2" t="str">
        <f>J188*423.78</f>
        <v>0</v>
      </c>
      <c r="L188" s="5"/>
    </row>
    <row r="189" spans="1:12" customHeight="1" ht="105" outlineLevel="5">
      <c r="A189" s="1"/>
      <c r="B189" s="1">
        <v>831614</v>
      </c>
      <c r="C189" s="1" t="s">
        <v>652</v>
      </c>
      <c r="D189" s="1" t="s">
        <v>653</v>
      </c>
      <c r="E189" s="2" t="s">
        <v>654</v>
      </c>
      <c r="F189" s="2" t="s">
        <v>648</v>
      </c>
      <c r="G189" s="2" t="s">
        <v>29</v>
      </c>
      <c r="H189" s="2">
        <v>0</v>
      </c>
      <c r="I189" s="1">
        <v>0</v>
      </c>
      <c r="J189" s="3" t="s">
        <v>16</v>
      </c>
      <c r="K189" s="2" t="str">
        <f>J189*423.78</f>
        <v>0</v>
      </c>
      <c r="L189" s="5"/>
    </row>
    <row r="190" spans="1:12" customHeight="1" ht="105" outlineLevel="5">
      <c r="A190" s="1"/>
      <c r="B190" s="1">
        <v>831615</v>
      </c>
      <c r="C190" s="1" t="s">
        <v>655</v>
      </c>
      <c r="D190" s="1" t="s">
        <v>656</v>
      </c>
      <c r="E190" s="2" t="s">
        <v>657</v>
      </c>
      <c r="F190" s="2" t="s">
        <v>658</v>
      </c>
      <c r="G190" s="2" t="s">
        <v>29</v>
      </c>
      <c r="H190" s="2">
        <v>0</v>
      </c>
      <c r="I190" s="1">
        <v>0</v>
      </c>
      <c r="J190" s="3" t="s">
        <v>16</v>
      </c>
      <c r="K190" s="2" t="str">
        <f>J190*222.49</f>
        <v>0</v>
      </c>
      <c r="L190" s="5"/>
    </row>
    <row r="191" spans="1:12" customHeight="1" ht="105" outlineLevel="5">
      <c r="A191" s="1"/>
      <c r="B191" s="1">
        <v>831616</v>
      </c>
      <c r="C191" s="1" t="s">
        <v>659</v>
      </c>
      <c r="D191" s="1" t="s">
        <v>660</v>
      </c>
      <c r="E191" s="2" t="s">
        <v>661</v>
      </c>
      <c r="F191" s="2" t="s">
        <v>77</v>
      </c>
      <c r="G191" s="2" t="s">
        <v>29</v>
      </c>
      <c r="H191" s="2">
        <v>0</v>
      </c>
      <c r="I191" s="1">
        <v>0</v>
      </c>
      <c r="J191" s="3" t="s">
        <v>16</v>
      </c>
      <c r="K191" s="2" t="str">
        <f>J191*478.27</f>
        <v>0</v>
      </c>
      <c r="L191" s="5"/>
    </row>
    <row r="192" spans="1:12" customHeight="1" ht="105" outlineLevel="5">
      <c r="A192" s="1"/>
      <c r="B192" s="1">
        <v>831617</v>
      </c>
      <c r="C192" s="1" t="s">
        <v>662</v>
      </c>
      <c r="D192" s="1" t="s">
        <v>663</v>
      </c>
      <c r="E192" s="2" t="s">
        <v>664</v>
      </c>
      <c r="F192" s="2" t="s">
        <v>665</v>
      </c>
      <c r="G192" s="2" t="s">
        <v>21</v>
      </c>
      <c r="H192" s="2">
        <v>0</v>
      </c>
      <c r="I192" s="1">
        <v>0</v>
      </c>
      <c r="J192" s="3" t="s">
        <v>16</v>
      </c>
      <c r="K192" s="2" t="str">
        <f>J192*387.46</f>
        <v>0</v>
      </c>
      <c r="L192" s="5"/>
    </row>
    <row r="193" spans="1:12" customHeight="1" ht="105" outlineLevel="5">
      <c r="A193" s="1"/>
      <c r="B193" s="1">
        <v>831618</v>
      </c>
      <c r="C193" s="1" t="s">
        <v>666</v>
      </c>
      <c r="D193" s="1" t="s">
        <v>667</v>
      </c>
      <c r="E193" s="2" t="s">
        <v>668</v>
      </c>
      <c r="F193" s="2" t="s">
        <v>84</v>
      </c>
      <c r="G193" s="2" t="s">
        <v>195</v>
      </c>
      <c r="H193" s="2">
        <v>0</v>
      </c>
      <c r="I193" s="1">
        <v>0</v>
      </c>
      <c r="J193" s="3" t="s">
        <v>16</v>
      </c>
      <c r="K193" s="2" t="str">
        <f>J193*529.73</f>
        <v>0</v>
      </c>
      <c r="L193" s="5"/>
    </row>
    <row r="194" spans="1:12" customHeight="1" ht="105" outlineLevel="5">
      <c r="A194" s="1"/>
      <c r="B194" s="1">
        <v>831619</v>
      </c>
      <c r="C194" s="1" t="s">
        <v>669</v>
      </c>
      <c r="D194" s="1" t="s">
        <v>670</v>
      </c>
      <c r="E194" s="2" t="s">
        <v>671</v>
      </c>
      <c r="F194" s="2" t="s">
        <v>672</v>
      </c>
      <c r="G194" s="2" t="s">
        <v>29</v>
      </c>
      <c r="H194" s="2">
        <v>0</v>
      </c>
      <c r="I194" s="1">
        <v>0</v>
      </c>
      <c r="J194" s="3" t="s">
        <v>16</v>
      </c>
      <c r="K194" s="2" t="str">
        <f>J194*590.27</f>
        <v>0</v>
      </c>
      <c r="L194" s="5"/>
    </row>
    <row r="195" spans="1:12" customHeight="1" ht="105" outlineLevel="5">
      <c r="A195" s="1"/>
      <c r="B195" s="1">
        <v>831620</v>
      </c>
      <c r="C195" s="1" t="s">
        <v>673</v>
      </c>
      <c r="D195" s="1" t="s">
        <v>674</v>
      </c>
      <c r="E195" s="2" t="s">
        <v>675</v>
      </c>
      <c r="F195" s="2" t="s">
        <v>334</v>
      </c>
      <c r="G195" s="2" t="s">
        <v>195</v>
      </c>
      <c r="H195" s="2">
        <v>0</v>
      </c>
      <c r="I195" s="1">
        <v>0</v>
      </c>
      <c r="J195" s="3" t="s">
        <v>16</v>
      </c>
      <c r="K195" s="2" t="str">
        <f>J195*570.59</f>
        <v>0</v>
      </c>
      <c r="L195" s="5"/>
    </row>
    <row r="196" spans="1:12" customHeight="1" ht="105" outlineLevel="5">
      <c r="A196" s="1"/>
      <c r="B196" s="1">
        <v>831621</v>
      </c>
      <c r="C196" s="1" t="s">
        <v>676</v>
      </c>
      <c r="D196" s="1" t="s">
        <v>677</v>
      </c>
      <c r="E196" s="2" t="s">
        <v>678</v>
      </c>
      <c r="F196" s="2" t="s">
        <v>77</v>
      </c>
      <c r="G196" s="2" t="s">
        <v>29</v>
      </c>
      <c r="H196" s="2">
        <v>0</v>
      </c>
      <c r="I196" s="1">
        <v>0</v>
      </c>
      <c r="J196" s="3" t="s">
        <v>16</v>
      </c>
      <c r="K196" s="2" t="str">
        <f>J196*478.27</f>
        <v>0</v>
      </c>
      <c r="L196" s="5"/>
    </row>
    <row r="197" spans="1:12" customHeight="1" ht="105" outlineLevel="5">
      <c r="A197" s="1"/>
      <c r="B197" s="1">
        <v>831622</v>
      </c>
      <c r="C197" s="1" t="s">
        <v>679</v>
      </c>
      <c r="D197" s="1" t="s">
        <v>680</v>
      </c>
      <c r="E197" s="2" t="s">
        <v>681</v>
      </c>
      <c r="F197" s="2" t="s">
        <v>224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J197*0.00</f>
        <v>0</v>
      </c>
      <c r="L197" s="5"/>
    </row>
    <row r="198" spans="1:12" customHeight="1" ht="105" outlineLevel="5">
      <c r="A198" s="1"/>
      <c r="B198" s="1">
        <v>831623</v>
      </c>
      <c r="C198" s="1" t="s">
        <v>682</v>
      </c>
      <c r="D198" s="1" t="s">
        <v>683</v>
      </c>
      <c r="E198" s="2" t="s">
        <v>684</v>
      </c>
      <c r="F198" s="2" t="s">
        <v>326</v>
      </c>
      <c r="G198" s="2" t="s">
        <v>21</v>
      </c>
      <c r="H198" s="2">
        <v>0</v>
      </c>
      <c r="I198" s="1">
        <v>0</v>
      </c>
      <c r="J198" s="3" t="s">
        <v>16</v>
      </c>
      <c r="K198" s="2" t="str">
        <f>J198*693.19</f>
        <v>0</v>
      </c>
      <c r="L198" s="5"/>
    </row>
    <row r="199" spans="1:12" customHeight="1" ht="105" outlineLevel="5">
      <c r="A199" s="1"/>
      <c r="B199" s="1">
        <v>831624</v>
      </c>
      <c r="C199" s="1" t="s">
        <v>685</v>
      </c>
      <c r="D199" s="1" t="s">
        <v>686</v>
      </c>
      <c r="E199" s="2" t="s">
        <v>687</v>
      </c>
      <c r="F199" s="2" t="s">
        <v>310</v>
      </c>
      <c r="G199" s="2" t="s">
        <v>21</v>
      </c>
      <c r="H199" s="2">
        <v>0</v>
      </c>
      <c r="I199" s="1">
        <v>0</v>
      </c>
      <c r="J199" s="3" t="s">
        <v>16</v>
      </c>
      <c r="K199" s="2" t="str">
        <f>J199*611.46</f>
        <v>0</v>
      </c>
      <c r="L199" s="5"/>
    </row>
    <row r="200" spans="1:12" customHeight="1" ht="105" outlineLevel="5">
      <c r="A200" s="1"/>
      <c r="B200" s="1">
        <v>827350</v>
      </c>
      <c r="C200" s="1" t="s">
        <v>688</v>
      </c>
      <c r="D200" s="1" t="s">
        <v>689</v>
      </c>
      <c r="E200" s="2" t="s">
        <v>690</v>
      </c>
      <c r="F200" s="2" t="s">
        <v>691</v>
      </c>
      <c r="G200" s="2" t="s">
        <v>21</v>
      </c>
      <c r="H200" s="2">
        <v>0</v>
      </c>
      <c r="I200" s="1">
        <v>0</v>
      </c>
      <c r="J200" s="3" t="s">
        <v>16</v>
      </c>
      <c r="K200" s="2" t="str">
        <f>J200*198.27</f>
        <v>0</v>
      </c>
      <c r="L200" s="5"/>
    </row>
    <row r="201" spans="1:12" customHeight="1" ht="105" outlineLevel="5">
      <c r="A201" s="1"/>
      <c r="B201" s="1">
        <v>827351</v>
      </c>
      <c r="C201" s="1" t="s">
        <v>692</v>
      </c>
      <c r="D201" s="1" t="s">
        <v>693</v>
      </c>
      <c r="E201" s="2" t="s">
        <v>694</v>
      </c>
      <c r="F201" s="2" t="s">
        <v>695</v>
      </c>
      <c r="G201" s="2" t="s">
        <v>195</v>
      </c>
      <c r="H201" s="2">
        <v>0</v>
      </c>
      <c r="I201" s="1">
        <v>0</v>
      </c>
      <c r="J201" s="3" t="s">
        <v>16</v>
      </c>
      <c r="K201" s="2" t="str">
        <f>J201*184.65</f>
        <v>0</v>
      </c>
      <c r="L201" s="5"/>
    </row>
    <row r="202" spans="1:12" customHeight="1" ht="105" outlineLevel="5">
      <c r="A202" s="1"/>
      <c r="B202" s="1">
        <v>827407</v>
      </c>
      <c r="C202" s="1" t="s">
        <v>696</v>
      </c>
      <c r="D202" s="1" t="s">
        <v>697</v>
      </c>
      <c r="E202" s="2" t="s">
        <v>698</v>
      </c>
      <c r="F202" s="2" t="s">
        <v>699</v>
      </c>
      <c r="G202" s="2" t="s">
        <v>29</v>
      </c>
      <c r="H202" s="2">
        <v>0</v>
      </c>
      <c r="I202" s="1">
        <v>0</v>
      </c>
      <c r="J202" s="3" t="s">
        <v>16</v>
      </c>
      <c r="K202" s="2" t="str">
        <f>J202*379.89</f>
        <v>0</v>
      </c>
      <c r="L202" s="5"/>
    </row>
    <row r="203" spans="1:12" customHeight="1" ht="105" outlineLevel="5">
      <c r="A203" s="1"/>
      <c r="B203" s="1">
        <v>827408</v>
      </c>
      <c r="C203" s="1" t="s">
        <v>700</v>
      </c>
      <c r="D203" s="1" t="s">
        <v>701</v>
      </c>
      <c r="E203" s="2" t="s">
        <v>702</v>
      </c>
      <c r="F203" s="2" t="s">
        <v>334</v>
      </c>
      <c r="G203" s="2">
        <v>0</v>
      </c>
      <c r="H203" s="2">
        <v>0</v>
      </c>
      <c r="I203" s="1">
        <v>0</v>
      </c>
      <c r="J203" s="3" t="s">
        <v>16</v>
      </c>
      <c r="K203" s="2" t="str">
        <f>J203*570.59</f>
        <v>0</v>
      </c>
      <c r="L203" s="5"/>
    </row>
    <row r="204" spans="1:12" customHeight="1" ht="105" outlineLevel="5">
      <c r="A204" s="1"/>
      <c r="B204" s="1">
        <v>827952</v>
      </c>
      <c r="C204" s="1" t="s">
        <v>703</v>
      </c>
      <c r="D204" s="1" t="s">
        <v>704</v>
      </c>
      <c r="E204" s="2" t="s">
        <v>705</v>
      </c>
      <c r="F204" s="2" t="s">
        <v>706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J204*351.13</f>
        <v>0</v>
      </c>
      <c r="L204" s="5"/>
    </row>
    <row r="205" spans="1:12" outlineLevel="3">
      <c r="A205" s="9" t="s">
        <v>707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5"/>
    </row>
    <row r="206" spans="1:12" customHeight="1" ht="105" outlineLevel="5">
      <c r="A206" s="1"/>
      <c r="B206" s="1">
        <v>826077</v>
      </c>
      <c r="C206" s="1" t="s">
        <v>708</v>
      </c>
      <c r="D206" s="1" t="s">
        <v>709</v>
      </c>
      <c r="E206" s="2" t="s">
        <v>710</v>
      </c>
      <c r="F206" s="2" t="s">
        <v>711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J206*496.86</f>
        <v>0</v>
      </c>
      <c r="L206" s="5"/>
    </row>
    <row r="207" spans="1:12" customHeight="1" ht="105" outlineLevel="5">
      <c r="A207" s="1"/>
      <c r="B207" s="1">
        <v>826078</v>
      </c>
      <c r="C207" s="1" t="s">
        <v>712</v>
      </c>
      <c r="D207" s="1" t="s">
        <v>713</v>
      </c>
      <c r="E207" s="2" t="s">
        <v>710</v>
      </c>
      <c r="F207" s="2" t="s">
        <v>714</v>
      </c>
      <c r="G207" s="2">
        <v>0</v>
      </c>
      <c r="H207" s="2">
        <v>0</v>
      </c>
      <c r="I207" s="1">
        <v>0</v>
      </c>
      <c r="J207" s="3" t="s">
        <v>16</v>
      </c>
      <c r="K207" s="2" t="str">
        <f>J207*601.23</f>
        <v>0</v>
      </c>
      <c r="L207" s="5"/>
    </row>
    <row r="208" spans="1:12" customHeight="1" ht="105" outlineLevel="5">
      <c r="A208" s="1"/>
      <c r="B208" s="1">
        <v>826079</v>
      </c>
      <c r="C208" s="1" t="s">
        <v>715</v>
      </c>
      <c r="D208" s="1" t="s">
        <v>716</v>
      </c>
      <c r="E208" s="2" t="s">
        <v>710</v>
      </c>
      <c r="F208" s="2" t="s">
        <v>717</v>
      </c>
      <c r="G208" s="2">
        <v>0</v>
      </c>
      <c r="H208" s="2">
        <v>0</v>
      </c>
      <c r="I208" s="1">
        <v>0</v>
      </c>
      <c r="J208" s="3" t="s">
        <v>16</v>
      </c>
      <c r="K208" s="2" t="str">
        <f>J208*558.60</f>
        <v>0</v>
      </c>
      <c r="L208" s="5"/>
    </row>
    <row r="209" spans="1:12" customHeight="1" ht="105" outlineLevel="5">
      <c r="A209" s="1"/>
      <c r="B209" s="1">
        <v>826080</v>
      </c>
      <c r="C209" s="1" t="s">
        <v>718</v>
      </c>
      <c r="D209" s="1" t="s">
        <v>719</v>
      </c>
      <c r="E209" s="2" t="s">
        <v>710</v>
      </c>
      <c r="F209" s="2" t="s">
        <v>720</v>
      </c>
      <c r="G209" s="2">
        <v>0</v>
      </c>
      <c r="H209" s="2">
        <v>0</v>
      </c>
      <c r="I209" s="1">
        <v>0</v>
      </c>
      <c r="J209" s="3" t="s">
        <v>16</v>
      </c>
      <c r="K209" s="2" t="str">
        <f>J209*563.01</f>
        <v>0</v>
      </c>
      <c r="L209" s="5"/>
    </row>
    <row r="210" spans="1:12" customHeight="1" ht="105" outlineLevel="5">
      <c r="A210" s="1"/>
      <c r="B210" s="1">
        <v>826081</v>
      </c>
      <c r="C210" s="1" t="s">
        <v>721</v>
      </c>
      <c r="D210" s="1" t="s">
        <v>722</v>
      </c>
      <c r="E210" s="2" t="s">
        <v>710</v>
      </c>
      <c r="F210" s="2" t="s">
        <v>723</v>
      </c>
      <c r="G210" s="2">
        <v>0</v>
      </c>
      <c r="H210" s="2">
        <v>0</v>
      </c>
      <c r="I210" s="1">
        <v>0</v>
      </c>
      <c r="J210" s="3" t="s">
        <v>16</v>
      </c>
      <c r="K210" s="2" t="str">
        <f>J210*554.19</f>
        <v>0</v>
      </c>
      <c r="L210" s="5"/>
    </row>
    <row r="211" spans="1:12" customHeight="1" ht="105" outlineLevel="5">
      <c r="A211" s="1"/>
      <c r="B211" s="1">
        <v>826082</v>
      </c>
      <c r="C211" s="1" t="s">
        <v>724</v>
      </c>
      <c r="D211" s="1" t="s">
        <v>725</v>
      </c>
      <c r="E211" s="2" t="s">
        <v>726</v>
      </c>
      <c r="F211" s="2" t="s">
        <v>224</v>
      </c>
      <c r="G211" s="2" t="s">
        <v>21</v>
      </c>
      <c r="H211" s="2">
        <v>0</v>
      </c>
      <c r="I211" s="1">
        <v>0</v>
      </c>
      <c r="J211" s="3" t="s">
        <v>16</v>
      </c>
      <c r="K211" s="2" t="str">
        <f>J211*0.00</f>
        <v>0</v>
      </c>
      <c r="L211" s="5"/>
    </row>
    <row r="212" spans="1:12" customHeight="1" ht="105" outlineLevel="5">
      <c r="A212" s="1"/>
      <c r="B212" s="1">
        <v>826083</v>
      </c>
      <c r="C212" s="1" t="s">
        <v>727</v>
      </c>
      <c r="D212" s="1" t="s">
        <v>728</v>
      </c>
      <c r="E212" s="2" t="s">
        <v>729</v>
      </c>
      <c r="F212" s="2" t="s">
        <v>224</v>
      </c>
      <c r="G212" s="2">
        <v>0</v>
      </c>
      <c r="H212" s="2">
        <v>0</v>
      </c>
      <c r="I212" s="1">
        <v>0</v>
      </c>
      <c r="J212" s="3" t="s">
        <v>16</v>
      </c>
      <c r="K212" s="2" t="str">
        <f>J212*0.00</f>
        <v>0</v>
      </c>
      <c r="L212" s="5"/>
    </row>
    <row r="213" spans="1:12" customHeight="1" ht="105" outlineLevel="5">
      <c r="A213" s="1"/>
      <c r="B213" s="1">
        <v>826084</v>
      </c>
      <c r="C213" s="1" t="s">
        <v>730</v>
      </c>
      <c r="D213" s="1" t="s">
        <v>731</v>
      </c>
      <c r="E213" s="2" t="s">
        <v>726</v>
      </c>
      <c r="F213" s="2" t="s">
        <v>224</v>
      </c>
      <c r="G213" s="2" t="s">
        <v>21</v>
      </c>
      <c r="H213" s="2">
        <v>0</v>
      </c>
      <c r="I213" s="1">
        <v>0</v>
      </c>
      <c r="J213" s="3" t="s">
        <v>16</v>
      </c>
      <c r="K213" s="2" t="str">
        <f>J213*0.00</f>
        <v>0</v>
      </c>
      <c r="L213" s="5"/>
    </row>
    <row r="214" spans="1:12" customHeight="1" ht="105" outlineLevel="5">
      <c r="A214" s="1"/>
      <c r="B214" s="1">
        <v>826085</v>
      </c>
      <c r="C214" s="1" t="s">
        <v>732</v>
      </c>
      <c r="D214" s="1" t="s">
        <v>733</v>
      </c>
      <c r="E214" s="2" t="s">
        <v>726</v>
      </c>
      <c r="F214" s="2" t="s">
        <v>224</v>
      </c>
      <c r="G214" s="2">
        <v>9</v>
      </c>
      <c r="H214" s="2">
        <v>0</v>
      </c>
      <c r="I214" s="1">
        <v>0</v>
      </c>
      <c r="J214" s="3" t="s">
        <v>16</v>
      </c>
      <c r="K214" s="2" t="str">
        <f>J214*0.00</f>
        <v>0</v>
      </c>
      <c r="L214" s="5"/>
    </row>
    <row r="215" spans="1:12" customHeight="1" ht="105" outlineLevel="5">
      <c r="A215" s="1"/>
      <c r="B215" s="1">
        <v>826086</v>
      </c>
      <c r="C215" s="1" t="s">
        <v>734</v>
      </c>
      <c r="D215" s="1" t="s">
        <v>735</v>
      </c>
      <c r="E215" s="2" t="s">
        <v>726</v>
      </c>
      <c r="F215" s="2" t="s">
        <v>736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J215*608.58</f>
        <v>0</v>
      </c>
      <c r="L215" s="5"/>
    </row>
    <row r="216" spans="1:12" customHeight="1" ht="105" outlineLevel="5">
      <c r="A216" s="1"/>
      <c r="B216" s="1">
        <v>826087</v>
      </c>
      <c r="C216" s="1" t="s">
        <v>737</v>
      </c>
      <c r="D216" s="1" t="s">
        <v>738</v>
      </c>
      <c r="E216" s="2" t="s">
        <v>726</v>
      </c>
      <c r="F216" s="2" t="s">
        <v>739</v>
      </c>
      <c r="G216" s="2">
        <v>0</v>
      </c>
      <c r="H216" s="2">
        <v>0</v>
      </c>
      <c r="I216" s="1">
        <v>0</v>
      </c>
      <c r="J216" s="3" t="s">
        <v>16</v>
      </c>
      <c r="K216" s="2" t="str">
        <f>J216*676.20</f>
        <v>0</v>
      </c>
      <c r="L216" s="5"/>
    </row>
    <row r="217" spans="1:12" customHeight="1" ht="105" outlineLevel="5">
      <c r="A217" s="1"/>
      <c r="B217" s="1">
        <v>826088</v>
      </c>
      <c r="C217" s="1" t="s">
        <v>740</v>
      </c>
      <c r="D217" s="1" t="s">
        <v>741</v>
      </c>
      <c r="E217" s="2" t="s">
        <v>729</v>
      </c>
      <c r="F217" s="2" t="s">
        <v>742</v>
      </c>
      <c r="G217" s="2">
        <v>0</v>
      </c>
      <c r="H217" s="2">
        <v>0</v>
      </c>
      <c r="I217" s="1">
        <v>0</v>
      </c>
      <c r="J217" s="3" t="s">
        <v>16</v>
      </c>
      <c r="K217" s="2" t="str">
        <f>J217*1055.46</f>
        <v>0</v>
      </c>
      <c r="L217" s="5"/>
    </row>
    <row r="218" spans="1:12" customHeight="1" ht="105" outlineLevel="5">
      <c r="A218" s="1"/>
      <c r="B218" s="1">
        <v>826089</v>
      </c>
      <c r="C218" s="1" t="s">
        <v>743</v>
      </c>
      <c r="D218" s="1" t="s">
        <v>744</v>
      </c>
      <c r="E218" s="2" t="s">
        <v>726</v>
      </c>
      <c r="F218" s="2" t="s">
        <v>745</v>
      </c>
      <c r="G218" s="2">
        <v>0</v>
      </c>
      <c r="H218" s="2">
        <v>0</v>
      </c>
      <c r="I218" s="1">
        <v>0</v>
      </c>
      <c r="J218" s="3" t="s">
        <v>16</v>
      </c>
      <c r="K218" s="2" t="str">
        <f>J218*655.62</f>
        <v>0</v>
      </c>
      <c r="L218" s="5"/>
    </row>
    <row r="219" spans="1:12" customHeight="1" ht="105" outlineLevel="5">
      <c r="A219" s="1"/>
      <c r="B219" s="1">
        <v>826090</v>
      </c>
      <c r="C219" s="1" t="s">
        <v>746</v>
      </c>
      <c r="D219" s="1" t="s">
        <v>747</v>
      </c>
      <c r="E219" s="2" t="s">
        <v>726</v>
      </c>
      <c r="F219" s="2" t="s">
        <v>745</v>
      </c>
      <c r="G219" s="2">
        <v>0</v>
      </c>
      <c r="H219" s="2">
        <v>0</v>
      </c>
      <c r="I219" s="1">
        <v>0</v>
      </c>
      <c r="J219" s="3" t="s">
        <v>16</v>
      </c>
      <c r="K219" s="2" t="str">
        <f>J219*655.62</f>
        <v>0</v>
      </c>
      <c r="L219" s="5"/>
    </row>
    <row r="220" spans="1:12" customHeight="1" ht="105" outlineLevel="5">
      <c r="A220" s="1"/>
      <c r="B220" s="1">
        <v>826091</v>
      </c>
      <c r="C220" s="1" t="s">
        <v>748</v>
      </c>
      <c r="D220" s="1" t="s">
        <v>749</v>
      </c>
      <c r="E220" s="2" t="s">
        <v>726</v>
      </c>
      <c r="F220" s="2" t="s">
        <v>750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J220*896.70</f>
        <v>0</v>
      </c>
      <c r="L220" s="5"/>
    </row>
    <row r="221" spans="1:12" customHeight="1" ht="105" outlineLevel="5">
      <c r="A221" s="1"/>
      <c r="B221" s="1">
        <v>826092</v>
      </c>
      <c r="C221" s="1" t="s">
        <v>751</v>
      </c>
      <c r="D221" s="1" t="s">
        <v>752</v>
      </c>
      <c r="E221" s="2" t="s">
        <v>753</v>
      </c>
      <c r="F221" s="2" t="s">
        <v>754</v>
      </c>
      <c r="G221" s="2">
        <v>0</v>
      </c>
      <c r="H221" s="2">
        <v>0</v>
      </c>
      <c r="I221" s="1">
        <v>0</v>
      </c>
      <c r="J221" s="3" t="s">
        <v>16</v>
      </c>
      <c r="K221" s="2" t="str">
        <f>J221*889.35</f>
        <v>0</v>
      </c>
      <c r="L221" s="5"/>
    </row>
    <row r="222" spans="1:12" customHeight="1" ht="105" outlineLevel="5">
      <c r="A222" s="1"/>
      <c r="B222" s="1">
        <v>826093</v>
      </c>
      <c r="C222" s="1" t="s">
        <v>755</v>
      </c>
      <c r="D222" s="1" t="s">
        <v>756</v>
      </c>
      <c r="E222" s="2" t="s">
        <v>757</v>
      </c>
      <c r="F222" s="2" t="s">
        <v>754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J222*889.35</f>
        <v>0</v>
      </c>
      <c r="L222" s="5"/>
    </row>
    <row r="223" spans="1:12" customHeight="1" ht="105" outlineLevel="5">
      <c r="A223" s="1"/>
      <c r="B223" s="1">
        <v>826094</v>
      </c>
      <c r="C223" s="1" t="s">
        <v>758</v>
      </c>
      <c r="D223" s="1" t="s">
        <v>759</v>
      </c>
      <c r="E223" s="2" t="s">
        <v>760</v>
      </c>
      <c r="F223" s="2" t="s">
        <v>761</v>
      </c>
      <c r="G223" s="2">
        <v>0</v>
      </c>
      <c r="H223" s="2">
        <v>0</v>
      </c>
      <c r="I223" s="1">
        <v>0</v>
      </c>
      <c r="J223" s="3" t="s">
        <v>16</v>
      </c>
      <c r="K223" s="2" t="str">
        <f>J223*748.23</f>
        <v>0</v>
      </c>
      <c r="L223" s="5"/>
    </row>
    <row r="224" spans="1:12" customHeight="1" ht="105" outlineLevel="5">
      <c r="A224" s="1"/>
      <c r="B224" s="1">
        <v>826095</v>
      </c>
      <c r="C224" s="1" t="s">
        <v>762</v>
      </c>
      <c r="D224" s="1" t="s">
        <v>763</v>
      </c>
      <c r="E224" s="2" t="s">
        <v>760</v>
      </c>
      <c r="F224" s="2" t="s">
        <v>764</v>
      </c>
      <c r="G224" s="2">
        <v>0</v>
      </c>
      <c r="H224" s="2">
        <v>0</v>
      </c>
      <c r="I224" s="1">
        <v>0</v>
      </c>
      <c r="J224" s="3" t="s">
        <v>16</v>
      </c>
      <c r="K224" s="2" t="str">
        <f>J224*905.52</f>
        <v>0</v>
      </c>
      <c r="L224" s="5"/>
    </row>
    <row r="225" spans="1:12" customHeight="1" ht="105" outlineLevel="5">
      <c r="A225" s="1"/>
      <c r="B225" s="1">
        <v>826096</v>
      </c>
      <c r="C225" s="1" t="s">
        <v>765</v>
      </c>
      <c r="D225" s="1" t="s">
        <v>766</v>
      </c>
      <c r="E225" s="2" t="s">
        <v>760</v>
      </c>
      <c r="F225" s="2" t="s">
        <v>767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J225*906.99</f>
        <v>0</v>
      </c>
      <c r="L225" s="5"/>
    </row>
    <row r="226" spans="1:12" customHeight="1" ht="105" outlineLevel="5">
      <c r="A226" s="1"/>
      <c r="B226" s="1">
        <v>826097</v>
      </c>
      <c r="C226" s="1" t="s">
        <v>768</v>
      </c>
      <c r="D226" s="1" t="s">
        <v>769</v>
      </c>
      <c r="E226" s="2" t="s">
        <v>760</v>
      </c>
      <c r="F226" s="2" t="s">
        <v>770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J226*667.38</f>
        <v>0</v>
      </c>
      <c r="L226" s="5"/>
    </row>
    <row r="227" spans="1:12" customHeight="1" ht="105" outlineLevel="5">
      <c r="A227" s="1"/>
      <c r="B227" s="1">
        <v>826098</v>
      </c>
      <c r="C227" s="1" t="s">
        <v>771</v>
      </c>
      <c r="D227" s="1" t="s">
        <v>772</v>
      </c>
      <c r="E227" s="2" t="s">
        <v>760</v>
      </c>
      <c r="F227" s="2" t="s">
        <v>773</v>
      </c>
      <c r="G227" s="2">
        <v>4</v>
      </c>
      <c r="H227" s="2">
        <v>0</v>
      </c>
      <c r="I227" s="1">
        <v>0</v>
      </c>
      <c r="J227" s="3" t="s">
        <v>16</v>
      </c>
      <c r="K227" s="2" t="str">
        <f>J227*812.91</f>
        <v>0</v>
      </c>
      <c r="L227" s="5"/>
    </row>
    <row r="228" spans="1:12" customHeight="1" ht="105" outlineLevel="5">
      <c r="A228" s="1"/>
      <c r="B228" s="1">
        <v>826099</v>
      </c>
      <c r="C228" s="1" t="s">
        <v>774</v>
      </c>
      <c r="D228" s="1" t="s">
        <v>775</v>
      </c>
      <c r="E228" s="2" t="s">
        <v>760</v>
      </c>
      <c r="F228" s="2" t="s">
        <v>776</v>
      </c>
      <c r="G228" s="2">
        <v>1</v>
      </c>
      <c r="H228" s="2">
        <v>0</v>
      </c>
      <c r="I228" s="1">
        <v>0</v>
      </c>
      <c r="J228" s="3" t="s">
        <v>16</v>
      </c>
      <c r="K228" s="2" t="str">
        <f>J228*1005.48</f>
        <v>0</v>
      </c>
      <c r="L228" s="5"/>
    </row>
    <row r="229" spans="1:12" outlineLevel="3">
      <c r="A229" s="9" t="s">
        <v>777</v>
      </c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5"/>
    </row>
    <row r="230" spans="1:12" customHeight="1" ht="105" outlineLevel="5">
      <c r="A230" s="1"/>
      <c r="B230" s="1">
        <v>882525</v>
      </c>
      <c r="C230" s="1" t="s">
        <v>778</v>
      </c>
      <c r="D230" s="1"/>
      <c r="E230" s="2" t="s">
        <v>779</v>
      </c>
      <c r="F230" s="2" t="s">
        <v>780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J230*68.40</f>
        <v>0</v>
      </c>
      <c r="L230" s="5"/>
    </row>
    <row r="231" spans="1:12" customHeight="1" ht="105" outlineLevel="5">
      <c r="A231" s="1"/>
      <c r="B231" s="1">
        <v>883348</v>
      </c>
      <c r="C231" s="1" t="s">
        <v>781</v>
      </c>
      <c r="D231" s="1"/>
      <c r="E231" s="2" t="s">
        <v>782</v>
      </c>
      <c r="F231" s="2" t="s">
        <v>783</v>
      </c>
      <c r="G231" s="2" t="s">
        <v>784</v>
      </c>
      <c r="H231" s="2">
        <v>0</v>
      </c>
      <c r="I231" s="1">
        <v>0</v>
      </c>
      <c r="J231" s="3" t="s">
        <v>16</v>
      </c>
      <c r="K231" s="2" t="str">
        <f>J231*18.81</f>
        <v>0</v>
      </c>
      <c r="L231" s="5"/>
    </row>
    <row r="232" spans="1:12" customHeight="1" ht="105" outlineLevel="5">
      <c r="A232" s="1"/>
      <c r="B232" s="1">
        <v>840185</v>
      </c>
      <c r="C232" s="1" t="s">
        <v>785</v>
      </c>
      <c r="D232" s="1" t="s">
        <v>786</v>
      </c>
      <c r="E232" s="2" t="s">
        <v>787</v>
      </c>
      <c r="F232" s="2" t="s">
        <v>788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J232*66.15</f>
        <v>0</v>
      </c>
      <c r="L232" s="5"/>
    </row>
    <row r="233" spans="1:12" outlineLevel="2">
      <c r="A233" s="8" t="s">
        <v>789</v>
      </c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5"/>
    </row>
    <row r="234" spans="1:12" customHeight="1" ht="105" outlineLevel="4">
      <c r="A234" s="1"/>
      <c r="B234" s="1">
        <v>827411</v>
      </c>
      <c r="C234" s="1" t="s">
        <v>790</v>
      </c>
      <c r="D234" s="1" t="s">
        <v>791</v>
      </c>
      <c r="E234" s="2" t="s">
        <v>792</v>
      </c>
      <c r="F234" s="2" t="s">
        <v>793</v>
      </c>
      <c r="G234" s="2" t="s">
        <v>21</v>
      </c>
      <c r="H234" s="2">
        <v>0</v>
      </c>
      <c r="I234" s="1">
        <v>0</v>
      </c>
      <c r="J234" s="3" t="s">
        <v>16</v>
      </c>
      <c r="K234" s="2" t="str">
        <f>J234*384.43</f>
        <v>0</v>
      </c>
      <c r="L234" s="5"/>
    </row>
    <row r="235" spans="1:12" customHeight="1" ht="105" outlineLevel="4">
      <c r="A235" s="1"/>
      <c r="B235" s="1">
        <v>827413</v>
      </c>
      <c r="C235" s="1" t="s">
        <v>794</v>
      </c>
      <c r="D235" s="1" t="s">
        <v>795</v>
      </c>
      <c r="E235" s="2" t="s">
        <v>796</v>
      </c>
      <c r="F235" s="2" t="s">
        <v>797</v>
      </c>
      <c r="G235" s="2" t="s">
        <v>21</v>
      </c>
      <c r="H235" s="2">
        <v>0</v>
      </c>
      <c r="I235" s="1">
        <v>0</v>
      </c>
      <c r="J235" s="3" t="s">
        <v>16</v>
      </c>
      <c r="K235" s="2" t="str">
        <f>J235*134.70</f>
        <v>0</v>
      </c>
      <c r="L235" s="5"/>
    </row>
    <row r="236" spans="1:12" outlineLevel="2">
      <c r="A236" s="8" t="s">
        <v>798</v>
      </c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5"/>
    </row>
    <row r="237" spans="1:12" customHeight="1" ht="105" outlineLevel="4">
      <c r="A237" s="1"/>
      <c r="B237" s="1">
        <v>823189</v>
      </c>
      <c r="C237" s="1" t="s">
        <v>799</v>
      </c>
      <c r="D237" s="1" t="s">
        <v>800</v>
      </c>
      <c r="E237" s="2" t="s">
        <v>801</v>
      </c>
      <c r="F237" s="2" t="s">
        <v>802</v>
      </c>
      <c r="G237" s="2" t="s">
        <v>195</v>
      </c>
      <c r="H237" s="2">
        <v>0</v>
      </c>
      <c r="I237" s="1">
        <v>0</v>
      </c>
      <c r="J237" s="3" t="s">
        <v>16</v>
      </c>
      <c r="K237" s="2" t="str">
        <f>J237*189.63</f>
        <v>0</v>
      </c>
      <c r="L237" s="5"/>
    </row>
    <row r="238" spans="1:12" customHeight="1" ht="105" outlineLevel="4">
      <c r="A238" s="1"/>
      <c r="B238" s="1">
        <v>823190</v>
      </c>
      <c r="C238" s="1" t="s">
        <v>803</v>
      </c>
      <c r="D238" s="1" t="s">
        <v>804</v>
      </c>
      <c r="E238" s="2" t="s">
        <v>805</v>
      </c>
      <c r="F238" s="2" t="s">
        <v>806</v>
      </c>
      <c r="G238" s="2">
        <v>0</v>
      </c>
      <c r="H238" s="2">
        <v>0</v>
      </c>
      <c r="I238" s="1">
        <v>0</v>
      </c>
      <c r="J238" s="3" t="s">
        <v>16</v>
      </c>
      <c r="K238" s="2" t="str">
        <f>J238*454.23</f>
        <v>0</v>
      </c>
      <c r="L238" s="5"/>
    </row>
    <row r="239" spans="1:12" customHeight="1" ht="105" outlineLevel="4">
      <c r="A239" s="1"/>
      <c r="B239" s="1">
        <v>823191</v>
      </c>
      <c r="C239" s="1" t="s">
        <v>807</v>
      </c>
      <c r="D239" s="1" t="s">
        <v>808</v>
      </c>
      <c r="E239" s="2" t="s">
        <v>809</v>
      </c>
      <c r="F239" s="2" t="s">
        <v>810</v>
      </c>
      <c r="G239" s="2">
        <v>0</v>
      </c>
      <c r="H239" s="2">
        <v>0</v>
      </c>
      <c r="I239" s="1">
        <v>0</v>
      </c>
      <c r="J239" s="3" t="s">
        <v>16</v>
      </c>
      <c r="K239" s="2" t="str">
        <f>J239*582.12</f>
        <v>0</v>
      </c>
      <c r="L239" s="5"/>
    </row>
    <row r="240" spans="1:12" customHeight="1" ht="105" outlineLevel="4">
      <c r="A240" s="1"/>
      <c r="B240" s="1">
        <v>878976</v>
      </c>
      <c r="C240" s="1" t="s">
        <v>811</v>
      </c>
      <c r="D240" s="1">
        <v>565044</v>
      </c>
      <c r="E240" s="2" t="s">
        <v>812</v>
      </c>
      <c r="F240" s="2" t="s">
        <v>813</v>
      </c>
      <c r="G240" s="2">
        <v>0</v>
      </c>
      <c r="H240" s="2">
        <v>0</v>
      </c>
      <c r="I240" s="1">
        <v>0</v>
      </c>
      <c r="J240" s="3" t="s">
        <v>16</v>
      </c>
      <c r="K240" s="2" t="str">
        <f>J240*49.00</f>
        <v>0</v>
      </c>
      <c r="L240" s="5"/>
    </row>
    <row r="241" spans="1:12" customHeight="1" ht="105" outlineLevel="4">
      <c r="A241" s="1"/>
      <c r="B241" s="1">
        <v>827403</v>
      </c>
      <c r="C241" s="1" t="s">
        <v>814</v>
      </c>
      <c r="D241" s="1" t="s">
        <v>815</v>
      </c>
      <c r="E241" s="2" t="s">
        <v>816</v>
      </c>
      <c r="F241" s="2" t="s">
        <v>817</v>
      </c>
      <c r="G241" s="2" t="s">
        <v>29</v>
      </c>
      <c r="H241" s="2">
        <v>0</v>
      </c>
      <c r="I241" s="1">
        <v>0</v>
      </c>
      <c r="J241" s="3" t="s">
        <v>16</v>
      </c>
      <c r="K241" s="2" t="str">
        <f>J241*101.41</f>
        <v>0</v>
      </c>
      <c r="L241" s="5"/>
    </row>
    <row r="242" spans="1:12" customHeight="1" ht="105" outlineLevel="4">
      <c r="A242" s="1"/>
      <c r="B242" s="1">
        <v>827404</v>
      </c>
      <c r="C242" s="1" t="s">
        <v>818</v>
      </c>
      <c r="D242" s="1" t="s">
        <v>819</v>
      </c>
      <c r="E242" s="2" t="s">
        <v>820</v>
      </c>
      <c r="F242" s="2" t="s">
        <v>821</v>
      </c>
      <c r="G242" s="2" t="s">
        <v>29</v>
      </c>
      <c r="H242" s="2">
        <v>0</v>
      </c>
      <c r="I242" s="1">
        <v>0</v>
      </c>
      <c r="J242" s="3" t="s">
        <v>16</v>
      </c>
      <c r="K242" s="2" t="str">
        <f>J242*705.30</f>
        <v>0</v>
      </c>
      <c r="L242" s="5"/>
    </row>
    <row r="243" spans="1:12" customHeight="1" ht="105" outlineLevel="4">
      <c r="A243" s="1"/>
      <c r="B243" s="1">
        <v>955837</v>
      </c>
      <c r="C243" s="1" t="s">
        <v>822</v>
      </c>
      <c r="D243" s="1" t="s">
        <v>823</v>
      </c>
      <c r="E243" s="2" t="s">
        <v>824</v>
      </c>
      <c r="F243" s="2" t="s">
        <v>825</v>
      </c>
      <c r="G243" s="2">
        <v>0</v>
      </c>
      <c r="H243" s="2">
        <v>0</v>
      </c>
      <c r="I243" s="1">
        <v>0</v>
      </c>
      <c r="J243" s="3" t="s">
        <v>16</v>
      </c>
      <c r="K243" s="2" t="str">
        <f>J243*395.43</f>
        <v>0</v>
      </c>
      <c r="L243" s="5"/>
    </row>
    <row r="244" spans="1:12" outlineLevel="2">
      <c r="A244" s="8" t="s">
        <v>826</v>
      </c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5"/>
    </row>
    <row r="245" spans="1:12" customHeight="1" ht="105" outlineLevel="4">
      <c r="A245" s="1"/>
      <c r="B245" s="1">
        <v>827365</v>
      </c>
      <c r="C245" s="1" t="s">
        <v>827</v>
      </c>
      <c r="D245" s="1" t="s">
        <v>828</v>
      </c>
      <c r="E245" s="2" t="s">
        <v>829</v>
      </c>
      <c r="F245" s="2" t="s">
        <v>107</v>
      </c>
      <c r="G245" s="2" t="s">
        <v>21</v>
      </c>
      <c r="H245" s="2">
        <v>0</v>
      </c>
      <c r="I245" s="1">
        <v>0</v>
      </c>
      <c r="J245" s="3" t="s">
        <v>16</v>
      </c>
      <c r="K245" s="2" t="str">
        <f>J245*814.27</f>
        <v>0</v>
      </c>
      <c r="L245" s="5"/>
    </row>
    <row r="246" spans="1:12" customHeight="1" ht="105" outlineLevel="4">
      <c r="A246" s="1"/>
      <c r="B246" s="1">
        <v>827366</v>
      </c>
      <c r="C246" s="1" t="s">
        <v>830</v>
      </c>
      <c r="D246" s="1" t="s">
        <v>831</v>
      </c>
      <c r="E246" s="2" t="s">
        <v>832</v>
      </c>
      <c r="F246" s="2" t="s">
        <v>107</v>
      </c>
      <c r="G246" s="2">
        <v>0</v>
      </c>
      <c r="H246" s="2">
        <v>0</v>
      </c>
      <c r="I246" s="1">
        <v>0</v>
      </c>
      <c r="J246" s="3" t="s">
        <v>16</v>
      </c>
      <c r="K246" s="2" t="str">
        <f>J246*814.27</f>
        <v>0</v>
      </c>
      <c r="L246" s="5"/>
    </row>
    <row r="247" spans="1:12" customHeight="1" ht="105" outlineLevel="4">
      <c r="A247" s="1"/>
      <c r="B247" s="1">
        <v>827367</v>
      </c>
      <c r="C247" s="1" t="s">
        <v>833</v>
      </c>
      <c r="D247" s="1" t="s">
        <v>834</v>
      </c>
      <c r="E247" s="2" t="s">
        <v>835</v>
      </c>
      <c r="F247" s="2" t="s">
        <v>107</v>
      </c>
      <c r="G247" s="2" t="s">
        <v>29</v>
      </c>
      <c r="H247" s="2">
        <v>0</v>
      </c>
      <c r="I247" s="1">
        <v>0</v>
      </c>
      <c r="J247" s="3" t="s">
        <v>16</v>
      </c>
      <c r="K247" s="2" t="str">
        <f>J247*814.27</f>
        <v>0</v>
      </c>
      <c r="L247" s="5"/>
    </row>
    <row r="248" spans="1:12" customHeight="1" ht="105" outlineLevel="4">
      <c r="A248" s="1"/>
      <c r="B248" s="1">
        <v>878870</v>
      </c>
      <c r="C248" s="1" t="s">
        <v>836</v>
      </c>
      <c r="D248" s="1" t="s">
        <v>837</v>
      </c>
      <c r="E248" s="2" t="s">
        <v>838</v>
      </c>
      <c r="F248" s="2" t="s">
        <v>839</v>
      </c>
      <c r="G248" s="2">
        <v>0</v>
      </c>
      <c r="H248" s="2">
        <v>0</v>
      </c>
      <c r="I248" s="1">
        <v>0</v>
      </c>
      <c r="J248" s="3" t="s">
        <v>16</v>
      </c>
      <c r="K248" s="2" t="str">
        <f>J248*405.00</f>
        <v>0</v>
      </c>
      <c r="L248" s="5"/>
    </row>
    <row r="249" spans="1:12" customHeight="1" ht="105" outlineLevel="4">
      <c r="A249" s="1"/>
      <c r="B249" s="1">
        <v>878871</v>
      </c>
      <c r="C249" s="1" t="s">
        <v>840</v>
      </c>
      <c r="D249" s="1" t="s">
        <v>841</v>
      </c>
      <c r="E249" s="2" t="s">
        <v>842</v>
      </c>
      <c r="F249" s="2" t="s">
        <v>843</v>
      </c>
      <c r="G249" s="2">
        <v>0</v>
      </c>
      <c r="H249" s="2">
        <v>0</v>
      </c>
      <c r="I249" s="1">
        <v>0</v>
      </c>
      <c r="J249" s="3" t="s">
        <v>16</v>
      </c>
      <c r="K249" s="2" t="str">
        <f>J249*410.27</f>
        <v>0</v>
      </c>
      <c r="L249" s="5"/>
    </row>
    <row r="250" spans="1:12" customHeight="1" ht="105" outlineLevel="4">
      <c r="A250" s="1"/>
      <c r="B250" s="1">
        <v>878872</v>
      </c>
      <c r="C250" s="1" t="s">
        <v>844</v>
      </c>
      <c r="D250" s="1" t="s">
        <v>845</v>
      </c>
      <c r="E250" s="2" t="s">
        <v>842</v>
      </c>
      <c r="F250" s="2" t="s">
        <v>846</v>
      </c>
      <c r="G250" s="2">
        <v>10</v>
      </c>
      <c r="H250" s="2">
        <v>0</v>
      </c>
      <c r="I250" s="1">
        <v>0</v>
      </c>
      <c r="J250" s="3" t="s">
        <v>16</v>
      </c>
      <c r="K250" s="2" t="str">
        <f>J250*374.90</f>
        <v>0</v>
      </c>
      <c r="L250" s="5"/>
    </row>
    <row r="251" spans="1:12" customHeight="1" ht="105" outlineLevel="4">
      <c r="A251" s="1"/>
      <c r="B251" s="1">
        <v>858852</v>
      </c>
      <c r="C251" s="1" t="s">
        <v>847</v>
      </c>
      <c r="D251" s="1" t="s">
        <v>848</v>
      </c>
      <c r="E251" s="2" t="s">
        <v>849</v>
      </c>
      <c r="F251" s="2" t="s">
        <v>850</v>
      </c>
      <c r="G251" s="2">
        <v>0</v>
      </c>
      <c r="H251" s="2">
        <v>0</v>
      </c>
      <c r="I251" s="1">
        <v>0</v>
      </c>
      <c r="J251" s="3" t="s">
        <v>16</v>
      </c>
      <c r="K251" s="2" t="str">
        <f>J251*344.27</f>
        <v>0</v>
      </c>
      <c r="L251" s="5"/>
    </row>
    <row r="252" spans="1:12" customHeight="1" ht="105" outlineLevel="4">
      <c r="A252" s="1"/>
      <c r="B252" s="1">
        <v>883364</v>
      </c>
      <c r="C252" s="1" t="s">
        <v>851</v>
      </c>
      <c r="D252" s="1"/>
      <c r="E252" s="2" t="s">
        <v>852</v>
      </c>
      <c r="F252" s="2" t="s">
        <v>224</v>
      </c>
      <c r="G252" s="2">
        <v>8</v>
      </c>
      <c r="H252" s="2">
        <v>0</v>
      </c>
      <c r="I252" s="1">
        <v>0</v>
      </c>
      <c r="J252" s="3" t="s">
        <v>225</v>
      </c>
      <c r="K252" s="2" t="str">
        <f>J252*0.00</f>
        <v>0</v>
      </c>
      <c r="L252" s="5"/>
    </row>
    <row r="253" spans="1:12" outlineLevel="2">
      <c r="A253" s="8" t="s">
        <v>853</v>
      </c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5"/>
    </row>
    <row r="254" spans="1:12" customHeight="1" ht="105" outlineLevel="4">
      <c r="A254" s="1"/>
      <c r="B254" s="1">
        <v>827401</v>
      </c>
      <c r="C254" s="1" t="s">
        <v>854</v>
      </c>
      <c r="D254" s="1" t="s">
        <v>855</v>
      </c>
      <c r="E254" s="2" t="s">
        <v>856</v>
      </c>
      <c r="F254" s="2" t="s">
        <v>857</v>
      </c>
      <c r="G254" s="2" t="s">
        <v>274</v>
      </c>
      <c r="H254" s="2">
        <v>0</v>
      </c>
      <c r="I254" s="1">
        <v>0</v>
      </c>
      <c r="J254" s="3" t="s">
        <v>16</v>
      </c>
      <c r="K254" s="2" t="str">
        <f>J254*60.54</f>
        <v>0</v>
      </c>
      <c r="L254" s="5"/>
    </row>
    <row r="255" spans="1:12" customHeight="1" ht="105" outlineLevel="4">
      <c r="A255" s="1"/>
      <c r="B255" s="1">
        <v>827402</v>
      </c>
      <c r="C255" s="1" t="s">
        <v>858</v>
      </c>
      <c r="D255" s="1" t="s">
        <v>859</v>
      </c>
      <c r="E255" s="2" t="s">
        <v>860</v>
      </c>
      <c r="F255" s="2" t="s">
        <v>861</v>
      </c>
      <c r="G255" s="2" t="s">
        <v>274</v>
      </c>
      <c r="H255" s="2">
        <v>0</v>
      </c>
      <c r="I255" s="1">
        <v>0</v>
      </c>
      <c r="J255" s="3" t="s">
        <v>16</v>
      </c>
      <c r="K255" s="2" t="str">
        <f>J255*56.00</f>
        <v>0</v>
      </c>
      <c r="L255" s="5"/>
    </row>
    <row r="256" spans="1:12" customHeight="1" ht="105" outlineLevel="4">
      <c r="A256" s="1"/>
      <c r="B256" s="1">
        <v>827955</v>
      </c>
      <c r="C256" s="1" t="s">
        <v>862</v>
      </c>
      <c r="D256" s="1" t="s">
        <v>863</v>
      </c>
      <c r="E256" s="2" t="s">
        <v>864</v>
      </c>
      <c r="F256" s="2" t="s">
        <v>865</v>
      </c>
      <c r="G256" s="2" t="s">
        <v>21</v>
      </c>
      <c r="H256" s="2">
        <v>0</v>
      </c>
      <c r="I256" s="1">
        <v>0</v>
      </c>
      <c r="J256" s="3" t="s">
        <v>16</v>
      </c>
      <c r="K256" s="2" t="str">
        <f>J256*178.59</f>
        <v>0</v>
      </c>
      <c r="L256" s="5"/>
    </row>
    <row r="257" spans="1:12" customHeight="1" ht="105" outlineLevel="4">
      <c r="A257" s="1"/>
      <c r="B257" s="1">
        <v>883326</v>
      </c>
      <c r="C257" s="1" t="s">
        <v>866</v>
      </c>
      <c r="D257" s="1" t="s">
        <v>867</v>
      </c>
      <c r="E257" s="2" t="s">
        <v>868</v>
      </c>
      <c r="F257" s="2" t="s">
        <v>869</v>
      </c>
      <c r="G257" s="2" t="s">
        <v>195</v>
      </c>
      <c r="H257" s="2">
        <v>0</v>
      </c>
      <c r="I257" s="1">
        <v>0</v>
      </c>
      <c r="J257" s="3" t="s">
        <v>16</v>
      </c>
      <c r="K257" s="2" t="str">
        <f>J257*51.46</f>
        <v>0</v>
      </c>
      <c r="L257" s="5"/>
    </row>
    <row r="258" spans="1:12" outlineLevel="2">
      <c r="A258" s="8" t="s">
        <v>870</v>
      </c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5"/>
    </row>
    <row r="259" spans="1:12" customHeight="1" ht="105" outlineLevel="4">
      <c r="A259" s="1"/>
      <c r="B259" s="1">
        <v>827368</v>
      </c>
      <c r="C259" s="1" t="s">
        <v>871</v>
      </c>
      <c r="D259" s="1" t="s">
        <v>872</v>
      </c>
      <c r="E259" s="2" t="s">
        <v>873</v>
      </c>
      <c r="F259" s="2" t="s">
        <v>615</v>
      </c>
      <c r="G259" s="2" t="s">
        <v>29</v>
      </c>
      <c r="H259" s="2">
        <v>0</v>
      </c>
      <c r="I259" s="1">
        <v>0</v>
      </c>
      <c r="J259" s="3" t="s">
        <v>16</v>
      </c>
      <c r="K259" s="2" t="str">
        <f>J259*196.76</f>
        <v>0</v>
      </c>
      <c r="L259" s="5"/>
    </row>
    <row r="260" spans="1:12" customHeight="1" ht="105" outlineLevel="4">
      <c r="A260" s="1"/>
      <c r="B260" s="1">
        <v>827369</v>
      </c>
      <c r="C260" s="1" t="s">
        <v>874</v>
      </c>
      <c r="D260" s="1" t="s">
        <v>875</v>
      </c>
      <c r="E260" s="2" t="s">
        <v>876</v>
      </c>
      <c r="F260" s="2" t="s">
        <v>877</v>
      </c>
      <c r="G260" s="2" t="s">
        <v>29</v>
      </c>
      <c r="H260" s="2">
        <v>0</v>
      </c>
      <c r="I260" s="1">
        <v>0</v>
      </c>
      <c r="J260" s="3" t="s">
        <v>16</v>
      </c>
      <c r="K260" s="2" t="str">
        <f>J260*207.35</f>
        <v>0</v>
      </c>
      <c r="L260" s="5"/>
    </row>
    <row r="261" spans="1:12" customHeight="1" ht="105" outlineLevel="4">
      <c r="A261" s="1"/>
      <c r="B261" s="1">
        <v>827370</v>
      </c>
      <c r="C261" s="1" t="s">
        <v>878</v>
      </c>
      <c r="D261" s="1" t="s">
        <v>879</v>
      </c>
      <c r="E261" s="2" t="s">
        <v>880</v>
      </c>
      <c r="F261" s="2" t="s">
        <v>881</v>
      </c>
      <c r="G261" s="2" t="s">
        <v>195</v>
      </c>
      <c r="H261" s="2">
        <v>0</v>
      </c>
      <c r="I261" s="1">
        <v>0</v>
      </c>
      <c r="J261" s="3" t="s">
        <v>16</v>
      </c>
      <c r="K261" s="2" t="str">
        <f>J261*281.51</f>
        <v>0</v>
      </c>
      <c r="L261" s="5"/>
    </row>
    <row r="262" spans="1:12" customHeight="1" ht="105" outlineLevel="4">
      <c r="A262" s="1"/>
      <c r="B262" s="1">
        <v>827371</v>
      </c>
      <c r="C262" s="1" t="s">
        <v>882</v>
      </c>
      <c r="D262" s="1" t="s">
        <v>883</v>
      </c>
      <c r="E262" s="2" t="s">
        <v>884</v>
      </c>
      <c r="F262" s="2" t="s">
        <v>885</v>
      </c>
      <c r="G262" s="2" t="s">
        <v>29</v>
      </c>
      <c r="H262" s="2">
        <v>0</v>
      </c>
      <c r="I262" s="1">
        <v>0</v>
      </c>
      <c r="J262" s="3" t="s">
        <v>16</v>
      </c>
      <c r="K262" s="2" t="str">
        <f>J262*189.19</f>
        <v>0</v>
      </c>
      <c r="L262" s="5"/>
    </row>
    <row r="263" spans="1:12" customHeight="1" ht="105" outlineLevel="4">
      <c r="A263" s="1"/>
      <c r="B263" s="1">
        <v>827372</v>
      </c>
      <c r="C263" s="1" t="s">
        <v>886</v>
      </c>
      <c r="D263" s="1" t="s">
        <v>887</v>
      </c>
      <c r="E263" s="2" t="s">
        <v>888</v>
      </c>
      <c r="F263" s="2" t="s">
        <v>619</v>
      </c>
      <c r="G263" s="2" t="s">
        <v>29</v>
      </c>
      <c r="H263" s="2">
        <v>0</v>
      </c>
      <c r="I263" s="1">
        <v>0</v>
      </c>
      <c r="J263" s="3" t="s">
        <v>16</v>
      </c>
      <c r="K263" s="2" t="str">
        <f>J263*204.32</f>
        <v>0</v>
      </c>
      <c r="L263" s="5"/>
    </row>
    <row r="264" spans="1:12" customHeight="1" ht="105" outlineLevel="4">
      <c r="A264" s="1"/>
      <c r="B264" s="1">
        <v>827373</v>
      </c>
      <c r="C264" s="1" t="s">
        <v>889</v>
      </c>
      <c r="D264" s="1" t="s">
        <v>890</v>
      </c>
      <c r="E264" s="2" t="s">
        <v>891</v>
      </c>
      <c r="F264" s="2" t="s">
        <v>892</v>
      </c>
      <c r="G264" s="2" t="s">
        <v>29</v>
      </c>
      <c r="H264" s="2">
        <v>0</v>
      </c>
      <c r="I264" s="1">
        <v>0</v>
      </c>
      <c r="J264" s="3" t="s">
        <v>16</v>
      </c>
      <c r="K264" s="2" t="str">
        <f>J264*255.78</f>
        <v>0</v>
      </c>
      <c r="L264" s="5"/>
    </row>
    <row r="265" spans="1:12" customHeight="1" ht="105" outlineLevel="4">
      <c r="A265" s="1"/>
      <c r="B265" s="1">
        <v>827374</v>
      </c>
      <c r="C265" s="1" t="s">
        <v>893</v>
      </c>
      <c r="D265" s="1" t="s">
        <v>894</v>
      </c>
      <c r="E265" s="2" t="s">
        <v>895</v>
      </c>
      <c r="F265" s="2" t="s">
        <v>630</v>
      </c>
      <c r="G265" s="2" t="s">
        <v>29</v>
      </c>
      <c r="H265" s="2">
        <v>0</v>
      </c>
      <c r="I265" s="1">
        <v>0</v>
      </c>
      <c r="J265" s="3" t="s">
        <v>16</v>
      </c>
      <c r="K265" s="2" t="str">
        <f>J265*219.46</f>
        <v>0</v>
      </c>
      <c r="L265" s="5"/>
    </row>
    <row r="266" spans="1:12" customHeight="1" ht="105" outlineLevel="4">
      <c r="A266" s="1"/>
      <c r="B266" s="1">
        <v>827375</v>
      </c>
      <c r="C266" s="1" t="s">
        <v>896</v>
      </c>
      <c r="D266" s="1" t="s">
        <v>897</v>
      </c>
      <c r="E266" s="2" t="s">
        <v>898</v>
      </c>
      <c r="F266" s="2" t="s">
        <v>630</v>
      </c>
      <c r="G266" s="2" t="s">
        <v>21</v>
      </c>
      <c r="H266" s="2">
        <v>0</v>
      </c>
      <c r="I266" s="1">
        <v>0</v>
      </c>
      <c r="J266" s="3" t="s">
        <v>16</v>
      </c>
      <c r="K266" s="2" t="str">
        <f>J266*219.46</f>
        <v>0</v>
      </c>
      <c r="L266" s="5"/>
    </row>
    <row r="267" spans="1:12" customHeight="1" ht="105" outlineLevel="4">
      <c r="A267" s="1"/>
      <c r="B267" s="1">
        <v>827376</v>
      </c>
      <c r="C267" s="1" t="s">
        <v>899</v>
      </c>
      <c r="D267" s="1" t="s">
        <v>900</v>
      </c>
      <c r="E267" s="2" t="s">
        <v>901</v>
      </c>
      <c r="F267" s="2" t="s">
        <v>902</v>
      </c>
      <c r="G267" s="2" t="s">
        <v>195</v>
      </c>
      <c r="H267" s="2">
        <v>0</v>
      </c>
      <c r="I267" s="1">
        <v>0</v>
      </c>
      <c r="J267" s="3" t="s">
        <v>16</v>
      </c>
      <c r="K267" s="2" t="str">
        <f>J267*148.32</f>
        <v>0</v>
      </c>
      <c r="L267" s="5"/>
    </row>
    <row r="268" spans="1:12" customHeight="1" ht="105" outlineLevel="4">
      <c r="A268" s="1"/>
      <c r="B268" s="1">
        <v>827377</v>
      </c>
      <c r="C268" s="1" t="s">
        <v>903</v>
      </c>
      <c r="D268" s="1" t="s">
        <v>904</v>
      </c>
      <c r="E268" s="2" t="s">
        <v>905</v>
      </c>
      <c r="F268" s="2" t="s">
        <v>906</v>
      </c>
      <c r="G268" s="2" t="s">
        <v>29</v>
      </c>
      <c r="H268" s="2">
        <v>0</v>
      </c>
      <c r="I268" s="1">
        <v>0</v>
      </c>
      <c r="J268" s="3" t="s">
        <v>16</v>
      </c>
      <c r="K268" s="2" t="str">
        <f>J268*220.97</f>
        <v>0</v>
      </c>
      <c r="L268" s="5"/>
    </row>
    <row r="269" spans="1:12" customHeight="1" ht="105" outlineLevel="4">
      <c r="A269" s="1"/>
      <c r="B269" s="1">
        <v>827378</v>
      </c>
      <c r="C269" s="1" t="s">
        <v>907</v>
      </c>
      <c r="D269" s="1" t="s">
        <v>908</v>
      </c>
      <c r="E269" s="2" t="s">
        <v>909</v>
      </c>
      <c r="F269" s="2" t="s">
        <v>910</v>
      </c>
      <c r="G269" s="2" t="s">
        <v>21</v>
      </c>
      <c r="H269" s="2">
        <v>0</v>
      </c>
      <c r="I269" s="1">
        <v>0</v>
      </c>
      <c r="J269" s="3" t="s">
        <v>16</v>
      </c>
      <c r="K269" s="2" t="str">
        <f>J269*187.68</f>
        <v>0</v>
      </c>
      <c r="L269" s="5"/>
    </row>
    <row r="270" spans="1:12" customHeight="1" ht="105" outlineLevel="4">
      <c r="A270" s="1"/>
      <c r="B270" s="1">
        <v>827379</v>
      </c>
      <c r="C270" s="1" t="s">
        <v>911</v>
      </c>
      <c r="D270" s="1" t="s">
        <v>912</v>
      </c>
      <c r="E270" s="2" t="s">
        <v>913</v>
      </c>
      <c r="F270" s="2" t="s">
        <v>914</v>
      </c>
      <c r="G270" s="2" t="s">
        <v>29</v>
      </c>
      <c r="H270" s="2">
        <v>0</v>
      </c>
      <c r="I270" s="1">
        <v>0</v>
      </c>
      <c r="J270" s="3" t="s">
        <v>16</v>
      </c>
      <c r="K270" s="2" t="str">
        <f>J270*157.41</f>
        <v>0</v>
      </c>
      <c r="L270" s="5"/>
    </row>
    <row r="271" spans="1:12" customHeight="1" ht="105" outlineLevel="4">
      <c r="A271" s="1"/>
      <c r="B271" s="1">
        <v>827380</v>
      </c>
      <c r="C271" s="1" t="s">
        <v>915</v>
      </c>
      <c r="D271" s="1" t="s">
        <v>916</v>
      </c>
      <c r="E271" s="2" t="s">
        <v>917</v>
      </c>
      <c r="F271" s="2" t="s">
        <v>918</v>
      </c>
      <c r="G271" s="2" t="s">
        <v>195</v>
      </c>
      <c r="H271" s="2">
        <v>0</v>
      </c>
      <c r="I271" s="1">
        <v>0</v>
      </c>
      <c r="J271" s="3" t="s">
        <v>16</v>
      </c>
      <c r="K271" s="2" t="str">
        <f>J271*149.84</f>
        <v>0</v>
      </c>
      <c r="L271" s="5"/>
    </row>
    <row r="272" spans="1:12" customHeight="1" ht="105" outlineLevel="4">
      <c r="A272" s="1"/>
      <c r="B272" s="1">
        <v>834138</v>
      </c>
      <c r="C272" s="1" t="s">
        <v>919</v>
      </c>
      <c r="D272" s="1" t="s">
        <v>920</v>
      </c>
      <c r="E272" s="2" t="s">
        <v>921</v>
      </c>
      <c r="F272" s="2" t="s">
        <v>691</v>
      </c>
      <c r="G272" s="2" t="s">
        <v>29</v>
      </c>
      <c r="H272" s="2">
        <v>0</v>
      </c>
      <c r="I272" s="1">
        <v>0</v>
      </c>
      <c r="J272" s="3" t="s">
        <v>16</v>
      </c>
      <c r="K272" s="2" t="str">
        <f>J272*198.27</f>
        <v>0</v>
      </c>
      <c r="L272" s="5"/>
    </row>
    <row r="273" spans="1:12" customHeight="1" ht="105" outlineLevel="4">
      <c r="A273" s="1"/>
      <c r="B273" s="1">
        <v>834139</v>
      </c>
      <c r="C273" s="1" t="s">
        <v>922</v>
      </c>
      <c r="D273" s="1" t="s">
        <v>923</v>
      </c>
      <c r="E273" s="2" t="s">
        <v>924</v>
      </c>
      <c r="F273" s="2" t="s">
        <v>925</v>
      </c>
      <c r="G273" s="2" t="s">
        <v>29</v>
      </c>
      <c r="H273" s="2">
        <v>0</v>
      </c>
      <c r="I273" s="1">
        <v>0</v>
      </c>
      <c r="J273" s="3" t="s">
        <v>16</v>
      </c>
      <c r="K273" s="2" t="str">
        <f>J273*108.97</f>
        <v>0</v>
      </c>
      <c r="L273" s="5"/>
    </row>
    <row r="274" spans="1:12" customHeight="1" ht="105" outlineLevel="4">
      <c r="A274" s="1"/>
      <c r="B274" s="1">
        <v>834140</v>
      </c>
      <c r="C274" s="1" t="s">
        <v>926</v>
      </c>
      <c r="D274" s="1" t="s">
        <v>927</v>
      </c>
      <c r="E274" s="2" t="s">
        <v>928</v>
      </c>
      <c r="F274" s="2" t="s">
        <v>918</v>
      </c>
      <c r="G274" s="2" t="s">
        <v>195</v>
      </c>
      <c r="H274" s="2">
        <v>0</v>
      </c>
      <c r="I274" s="1">
        <v>0</v>
      </c>
      <c r="J274" s="3" t="s">
        <v>16</v>
      </c>
      <c r="K274" s="2" t="str">
        <f>J274*149.84</f>
        <v>0</v>
      </c>
      <c r="L274" s="5"/>
    </row>
    <row r="275" spans="1:12" customHeight="1" ht="105" outlineLevel="4">
      <c r="A275" s="1"/>
      <c r="B275" s="1">
        <v>834141</v>
      </c>
      <c r="C275" s="1" t="s">
        <v>929</v>
      </c>
      <c r="D275" s="1" t="s">
        <v>930</v>
      </c>
      <c r="E275" s="2" t="s">
        <v>931</v>
      </c>
      <c r="F275" s="2" t="s">
        <v>932</v>
      </c>
      <c r="G275" s="2" t="s">
        <v>29</v>
      </c>
      <c r="H275" s="2">
        <v>0</v>
      </c>
      <c r="I275" s="1">
        <v>0</v>
      </c>
      <c r="J275" s="3" t="s">
        <v>16</v>
      </c>
      <c r="K275" s="2" t="str">
        <f>J275*177.08</f>
        <v>0</v>
      </c>
      <c r="L275" s="5"/>
    </row>
    <row r="276" spans="1:12" customHeight="1" ht="105" outlineLevel="4">
      <c r="A276" s="1"/>
      <c r="B276" s="1">
        <v>834142</v>
      </c>
      <c r="C276" s="1" t="s">
        <v>933</v>
      </c>
      <c r="D276" s="1" t="s">
        <v>934</v>
      </c>
      <c r="E276" s="2" t="s">
        <v>935</v>
      </c>
      <c r="F276" s="2" t="s">
        <v>936</v>
      </c>
      <c r="G276" s="2" t="s">
        <v>29</v>
      </c>
      <c r="H276" s="2">
        <v>0</v>
      </c>
      <c r="I276" s="1">
        <v>0</v>
      </c>
      <c r="J276" s="3" t="s">
        <v>16</v>
      </c>
      <c r="K276" s="2" t="str">
        <f>J276*211.89</f>
        <v>0</v>
      </c>
      <c r="L276" s="5"/>
    </row>
    <row r="277" spans="1:12" customHeight="1" ht="105" outlineLevel="4">
      <c r="A277" s="1"/>
      <c r="B277" s="1">
        <v>883298</v>
      </c>
      <c r="C277" s="1" t="s">
        <v>937</v>
      </c>
      <c r="D277" s="1"/>
      <c r="E277" s="2" t="s">
        <v>938</v>
      </c>
      <c r="F277" s="2" t="s">
        <v>939</v>
      </c>
      <c r="G277" s="2">
        <v>0</v>
      </c>
      <c r="H277" s="2">
        <v>0</v>
      </c>
      <c r="I277" s="1">
        <v>0</v>
      </c>
      <c r="J277" s="3" t="s">
        <v>16</v>
      </c>
      <c r="K277" s="2" t="str">
        <f>J277*113.18</f>
        <v>0</v>
      </c>
      <c r="L277" s="5"/>
    </row>
    <row r="278" spans="1:12" customHeight="1" ht="105" outlineLevel="4">
      <c r="A278" s="1"/>
      <c r="B278" s="1">
        <v>883016</v>
      </c>
      <c r="C278" s="1" t="s">
        <v>940</v>
      </c>
      <c r="D278" s="1"/>
      <c r="E278" s="2" t="s">
        <v>941</v>
      </c>
      <c r="F278" s="2" t="s">
        <v>942</v>
      </c>
      <c r="G278" s="2">
        <v>0</v>
      </c>
      <c r="H278" s="2">
        <v>0</v>
      </c>
      <c r="I278" s="1">
        <v>0</v>
      </c>
      <c r="J278" s="3" t="s">
        <v>16</v>
      </c>
      <c r="K278" s="2" t="str">
        <f>J278*116.33</f>
        <v>0</v>
      </c>
      <c r="L278" s="5"/>
    </row>
    <row r="279" spans="1:12" outlineLevel="2">
      <c r="A279" s="8" t="s">
        <v>943</v>
      </c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5"/>
    </row>
    <row r="280" spans="1:12" customHeight="1" ht="105" outlineLevel="4">
      <c r="A280" s="1"/>
      <c r="B280" s="1">
        <v>827352</v>
      </c>
      <c r="C280" s="1" t="s">
        <v>944</v>
      </c>
      <c r="D280" s="1" t="s">
        <v>945</v>
      </c>
      <c r="E280" s="2" t="s">
        <v>946</v>
      </c>
      <c r="F280" s="2" t="s">
        <v>947</v>
      </c>
      <c r="G280" s="2">
        <v>10</v>
      </c>
      <c r="H280" s="2">
        <v>0</v>
      </c>
      <c r="I280" s="1">
        <v>0</v>
      </c>
      <c r="J280" s="3" t="s">
        <v>16</v>
      </c>
      <c r="K280" s="2" t="str">
        <f>J280*2566.92</f>
        <v>0</v>
      </c>
      <c r="L280" s="5"/>
    </row>
    <row r="281" spans="1:12" customHeight="1" ht="105" outlineLevel="4">
      <c r="A281" s="1"/>
      <c r="B281" s="1">
        <v>827353</v>
      </c>
      <c r="C281" s="1" t="s">
        <v>948</v>
      </c>
      <c r="D281" s="1" t="s">
        <v>949</v>
      </c>
      <c r="E281" s="2" t="s">
        <v>950</v>
      </c>
      <c r="F281" s="2" t="s">
        <v>951</v>
      </c>
      <c r="G281" s="2" t="s">
        <v>21</v>
      </c>
      <c r="H281" s="2">
        <v>0</v>
      </c>
      <c r="I281" s="1">
        <v>0</v>
      </c>
      <c r="J281" s="3" t="s">
        <v>16</v>
      </c>
      <c r="K281" s="2" t="str">
        <f>J281*2588.11</f>
        <v>0</v>
      </c>
      <c r="L281" s="5"/>
    </row>
    <row r="282" spans="1:12" customHeight="1" ht="105" outlineLevel="4">
      <c r="A282" s="1"/>
      <c r="B282" s="1">
        <v>827354</v>
      </c>
      <c r="C282" s="1" t="s">
        <v>952</v>
      </c>
      <c r="D282" s="1" t="s">
        <v>953</v>
      </c>
      <c r="E282" s="2" t="s">
        <v>954</v>
      </c>
      <c r="F282" s="2" t="s">
        <v>955</v>
      </c>
      <c r="G282" s="2">
        <v>4</v>
      </c>
      <c r="H282" s="2">
        <v>0</v>
      </c>
      <c r="I282" s="1">
        <v>0</v>
      </c>
      <c r="J282" s="3" t="s">
        <v>16</v>
      </c>
      <c r="K282" s="2" t="str">
        <f>J282*2138.59</f>
        <v>0</v>
      </c>
      <c r="L282" s="5"/>
    </row>
    <row r="283" spans="1:12" customHeight="1" ht="105" outlineLevel="4">
      <c r="A283" s="1"/>
      <c r="B283" s="1">
        <v>883323</v>
      </c>
      <c r="C283" s="1" t="s">
        <v>956</v>
      </c>
      <c r="D283" s="1" t="s">
        <v>957</v>
      </c>
      <c r="E283" s="2" t="s">
        <v>958</v>
      </c>
      <c r="F283" s="2" t="s">
        <v>959</v>
      </c>
      <c r="G283" s="2">
        <v>8</v>
      </c>
      <c r="H283" s="2">
        <v>0</v>
      </c>
      <c r="I283" s="1">
        <v>0</v>
      </c>
      <c r="J283" s="3" t="s">
        <v>16</v>
      </c>
      <c r="K283" s="2" t="str">
        <f>J283*4619.24</f>
        <v>0</v>
      </c>
      <c r="L283" s="5"/>
    </row>
    <row r="284" spans="1:12" customHeight="1" ht="105" outlineLevel="4">
      <c r="A284" s="1"/>
      <c r="B284" s="1">
        <v>883324</v>
      </c>
      <c r="C284" s="1" t="s">
        <v>960</v>
      </c>
      <c r="D284" s="1" t="s">
        <v>961</v>
      </c>
      <c r="E284" s="2" t="s">
        <v>962</v>
      </c>
      <c r="F284" s="2" t="s">
        <v>963</v>
      </c>
      <c r="G284" s="2">
        <v>9</v>
      </c>
      <c r="H284" s="2">
        <v>0</v>
      </c>
      <c r="I284" s="1">
        <v>0</v>
      </c>
      <c r="J284" s="3" t="s">
        <v>16</v>
      </c>
      <c r="K284" s="2" t="str">
        <f>J284*5132.32</f>
        <v>0</v>
      </c>
      <c r="L284" s="5"/>
    </row>
    <row r="285" spans="1:12" customHeight="1" ht="105" outlineLevel="4">
      <c r="A285" s="1"/>
      <c r="B285" s="1">
        <v>883892</v>
      </c>
      <c r="C285" s="1" t="s">
        <v>964</v>
      </c>
      <c r="D285" s="1" t="s">
        <v>965</v>
      </c>
      <c r="E285" s="2" t="s">
        <v>966</v>
      </c>
      <c r="F285" s="2" t="s">
        <v>967</v>
      </c>
      <c r="G285" s="2">
        <v>5</v>
      </c>
      <c r="H285" s="2">
        <v>0</v>
      </c>
      <c r="I285" s="1">
        <v>0</v>
      </c>
      <c r="J285" s="3" t="s">
        <v>16</v>
      </c>
      <c r="K285" s="2" t="str">
        <f>J285*5543.24</f>
        <v>0</v>
      </c>
      <c r="L285" s="5"/>
    </row>
    <row r="286" spans="1:12" customHeight="1" ht="105" outlineLevel="4">
      <c r="A286" s="1"/>
      <c r="B286" s="1">
        <v>883893</v>
      </c>
      <c r="C286" s="1" t="s">
        <v>968</v>
      </c>
      <c r="D286" s="1" t="s">
        <v>969</v>
      </c>
      <c r="E286" s="2" t="s">
        <v>970</v>
      </c>
      <c r="F286" s="2" t="s">
        <v>971</v>
      </c>
      <c r="G286" s="2">
        <v>5</v>
      </c>
      <c r="H286" s="2">
        <v>0</v>
      </c>
      <c r="I286" s="1">
        <v>0</v>
      </c>
      <c r="J286" s="3" t="s">
        <v>16</v>
      </c>
      <c r="K286" s="2" t="str">
        <f>J286*6096.93</f>
        <v>0</v>
      </c>
      <c r="L286" s="5"/>
    </row>
    <row r="287" spans="1:12" customHeight="1" ht="105" outlineLevel="4">
      <c r="A287" s="1"/>
      <c r="B287" s="1">
        <v>826100</v>
      </c>
      <c r="C287" s="1" t="s">
        <v>972</v>
      </c>
      <c r="D287" s="1" t="s">
        <v>973</v>
      </c>
      <c r="E287" s="2" t="s">
        <v>974</v>
      </c>
      <c r="F287" s="2" t="s">
        <v>975</v>
      </c>
      <c r="G287" s="2">
        <v>0</v>
      </c>
      <c r="H287" s="2">
        <v>0</v>
      </c>
      <c r="I287" s="1">
        <v>0</v>
      </c>
      <c r="J287" s="3" t="s">
        <v>16</v>
      </c>
      <c r="K287" s="2" t="str">
        <f>J287*1634.64</f>
        <v>0</v>
      </c>
      <c r="L287" s="5"/>
    </row>
    <row r="288" spans="1:12" customHeight="1" ht="105" outlineLevel="4">
      <c r="A288" s="1"/>
      <c r="B288" s="1">
        <v>826101</v>
      </c>
      <c r="C288" s="1" t="s">
        <v>976</v>
      </c>
      <c r="D288" s="1" t="s">
        <v>977</v>
      </c>
      <c r="E288" s="2" t="s">
        <v>974</v>
      </c>
      <c r="F288" s="2" t="s">
        <v>978</v>
      </c>
      <c r="G288" s="2">
        <v>0</v>
      </c>
      <c r="H288" s="2">
        <v>0</v>
      </c>
      <c r="I288" s="1">
        <v>0</v>
      </c>
      <c r="J288" s="3" t="s">
        <v>16</v>
      </c>
      <c r="K288" s="2" t="str">
        <f>J288*1815.45</f>
        <v>0</v>
      </c>
      <c r="L288" s="5"/>
    </row>
    <row r="289" spans="1:12" customHeight="1" ht="105" outlineLevel="4">
      <c r="A289" s="1"/>
      <c r="B289" s="1">
        <v>826102</v>
      </c>
      <c r="C289" s="1" t="s">
        <v>979</v>
      </c>
      <c r="D289" s="1" t="s">
        <v>980</v>
      </c>
      <c r="E289" s="2" t="s">
        <v>974</v>
      </c>
      <c r="F289" s="2" t="s">
        <v>981</v>
      </c>
      <c r="G289" s="2">
        <v>1</v>
      </c>
      <c r="H289" s="2">
        <v>0</v>
      </c>
      <c r="I289" s="1">
        <v>0</v>
      </c>
      <c r="J289" s="3" t="s">
        <v>16</v>
      </c>
      <c r="K289" s="2" t="str">
        <f>J289*2077.11</f>
        <v>0</v>
      </c>
      <c r="L289" s="5"/>
    </row>
    <row r="290" spans="1:12" customHeight="1" ht="105" outlineLevel="4">
      <c r="A290" s="1"/>
      <c r="B290" s="1">
        <v>826103</v>
      </c>
      <c r="C290" s="1" t="s">
        <v>982</v>
      </c>
      <c r="D290" s="1" t="s">
        <v>983</v>
      </c>
      <c r="E290" s="2" t="s">
        <v>974</v>
      </c>
      <c r="F290" s="2" t="s">
        <v>984</v>
      </c>
      <c r="G290" s="2">
        <v>0</v>
      </c>
      <c r="H290" s="2">
        <v>0</v>
      </c>
      <c r="I290" s="1">
        <v>0</v>
      </c>
      <c r="J290" s="3" t="s">
        <v>16</v>
      </c>
      <c r="K290" s="2" t="str">
        <f>J290*2040.36</f>
        <v>0</v>
      </c>
      <c r="L290" s="5"/>
    </row>
    <row r="291" spans="1:12" customHeight="1" ht="105" outlineLevel="4">
      <c r="A291" s="1"/>
      <c r="B291" s="1">
        <v>826104</v>
      </c>
      <c r="C291" s="1" t="s">
        <v>985</v>
      </c>
      <c r="D291" s="1" t="s">
        <v>986</v>
      </c>
      <c r="E291" s="2" t="s">
        <v>974</v>
      </c>
      <c r="F291" s="2" t="s">
        <v>987</v>
      </c>
      <c r="G291" s="2">
        <v>1</v>
      </c>
      <c r="H291" s="2">
        <v>0</v>
      </c>
      <c r="I291" s="1">
        <v>0</v>
      </c>
      <c r="J291" s="3" t="s">
        <v>16</v>
      </c>
      <c r="K291" s="2" t="str">
        <f>J291*1818.39</f>
        <v>0</v>
      </c>
      <c r="L291" s="5"/>
    </row>
    <row r="292" spans="1:12" customHeight="1" ht="105" outlineLevel="4">
      <c r="A292" s="1"/>
      <c r="B292" s="1">
        <v>826105</v>
      </c>
      <c r="C292" s="1" t="s">
        <v>988</v>
      </c>
      <c r="D292" s="1" t="s">
        <v>989</v>
      </c>
      <c r="E292" s="2" t="s">
        <v>974</v>
      </c>
      <c r="F292" s="2" t="s">
        <v>990</v>
      </c>
      <c r="G292" s="2">
        <v>4</v>
      </c>
      <c r="H292" s="2">
        <v>0</v>
      </c>
      <c r="I292" s="1">
        <v>0</v>
      </c>
      <c r="J292" s="3" t="s">
        <v>16</v>
      </c>
      <c r="K292" s="2" t="str">
        <f>J292*2035.95</f>
        <v>0</v>
      </c>
      <c r="L292" s="5"/>
    </row>
    <row r="293" spans="1:12" customHeight="1" ht="105" outlineLevel="4">
      <c r="A293" s="1"/>
      <c r="B293" s="1">
        <v>826106</v>
      </c>
      <c r="C293" s="1" t="s">
        <v>991</v>
      </c>
      <c r="D293" s="1" t="s">
        <v>992</v>
      </c>
      <c r="E293" s="2" t="s">
        <v>974</v>
      </c>
      <c r="F293" s="2" t="s">
        <v>993</v>
      </c>
      <c r="G293" s="2">
        <v>3</v>
      </c>
      <c r="H293" s="2">
        <v>0</v>
      </c>
      <c r="I293" s="1">
        <v>0</v>
      </c>
      <c r="J293" s="3" t="s">
        <v>16</v>
      </c>
      <c r="K293" s="2" t="str">
        <f>J293*2247.63</f>
        <v>0</v>
      </c>
      <c r="L293" s="5"/>
    </row>
    <row r="294" spans="1:12" customHeight="1" ht="105" outlineLevel="4">
      <c r="A294" s="1"/>
      <c r="B294" s="1">
        <v>857292</v>
      </c>
      <c r="C294" s="1" t="s">
        <v>994</v>
      </c>
      <c r="D294" s="1" t="s">
        <v>995</v>
      </c>
      <c r="E294" s="2" t="s">
        <v>996</v>
      </c>
      <c r="F294" s="2" t="s">
        <v>997</v>
      </c>
      <c r="G294" s="2">
        <v>5</v>
      </c>
      <c r="H294" s="2">
        <v>0</v>
      </c>
      <c r="I294" s="1">
        <v>0</v>
      </c>
      <c r="J294" s="3" t="s">
        <v>16</v>
      </c>
      <c r="K294" s="2" t="str">
        <f>J294*2424.03</f>
        <v>0</v>
      </c>
      <c r="L294" s="5"/>
    </row>
    <row r="295" spans="1:12" outlineLevel="2">
      <c r="A295" s="8" t="s">
        <v>998</v>
      </c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5"/>
    </row>
    <row r="296" spans="1:12" customHeight="1" ht="105" outlineLevel="4">
      <c r="A296" s="1"/>
      <c r="B296" s="1">
        <v>827405</v>
      </c>
      <c r="C296" s="1" t="s">
        <v>999</v>
      </c>
      <c r="D296" s="1" t="s">
        <v>1000</v>
      </c>
      <c r="E296" s="2" t="s">
        <v>1001</v>
      </c>
      <c r="F296" s="2" t="s">
        <v>1002</v>
      </c>
      <c r="G296" s="2" t="s">
        <v>29</v>
      </c>
      <c r="H296" s="2">
        <v>0</v>
      </c>
      <c r="I296" s="1">
        <v>0</v>
      </c>
      <c r="J296" s="3" t="s">
        <v>16</v>
      </c>
      <c r="K296" s="2" t="str">
        <f>J296*52.97</f>
        <v>0</v>
      </c>
      <c r="L296" s="5"/>
    </row>
    <row r="297" spans="1:12" customHeight="1" ht="105" outlineLevel="4">
      <c r="A297" s="1"/>
      <c r="B297" s="1">
        <v>827406</v>
      </c>
      <c r="C297" s="1" t="s">
        <v>1003</v>
      </c>
      <c r="D297" s="1" t="s">
        <v>1004</v>
      </c>
      <c r="E297" s="2" t="s">
        <v>1005</v>
      </c>
      <c r="F297" s="2" t="s">
        <v>1006</v>
      </c>
      <c r="G297" s="2" t="s">
        <v>29</v>
      </c>
      <c r="H297" s="2">
        <v>0</v>
      </c>
      <c r="I297" s="1">
        <v>0</v>
      </c>
      <c r="J297" s="3" t="s">
        <v>16</v>
      </c>
      <c r="K297" s="2" t="str">
        <f>J297*40.86</f>
        <v>0</v>
      </c>
      <c r="L297" s="5"/>
    </row>
    <row r="298" spans="1:12" customHeight="1" ht="105" outlineLevel="4">
      <c r="A298" s="1"/>
      <c r="B298" s="1">
        <v>827409</v>
      </c>
      <c r="C298" s="1" t="s">
        <v>1007</v>
      </c>
      <c r="D298" s="1" t="s">
        <v>1008</v>
      </c>
      <c r="E298" s="2" t="s">
        <v>1009</v>
      </c>
      <c r="F298" s="2" t="s">
        <v>1010</v>
      </c>
      <c r="G298" s="2" t="s">
        <v>274</v>
      </c>
      <c r="H298" s="2">
        <v>0</v>
      </c>
      <c r="I298" s="1">
        <v>0</v>
      </c>
      <c r="J298" s="3" t="s">
        <v>16</v>
      </c>
      <c r="K298" s="2" t="str">
        <f>J298*46.92</f>
        <v>0</v>
      </c>
      <c r="L298" s="5"/>
    </row>
    <row r="299" spans="1:12" customHeight="1" ht="105" outlineLevel="4">
      <c r="A299" s="1"/>
      <c r="B299" s="1">
        <v>827410</v>
      </c>
      <c r="C299" s="1" t="s">
        <v>1011</v>
      </c>
      <c r="D299" s="1" t="s">
        <v>1012</v>
      </c>
      <c r="E299" s="2" t="s">
        <v>1013</v>
      </c>
      <c r="F299" s="2" t="s">
        <v>1010</v>
      </c>
      <c r="G299" s="2" t="s">
        <v>195</v>
      </c>
      <c r="H299" s="2">
        <v>0</v>
      </c>
      <c r="I299" s="1">
        <v>0</v>
      </c>
      <c r="J299" s="3" t="s">
        <v>16</v>
      </c>
      <c r="K299" s="2" t="str">
        <f>J299*46.92</f>
        <v>0</v>
      </c>
      <c r="L299" s="5"/>
    </row>
    <row r="300" spans="1:12" customHeight="1" ht="105" outlineLevel="4">
      <c r="A300" s="1"/>
      <c r="B300" s="1">
        <v>827412</v>
      </c>
      <c r="C300" s="1" t="s">
        <v>1014</v>
      </c>
      <c r="D300" s="1" t="s">
        <v>1015</v>
      </c>
      <c r="E300" s="2" t="s">
        <v>1016</v>
      </c>
      <c r="F300" s="2" t="s">
        <v>73</v>
      </c>
      <c r="G300" s="2" t="s">
        <v>21</v>
      </c>
      <c r="H300" s="2">
        <v>0</v>
      </c>
      <c r="I300" s="1">
        <v>0</v>
      </c>
      <c r="J300" s="3" t="s">
        <v>16</v>
      </c>
      <c r="K300" s="2" t="str">
        <f>J300*417.73</f>
        <v>0</v>
      </c>
      <c r="L300" s="5"/>
    </row>
    <row r="301" spans="1:12" customHeight="1" ht="105" outlineLevel="4">
      <c r="A301" s="1"/>
      <c r="B301" s="1">
        <v>827414</v>
      </c>
      <c r="C301" s="1" t="s">
        <v>1017</v>
      </c>
      <c r="D301" s="1" t="s">
        <v>1018</v>
      </c>
      <c r="E301" s="2" t="s">
        <v>1019</v>
      </c>
      <c r="F301" s="2" t="s">
        <v>61</v>
      </c>
      <c r="G301" s="2" t="s">
        <v>29</v>
      </c>
      <c r="H301" s="2">
        <v>0</v>
      </c>
      <c r="I301" s="1">
        <v>0</v>
      </c>
      <c r="J301" s="3" t="s">
        <v>16</v>
      </c>
      <c r="K301" s="2" t="str">
        <f>J301*193.73</f>
        <v>0</v>
      </c>
      <c r="L301" s="5"/>
    </row>
    <row r="302" spans="1:12" customHeight="1" ht="105" outlineLevel="4">
      <c r="A302" s="1"/>
      <c r="B302" s="1">
        <v>827951</v>
      </c>
      <c r="C302" s="1" t="s">
        <v>1020</v>
      </c>
      <c r="D302" s="1" t="s">
        <v>1021</v>
      </c>
      <c r="E302" s="2" t="s">
        <v>1022</v>
      </c>
      <c r="F302" s="2" t="s">
        <v>1023</v>
      </c>
      <c r="G302" s="2" t="s">
        <v>274</v>
      </c>
      <c r="H302" s="2">
        <v>0</v>
      </c>
      <c r="I302" s="1">
        <v>0</v>
      </c>
      <c r="J302" s="3" t="s">
        <v>16</v>
      </c>
      <c r="K302" s="2" t="str">
        <f>J302*127.14</f>
        <v>0</v>
      </c>
      <c r="L302" s="5"/>
    </row>
    <row r="303" spans="1:12" customHeight="1" ht="105" outlineLevel="4">
      <c r="A303" s="1"/>
      <c r="B303" s="1">
        <v>883018</v>
      </c>
      <c r="C303" s="1" t="s">
        <v>1024</v>
      </c>
      <c r="D303" s="1" t="s">
        <v>1025</v>
      </c>
      <c r="E303" s="2" t="s">
        <v>1026</v>
      </c>
      <c r="F303" s="2" t="s">
        <v>224</v>
      </c>
      <c r="G303" s="2">
        <v>0</v>
      </c>
      <c r="H303" s="2">
        <v>0</v>
      </c>
      <c r="I303" s="1">
        <v>0</v>
      </c>
      <c r="J303" s="3" t="s">
        <v>256</v>
      </c>
      <c r="K303" s="2" t="str">
        <f>J303*0.00</f>
        <v>0</v>
      </c>
      <c r="L303" s="5"/>
    </row>
    <row r="304" spans="1:12" customHeight="1" ht="105" outlineLevel="4">
      <c r="A304" s="1"/>
      <c r="B304" s="1">
        <v>890531</v>
      </c>
      <c r="C304" s="1" t="s">
        <v>1027</v>
      </c>
      <c r="D304" s="1" t="s">
        <v>1028</v>
      </c>
      <c r="E304" s="2" t="s">
        <v>1029</v>
      </c>
      <c r="F304" s="2" t="s">
        <v>1030</v>
      </c>
      <c r="G304" s="2">
        <v>0</v>
      </c>
      <c r="H304" s="2">
        <v>0</v>
      </c>
      <c r="I304" s="1">
        <v>0</v>
      </c>
      <c r="J304" s="3" t="s">
        <v>225</v>
      </c>
      <c r="K304" s="2" t="str">
        <f>J304*376.32</f>
        <v>0</v>
      </c>
      <c r="L30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3:K13"/>
    <mergeCell ref="A51:K51"/>
    <mergeCell ref="A76:K76"/>
    <mergeCell ref="A171:K171"/>
    <mergeCell ref="A233:K233"/>
    <mergeCell ref="A236:K236"/>
    <mergeCell ref="A244:K244"/>
    <mergeCell ref="A253:K253"/>
    <mergeCell ref="A258:K258"/>
    <mergeCell ref="A279:K279"/>
    <mergeCell ref="A295:K295"/>
    <mergeCell ref="A77:K77"/>
    <mergeCell ref="A97:K97"/>
    <mergeCell ref="A131:K131"/>
    <mergeCell ref="A137:K137"/>
    <mergeCell ref="A154:K154"/>
    <mergeCell ref="A173:K173"/>
    <mergeCell ref="A205:K205"/>
    <mergeCell ref="A229:K2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2026-05-11T14:55:31+03:00</dcterms:created>
  <dcterms:modified xsi:type="dcterms:W3CDTF">2026-05-11T14:55:31+03:00</dcterms:modified>
  <dc:title>Untitled Spreadsheet</dc:title>
  <dc:description/>
  <dc:subject/>
  <cp:keywords/>
  <cp:category/>
</cp:coreProperties>
</file>