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<sst xmlns="http://schemas.openxmlformats.org/spreadsheetml/2006/main" uniqueCount="604">
  <si>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</si>
  <si>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</si>
  <si>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</si>
  <si>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</si>
  <si>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</si>
  <si>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</si>
  <si>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</si>
  <si>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</si>
  <si>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</si>
  <si>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</si>
  <si>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</si>
  <si>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</si>
  <si>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VIEIR</t>
  </si>
  <si>
    <t>FIO-110001</t>
  </si>
  <si>
    <t>GL173</t>
  </si>
  <si>
    <t>фильтр косой VR усиленный 1/2" (16/160шт)</t>
  </si>
  <si>
    <t>335.16 руб.</t>
  </si>
  <si>
    <t>шт</t>
  </si>
  <si>
    <t>FIO-110002</t>
  </si>
  <si>
    <t>GL174</t>
  </si>
  <si>
    <t>фильтр косой VR усиленный 3/4" (10/100шт)</t>
  </si>
  <si>
    <t>488.04 руб.</t>
  </si>
  <si>
    <t>FIO-110003</t>
  </si>
  <si>
    <t>GL175</t>
  </si>
  <si>
    <t>фильтр косой VR усиленный 1" (8/80шт)</t>
  </si>
  <si>
    <t>671.79 руб.</t>
  </si>
  <si>
    <t>FIO-110004</t>
  </si>
  <si>
    <t>GL176</t>
  </si>
  <si>
    <t>фильтр косой VR усиленный 1 1/4" (4/40шт)</t>
  </si>
  <si>
    <t>1 350.93 руб.</t>
  </si>
  <si>
    <t>FIO-110005</t>
  </si>
  <si>
    <t>GL177</t>
  </si>
  <si>
    <t>фильтр косой VR усиленный 1 1/2" (2/20шт)</t>
  </si>
  <si>
    <t>2 022.72 руб.</t>
  </si>
  <si>
    <t>FIO-110006</t>
  </si>
  <si>
    <t>GL178</t>
  </si>
  <si>
    <t>фильтр косой VR усиленный 2" (2/20шт)</t>
  </si>
  <si>
    <t>2 560.74 руб.</t>
  </si>
  <si>
    <t>FIO-110007</t>
  </si>
  <si>
    <t>GL173N</t>
  </si>
  <si>
    <t>фильтр косой VR усиленный 1/2" никелированный (16/160шт)</t>
  </si>
  <si>
    <t>339.57 руб.</t>
  </si>
  <si>
    <t>&gt;25</t>
  </si>
  <si>
    <t>FIO-110008</t>
  </si>
  <si>
    <t>GL174N</t>
  </si>
  <si>
    <t>фильтр косой 3/4" никелированный (10/160шт)</t>
  </si>
  <si>
    <t>493.92 руб.</t>
  </si>
  <si>
    <t>&gt;10</t>
  </si>
  <si>
    <t>FIO-110009</t>
  </si>
  <si>
    <t>GL175N</t>
  </si>
  <si>
    <t>фильтр косой VR усиленный 1" никелированный (10/160шт)</t>
  </si>
  <si>
    <t>679.14 руб.</t>
  </si>
  <si>
    <t>VER-000431</t>
  </si>
  <si>
    <t>GL176N</t>
  </si>
  <si>
    <t>Фильтр грубой очистки Ø-1-1/4 НИКЕЛЬ "ViEiR" (40/4шт)</t>
  </si>
  <si>
    <t>1 409.73 руб.</t>
  </si>
  <si>
    <t>VER-000432</t>
  </si>
  <si>
    <t>GL177N</t>
  </si>
  <si>
    <t>Фильтр грубой очистки Ø-1-1/2 НИКЕЛЬ "ViEiR" (20/2шт)</t>
  </si>
  <si>
    <t>2 063.88 руб.</t>
  </si>
  <si>
    <t>VER-000433</t>
  </si>
  <si>
    <t>GL178N</t>
  </si>
  <si>
    <t>Фильтр грубой очистки Ø-2 НИКЕЛЬ "ViEiR" (20/2шт)</t>
  </si>
  <si>
    <t>2 612.19 руб.</t>
  </si>
  <si>
    <t>VER-001323</t>
  </si>
  <si>
    <t>GL10-13</t>
  </si>
  <si>
    <t>Косой фильтр с дренажным краном 1/2" (120/12шт)</t>
  </si>
  <si>
    <t>533.61 руб.</t>
  </si>
  <si>
    <t>VER-001324</t>
  </si>
  <si>
    <t>GL10-14</t>
  </si>
  <si>
    <t>Косой фильтр с дренажным краном 3/4" (80/8шт)</t>
  </si>
  <si>
    <t>695.31 руб.</t>
  </si>
  <si>
    <t>VER-001325</t>
  </si>
  <si>
    <t>GL10-15</t>
  </si>
  <si>
    <t>Косой фильтр с дренажным краном 1" (60/6шт)</t>
  </si>
  <si>
    <t>893.76 руб.</t>
  </si>
  <si>
    <t>ZAP-320025</t>
  </si>
  <si>
    <t>GL133</t>
  </si>
  <si>
    <t>Кран с фильтром бабочка 1/2" VR  (8/96шт)</t>
  </si>
  <si>
    <t>599.76 руб.</t>
  </si>
  <si>
    <t>ZAP-320026</t>
  </si>
  <si>
    <t>GL134</t>
  </si>
  <si>
    <t>Кран с фильтром бабочка 3/4" VR  (6/48шт)</t>
  </si>
  <si>
    <t>1 026.06 руб.</t>
  </si>
  <si>
    <t>ZAP-320027</t>
  </si>
  <si>
    <t>GL135</t>
  </si>
  <si>
    <t>Кран с фильтром бабочка 1" VR  (2/24шт)</t>
  </si>
  <si>
    <t>1 533.21 руб.</t>
  </si>
  <si>
    <t>ZAP-320028</t>
  </si>
  <si>
    <t>GL143</t>
  </si>
  <si>
    <t>Кран с фильтром ручка 1/2" VR (8/72шт)</t>
  </si>
  <si>
    <t>620.34 руб.</t>
  </si>
  <si>
    <t>ZAP-320029</t>
  </si>
  <si>
    <t>GL144</t>
  </si>
  <si>
    <t>Кран с фильтром ручка 3/4" VR (6/36шт)</t>
  </si>
  <si>
    <t>1 004.01 руб.</t>
  </si>
  <si>
    <t>ZAP-320030</t>
  </si>
  <si>
    <t>GL145</t>
  </si>
  <si>
    <t>Кран с фильтром ручка 1" VR (2/24шт)</t>
  </si>
  <si>
    <t>1 487.64 руб.</t>
  </si>
  <si>
    <t>Фильтра косые латунные VALTEC</t>
  </si>
  <si>
    <t>VLC-422001</t>
  </si>
  <si>
    <t>VT.190.N.04</t>
  </si>
  <si>
    <t>Фильтр косой 1/2" нар.-нар.   (14 /224шт)</t>
  </si>
  <si>
    <t>429.00 руб.</t>
  </si>
  <si>
    <t>&gt;50</t>
  </si>
  <si>
    <t>&gt;1000</t>
  </si>
  <si>
    <t>VLC-422002</t>
  </si>
  <si>
    <t>VT.191.N.04</t>
  </si>
  <si>
    <t>Фильтр косой 1/2" вн.-нар. (14 /224шт)</t>
  </si>
  <si>
    <t>&gt;500</t>
  </si>
  <si>
    <t>VLC-422003</t>
  </si>
  <si>
    <t>VT.192.N.04</t>
  </si>
  <si>
    <t>Фильтр косой 1/2"  (14 /224шт)</t>
  </si>
  <si>
    <t>388.00 руб.</t>
  </si>
  <si>
    <t>&gt;100</t>
  </si>
  <si>
    <t>VLC-422004</t>
  </si>
  <si>
    <t>VT.192.N.05</t>
  </si>
  <si>
    <t>Фильтр косой 3/4" (10 /120шт)</t>
  </si>
  <si>
    <t>652.00 руб.</t>
  </si>
  <si>
    <t>VLC-422005</t>
  </si>
  <si>
    <t>VT.192.N.06</t>
  </si>
  <si>
    <t>Фильтр косой 1" (4 /64шт)</t>
  </si>
  <si>
    <t>1 216.00 руб.</t>
  </si>
  <si>
    <t>VLC-422006</t>
  </si>
  <si>
    <t>VT.192.N.07</t>
  </si>
  <si>
    <t>Фильтр косой 1 1/4" (5 /40шт)</t>
  </si>
  <si>
    <t>2 017.00 руб.</t>
  </si>
  <si>
    <t>VLC-422007</t>
  </si>
  <si>
    <t>VT.192.N.08</t>
  </si>
  <si>
    <t>Фильтр косой 1 1/2" (4 /32шт)</t>
  </si>
  <si>
    <t>3 062.00 руб.</t>
  </si>
  <si>
    <t>VLC-422008</t>
  </si>
  <si>
    <t>VT.192.N.09</t>
  </si>
  <si>
    <t>Фильтр косой 2" (2 /18шт)</t>
  </si>
  <si>
    <t>4 045.00 руб.</t>
  </si>
  <si>
    <t>VLC-422009</t>
  </si>
  <si>
    <t>VT.193.N.04</t>
  </si>
  <si>
    <t>Фильтр косой 1/2" (c заглушкой)  (16 /96шт)</t>
  </si>
  <si>
    <t>453.00 руб.</t>
  </si>
  <si>
    <t>VLC-422010</t>
  </si>
  <si>
    <t>VT.193.N.05</t>
  </si>
  <si>
    <t>Фильтр косой 3/4" (c заглушкой)  (12 /48шт)</t>
  </si>
  <si>
    <t>910.00 руб.</t>
  </si>
  <si>
    <t>VLC-422011</t>
  </si>
  <si>
    <t>VT.193.N.06</t>
  </si>
  <si>
    <t>Фильтр косой 1"  (c заглушкой)  (4 /24шт)</t>
  </si>
  <si>
    <t>1 514.00 руб.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</si>
  <si>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</si>
  <si>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</si>
  <si>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</si>
  <si>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</si>
  <si>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322.55 руб.</t>
  </si>
  <si>
    <t>ZGR-000058</t>
  </si>
  <si>
    <t>G2</t>
  </si>
  <si>
    <t>Фильтр косой Zegor 3/4" грубой очистки латунный (20/80шт)</t>
  </si>
  <si>
    <t>513.97 руб.</t>
  </si>
  <si>
    <t>ZGR-000059</t>
  </si>
  <si>
    <t>G3</t>
  </si>
  <si>
    <t>Фильтр косой Zegor 1" грубой очистки латунный (15/60шт)</t>
  </si>
  <si>
    <t>598.94 руб.</t>
  </si>
  <si>
    <t>ZGR-000118</t>
  </si>
  <si>
    <t>G4</t>
  </si>
  <si>
    <t>Фильтр косой Zegor 1 1/4" грубой очистки латунный (9/36шт)</t>
  </si>
  <si>
    <t>1 149.99 руб.</t>
  </si>
  <si>
    <t>ZGR-000119</t>
  </si>
  <si>
    <t>G5</t>
  </si>
  <si>
    <t>Фильтр косой Zegor 1 1/2" грубой очистки латунный (6/24шт)</t>
  </si>
  <si>
    <t>1 527.19 руб.</t>
  </si>
  <si>
    <t>ZGR-000120</t>
  </si>
  <si>
    <t>G6</t>
  </si>
  <si>
    <t>Фильтр косой Zegor 2" грубой очистки латунный (3/18шт)</t>
  </si>
  <si>
    <t>2 326.77 руб.</t>
  </si>
  <si>
    <t>Фильтра косые латунные COMPACT</t>
  </si>
  <si>
    <t>OTM-110054</t>
  </si>
  <si>
    <t>Фильтр косой 1/2" грубой очистки латунный (10/300шт)</t>
  </si>
  <si>
    <t>220.59 руб.</t>
  </si>
  <si>
    <t>OTM-110055</t>
  </si>
  <si>
    <t>Фильтр косой 3/4" грубой очистки латунный (10/150шт)</t>
  </si>
  <si>
    <t>365.94 руб.</t>
  </si>
  <si>
    <t>OTM-110056</t>
  </si>
  <si>
    <t>Фильтр косой 1" грубой очистки латунный (10/100шт)</t>
  </si>
  <si>
    <t>490.77 руб.</t>
  </si>
  <si>
    <t>Фильтра косые латунные TEBO</t>
  </si>
  <si>
    <t>ALT-122004</t>
  </si>
  <si>
    <t>T-Фг.801.12.CN</t>
  </si>
  <si>
    <t>Фильтр грубой очистки TEBO ВН/ВН 1/2" (400 мкм) (20/160шт)</t>
  </si>
  <si>
    <t>360.01 руб.</t>
  </si>
  <si>
    <t>ALT-122005</t>
  </si>
  <si>
    <t>T-Фг.801.34.CN</t>
  </si>
  <si>
    <t>Фильтр грубой очистки TEBO ВН/ВН 3/4" (400 мкм) (13/104)</t>
  </si>
  <si>
    <t>542.41 руб.</t>
  </si>
  <si>
    <t>ALT-122006</t>
  </si>
  <si>
    <t>T-Фг.801.1.CN</t>
  </si>
  <si>
    <t>Фильтр грубой очистки TEBO ВН/ВН 1" (400 мкм) (6/48) (шт.)</t>
  </si>
  <si>
    <t>1 041.73 руб.</t>
  </si>
  <si>
    <t>Фильтра сетчатые для обратного клапана</t>
  </si>
  <si>
    <t>FIO-270001</t>
  </si>
  <si>
    <t>VR683</t>
  </si>
  <si>
    <t>сетка для обратного клапана 1/2" (60/360шт)</t>
  </si>
  <si>
    <t>20.58 руб.</t>
  </si>
  <si>
    <t>FIO-270002</t>
  </si>
  <si>
    <t>VR684</t>
  </si>
  <si>
    <t>сетка для обратного клапана 3/4" (40/240шт)</t>
  </si>
  <si>
    <t>22.05 руб.</t>
  </si>
  <si>
    <t>FIO-270003</t>
  </si>
  <si>
    <t>VR685</t>
  </si>
  <si>
    <t>сетка для обратного клапана 1" (24/144шт)</t>
  </si>
  <si>
    <t>33.81 руб.</t>
  </si>
  <si>
    <t>FIO-270004</t>
  </si>
  <si>
    <t>VR686</t>
  </si>
  <si>
    <t>сетка для обратного клапана 1 1/4" (12/72шт)</t>
  </si>
  <si>
    <t>49.98 руб.</t>
  </si>
  <si>
    <t>FIO-270005</t>
  </si>
  <si>
    <t>VR687</t>
  </si>
  <si>
    <t>сетка для обратного клапана 1 1/2" (8/48шт)</t>
  </si>
  <si>
    <t>69.09 руб.</t>
  </si>
  <si>
    <t>FIO-270006</t>
  </si>
  <si>
    <t>VR688</t>
  </si>
  <si>
    <t>сетка для обратного клапана 2" (5/30шт)</t>
  </si>
  <si>
    <t>89.67 руб.</t>
  </si>
  <si>
    <t>VLC-425001</t>
  </si>
  <si>
    <t>VT.157.0.06</t>
  </si>
  <si>
    <t>Фильтр сетчатый 1"</t>
  </si>
  <si>
    <t>173.00 руб.</t>
  </si>
  <si>
    <t>VLC-425002</t>
  </si>
  <si>
    <t>VT.157.0.04</t>
  </si>
  <si>
    <t>Фильтр сетчатый 1/2"</t>
  </si>
  <si>
    <t>103.00 руб.</t>
  </si>
  <si>
    <t>VLC-425003</t>
  </si>
  <si>
    <t>VT.157.0.05</t>
  </si>
  <si>
    <t>Фильтр сетчатый 3/4"</t>
  </si>
  <si>
    <t>121.00 руб.</t>
  </si>
  <si>
    <t>Запчасти для фильтров</t>
  </si>
  <si>
    <t>VLC-421001</t>
  </si>
  <si>
    <t>VT.116.N.04</t>
  </si>
  <si>
    <t>Инвертор потока для косого фильтра, арт. VT.192 1/2"</t>
  </si>
  <si>
    <t>101.00 руб.</t>
  </si>
  <si>
    <t>VLC-421002</t>
  </si>
  <si>
    <t>VT.116.N.05</t>
  </si>
  <si>
    <t>Инвертор потока для косого фильтра, арт. VT.192 3/4"</t>
  </si>
  <si>
    <t>167.00 руб.</t>
  </si>
  <si>
    <t>VLC-421003</t>
  </si>
  <si>
    <t>VT.116.N.06</t>
  </si>
  <si>
    <t>Инвертор потока для косого фильтра, арт. VT.192 1"</t>
  </si>
  <si>
    <t>304.00 руб.</t>
  </si>
  <si>
    <t>VLC-421004</t>
  </si>
  <si>
    <t>VT.0117.N.04</t>
  </si>
  <si>
    <t>Фильтрующий элемент для фильтра , арт. VT 389 1/2"</t>
  </si>
  <si>
    <t>165.00 руб.</t>
  </si>
  <si>
    <t>VLC-421005</t>
  </si>
  <si>
    <t>VT.0117.N.05</t>
  </si>
  <si>
    <t>Фильтрующий элемент для фильтра , арт. VT 389 3/4"</t>
  </si>
  <si>
    <t>204.00 руб.</t>
  </si>
  <si>
    <t>VLC-421006</t>
  </si>
  <si>
    <t>VT.0117.N.06</t>
  </si>
  <si>
    <t>Фильтрующий элемент для фильтра , арт. VT 389 1"</t>
  </si>
  <si>
    <t>417.00 руб.</t>
  </si>
  <si>
    <t>VLC-421007</t>
  </si>
  <si>
    <t>VT.050.N.04</t>
  </si>
  <si>
    <t>Фильтрующий элемент для фильтров, арт. VT.192 и VT.386 1/2"  (200 /1600шт)</t>
  </si>
  <si>
    <t>23.00 руб.</t>
  </si>
  <si>
    <t>VLC-421008</t>
  </si>
  <si>
    <t>VT.050.N.05</t>
  </si>
  <si>
    <t>Фильтрующий элемент для фильтров, арт. VT.192 и VT.386 3/4"  (80 /640шт)</t>
  </si>
  <si>
    <t>35.00 руб.</t>
  </si>
  <si>
    <t>VLC-421009</t>
  </si>
  <si>
    <t>VT.050.N.06</t>
  </si>
  <si>
    <t>Фильтрующий элемент для фильтров, арт. VT.192 и VT.386 1"  (45 /360шт)</t>
  </si>
  <si>
    <t>42.00 руб.</t>
  </si>
  <si>
    <t>VLC-421010</t>
  </si>
  <si>
    <t>VT.050.N.07</t>
  </si>
  <si>
    <t>Фильтрующий элемент для фильтров, арт. VT.192 и VT.386 1 1/4" (30 /240шт)</t>
  </si>
  <si>
    <t>50.00 руб.</t>
  </si>
  <si>
    <t>VLC-421011</t>
  </si>
  <si>
    <t>VT.050.N.08</t>
  </si>
  <si>
    <t>Фильтрующий элемент для фильтров, арт. VT.192 и VT.386 1 1/2" (24 /192шт)</t>
  </si>
  <si>
    <t>58.00 руб.</t>
  </si>
  <si>
    <t>VLC-421012</t>
  </si>
  <si>
    <t>VT.050.N.09</t>
  </si>
  <si>
    <t>Фильтрующий элемент для фильтров, арт. VT.192 и VT.386 2"  (10 /80шт)</t>
  </si>
  <si>
    <t>74.00 руб.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</si>
  <si>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</si>
  <si>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</si>
  <si>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</si>
  <si>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</si>
  <si>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</si>
  <si>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833.00 руб.</t>
  </si>
  <si>
    <t>VLC-423002</t>
  </si>
  <si>
    <t>VT.385.N.04</t>
  </si>
  <si>
    <t>Фильтр прямой мини вн.-вн. 1/2" (18 /108шт)</t>
  </si>
  <si>
    <t>500.00 руб.</t>
  </si>
  <si>
    <t>VLC-423003</t>
  </si>
  <si>
    <t>VT.385.N.05</t>
  </si>
  <si>
    <t>Фильтр прямой мини вн.-вн. 3/4" (12 /72шт)</t>
  </si>
  <si>
    <t>821.00 руб.</t>
  </si>
  <si>
    <t>VLC-423004</t>
  </si>
  <si>
    <t>VT.386.N.04</t>
  </si>
  <si>
    <t>Фильтр универсальный вн.-вн. 1/2" (10 /120шт)</t>
  </si>
  <si>
    <t>785.00 руб.</t>
  </si>
  <si>
    <t>VLC-423005</t>
  </si>
  <si>
    <t>VT.386.N.05</t>
  </si>
  <si>
    <t>Фильтр универсальный вн.-вн. 3/4"  (8 /96шт)</t>
  </si>
  <si>
    <t>1 099.00 руб.</t>
  </si>
  <si>
    <t>VLC-423006</t>
  </si>
  <si>
    <t>VT.386.N.06</t>
  </si>
  <si>
    <t>Фильтр универсальный вн.-вн. 1" (4 /32шт)</t>
  </si>
  <si>
    <t>2 872.00 руб.</t>
  </si>
  <si>
    <t>VLC-423007</t>
  </si>
  <si>
    <t>VT.387.N.04</t>
  </si>
  <si>
    <t>Фильтр прямой вн.-нар. 1/2" (9/144шт)</t>
  </si>
  <si>
    <t>819.00 руб.</t>
  </si>
  <si>
    <t>VLC-423008</t>
  </si>
  <si>
    <t>VT.387.N.05</t>
  </si>
  <si>
    <t>Фильтр прямой вн.-нар. 3/4" (8 /48шт)</t>
  </si>
  <si>
    <t>1 236.00 руб.</t>
  </si>
  <si>
    <t>VLC-423009</t>
  </si>
  <si>
    <t>VT.388.N.04</t>
  </si>
  <si>
    <t>Фильтр прямой вн.-вн.  1/2" (10 /160шт)</t>
  </si>
  <si>
    <t>795.00 руб.</t>
  </si>
  <si>
    <t>VLC-423010</t>
  </si>
  <si>
    <t>VT.388.N.05</t>
  </si>
  <si>
    <t>Фильтр прямой вн.-вн.  3/4" (10 /60шт)</t>
  </si>
  <si>
    <t>1 163.00 руб.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</si>
  <si>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</si>
  <si>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</si>
  <si>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</si>
  <si>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</si>
  <si>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(сетка 1000/250мкм) (1 /36шт)</t>
  </si>
  <si>
    <t>1 505.00 руб.</t>
  </si>
  <si>
    <t>VLC-424002</t>
  </si>
  <si>
    <t>VT.389.N.05</t>
  </si>
  <si>
    <t>Фильтр промывной (самоочищающийся) 3/4" с манометром (сетка 1000/250мкм) (1 /24шт)</t>
  </si>
  <si>
    <t>2 373.00 руб.</t>
  </si>
  <si>
    <t>VLC-424003</t>
  </si>
  <si>
    <t>VT.389.N.06</t>
  </si>
  <si>
    <t>Фильтр промывной (самоочищающийся) 1" с манометром (сетка 1000/250мкм) (1 /12шт)</t>
  </si>
  <si>
    <t>4 094.00 руб.</t>
  </si>
  <si>
    <t>VLC-424004</t>
  </si>
  <si>
    <t>VT.390.N.04</t>
  </si>
  <si>
    <t>Фильтр промывной 1/2", каскадный (сетки 500 и 100)</t>
  </si>
  <si>
    <t>1 483.00 руб.</t>
  </si>
  <si>
    <t>VLC-424005</t>
  </si>
  <si>
    <t>VT.390.N.05</t>
  </si>
  <si>
    <t>Фильтр промывной 3/4", каскадный (сетки 500 и 100)</t>
  </si>
  <si>
    <t>2 163.00 руб.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</si>
  <si>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</si>
  <si>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</si>
  <si>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</si>
  <si>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</si>
  <si>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2 419.62 руб.</t>
  </si>
  <si>
    <t>FIO-160002</t>
  </si>
  <si>
    <t>JH153</t>
  </si>
  <si>
    <t>фильтр самоочищ. с маном. 3/4" для гор. воды лат. корпус VR (1/10шт)</t>
  </si>
  <si>
    <t>3 589.74 руб.</t>
  </si>
  <si>
    <t>FIO-160003</t>
  </si>
  <si>
    <t>JH155</t>
  </si>
  <si>
    <t>фильтр самоочищ. с маном. 1" для гор. воды лат. корпус VR (1/10шт)</t>
  </si>
  <si>
    <t>4 227.72 руб.</t>
  </si>
  <si>
    <t>FIO-160004</t>
  </si>
  <si>
    <t>JC152</t>
  </si>
  <si>
    <t>фильтр самоочищ. с маном. 1/2" для хол. воды прозрач. корпус VR (1/10шт)</t>
  </si>
  <si>
    <t>2 168.25 руб.</t>
  </si>
  <si>
    <t>FIO-160005</t>
  </si>
  <si>
    <t>JC154</t>
  </si>
  <si>
    <t>фильтр самоочищ. с маном. 3/4" для хол. воды прозрач. корпус VR (1/10шт)</t>
  </si>
  <si>
    <t>3 076.71 руб.</t>
  </si>
  <si>
    <t>FIO-160006</t>
  </si>
  <si>
    <t>JC156</t>
  </si>
  <si>
    <t>фильтр самоочищ. с маном. 1" для хол. воды прозрач. корпус VR (1/10шт)</t>
  </si>
  <si>
    <t>3 702.93 руб.</t>
  </si>
  <si>
    <t>FIO-160007</t>
  </si>
  <si>
    <t>JH157</t>
  </si>
  <si>
    <t>фильтр самоочищ. с рег. давления и манометром 1/2" для гор. воды лат.корпус VR (1/10шт)</t>
  </si>
  <si>
    <t>3 097.29 руб.</t>
  </si>
  <si>
    <t>FIO-160008</t>
  </si>
  <si>
    <t>JH159</t>
  </si>
  <si>
    <t>фильтр самоочищ. с рег. давления и манометром 3/4" для гор. воды лат.корпус VR (1/10шт)</t>
  </si>
  <si>
    <t>3 270.75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</si>
  <si>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</si>
  <si>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</si>
  <si>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</si>
  <si>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2 747.43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</si>
  <si>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</si>
  <si>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</si>
  <si>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</si>
  <si>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2 922.36 руб.</t>
  </si>
  <si>
    <t>FIO-160011</t>
  </si>
  <si>
    <t>JH147</t>
  </si>
  <si>
    <t>фильтр самоочищ. свобод. вращения с манометром 1/2" для гор. воды лат.корпус VR (1/1</t>
  </si>
  <si>
    <t>2 956.17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</si>
  <si>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</si>
  <si>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</si>
  <si>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</si>
  <si>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2 847.39 руб.</t>
  </si>
  <si>
    <t>FIO-160013</t>
  </si>
  <si>
    <t>VR203</t>
  </si>
  <si>
    <t>сетка для самоочищающегося фильтра VR (1/100шт)</t>
  </si>
  <si>
    <t>83.79 руб.</t>
  </si>
  <si>
    <t>FIO-160014</t>
  </si>
  <si>
    <t>JH157-N</t>
  </si>
  <si>
    <t>Фильтр с регулятором давления и манометром 1/2" для горя. воды НИКЕЛЬ "ViEiR" (10/1шт)</t>
  </si>
  <si>
    <t>3 198.72 руб.</t>
  </si>
  <si>
    <t>FIO-160015</t>
  </si>
  <si>
    <t>JC158-N</t>
  </si>
  <si>
    <t>Фильтр с регулятором давления и манометром 1/2" для холод. воды НИКЕЛЬ "ViEiR" (10/1шт)</t>
  </si>
  <si>
    <t>VER-000211</t>
  </si>
  <si>
    <t>VP162</t>
  </si>
  <si>
    <t>Фильтр поворотный механической очистки с манометром "VER-PRO"(12/1шт)</t>
  </si>
  <si>
    <t>4 011.63 руб.</t>
  </si>
  <si>
    <t>VER-000212</t>
  </si>
  <si>
    <t>VP163</t>
  </si>
  <si>
    <t>Фильтр механической очистки с манометром "VER-PRO" (12/1шт)</t>
  </si>
  <si>
    <t>2 790.06 руб.</t>
  </si>
  <si>
    <t>VER-000540</t>
  </si>
  <si>
    <t>JH161</t>
  </si>
  <si>
    <t>Фильтр с регулятором давления и манометром для горячей воды 3/4" "VIEIR" (15/1шт)</t>
  </si>
  <si>
    <t>VER-000541</t>
  </si>
  <si>
    <t>JC162</t>
  </si>
  <si>
    <t>Фильтр с регулятором давления и манометром для холодной воды 3/4" "VIEIR" (15/1шт)</t>
  </si>
  <si>
    <t>VER-000542</t>
  </si>
  <si>
    <t>JH153-N</t>
  </si>
  <si>
    <t>Фильтр с манометром 3/4" для горячей воды "VIEIR" (8/1шт)</t>
  </si>
  <si>
    <t>3 699.99 руб.</t>
  </si>
  <si>
    <t>VER-000543</t>
  </si>
  <si>
    <t>JH155-N</t>
  </si>
  <si>
    <t>Фильтр с манометром 1" для горячей воды "VIEIR" (8/1шт)</t>
  </si>
  <si>
    <t>4 337.97 руб.</t>
  </si>
  <si>
    <t>VER-000544</t>
  </si>
  <si>
    <t>JC152-N</t>
  </si>
  <si>
    <t>Фильтр с манометром 1/2" для холодной воды "VIEIR" (15/1шт)</t>
  </si>
  <si>
    <t>2 277.03 руб.</t>
  </si>
  <si>
    <t>VER-000644</t>
  </si>
  <si>
    <t>JH151-N</t>
  </si>
  <si>
    <t>Фильтр с манометром 1/2" для горячей воды, никелерованный "VIEIR" (15/1шт)</t>
  </si>
  <si>
    <t>2 569.56 руб.</t>
  </si>
  <si>
    <t>VER-000645</t>
  </si>
  <si>
    <t>JC156-N</t>
  </si>
  <si>
    <t>Фильтр с манометром 1" для холодной воды, прозрачный, никель "VIEIR" (8/1шт)</t>
  </si>
  <si>
    <t>3 802.89 руб.</t>
  </si>
  <si>
    <t>VER-000935</t>
  </si>
  <si>
    <t>JC154-N</t>
  </si>
  <si>
    <t>Фильтр с манометром 3/4" для холодной воды, никелерованный "VIEIR" (8/1шт)</t>
  </si>
  <si>
    <t>VER-001405</t>
  </si>
  <si>
    <t>JC164</t>
  </si>
  <si>
    <t>Фильтр с регулятором давления и манометром для холодной воды 1" (9/1шт)</t>
  </si>
  <si>
    <t>3 266.34 руб.</t>
  </si>
  <si>
    <t>VER-001406</t>
  </si>
  <si>
    <t>JH165</t>
  </si>
  <si>
    <t>Фильтр с регулятором давления и манометром для горячей воды 1" (9/1шт)</t>
  </si>
  <si>
    <t>3 786.72 руб.</t>
  </si>
  <si>
    <t>VER-001407</t>
  </si>
  <si>
    <t>VP166-3</t>
  </si>
  <si>
    <t>Фильтр с манометром и магнитной вставкой 1/2" (12/1шт)</t>
  </si>
  <si>
    <t>3 306.03 руб.</t>
  </si>
  <si>
    <t>VER-001408</t>
  </si>
  <si>
    <t>VP166-4</t>
  </si>
  <si>
    <t>Фильтр с манометром и магнитной вставкой 3/4" (12/1шт)</t>
  </si>
  <si>
    <t>3 711.75 руб.</t>
  </si>
  <si>
    <t>VER-001409</t>
  </si>
  <si>
    <t>VP166-5</t>
  </si>
  <si>
    <t>Фильтр с манометром и магнитной вставкой 1" (12/1шт)</t>
  </si>
  <si>
    <t>3 285.45 руб.</t>
  </si>
  <si>
    <t>VER-001410</t>
  </si>
  <si>
    <t>VP167</t>
  </si>
  <si>
    <t>Фильтр механической очистки с манометром 1" (12/1шт)</t>
  </si>
  <si>
    <t>2 957.64 руб.</t>
  </si>
  <si>
    <t>VER-001411</t>
  </si>
  <si>
    <t>VP168</t>
  </si>
  <si>
    <t>Фильтр механической очистки с манометром 3/4" (12/1шт)</t>
  </si>
  <si>
    <t>3 094.35 руб.</t>
  </si>
  <si>
    <t>VER-001412</t>
  </si>
  <si>
    <t>VP169</t>
  </si>
  <si>
    <t>Фильтр поворотный механической очистки с манометром 3/4" (12/1шт)</t>
  </si>
  <si>
    <t>VER-001413</t>
  </si>
  <si>
    <t>VR256</t>
  </si>
  <si>
    <t>Фильтр механической очистки с автоматической обратной промывкой (12/1шт)</t>
  </si>
  <si>
    <t>5 047.98 руб.</t>
  </si>
  <si>
    <t>VER-001684</t>
  </si>
  <si>
    <t>JC158-REG</t>
  </si>
  <si>
    <t>Фильтр с регулятором давления и манометром 1/2" для холод. воды"ViEiR" (15/1шт)</t>
  </si>
  <si>
    <t>VER-001685</t>
  </si>
  <si>
    <t>JC158N-REG</t>
  </si>
  <si>
    <t>2 815.05 руб.</t>
  </si>
  <si>
    <t>VER-001686</t>
  </si>
  <si>
    <t>JC162-REG</t>
  </si>
  <si>
    <t>VER-001687</t>
  </si>
  <si>
    <t>JC164-REG</t>
  </si>
  <si>
    <t>VER-001688</t>
  </si>
  <si>
    <t>JH157-REG</t>
  </si>
  <si>
    <t>Фильтр с регулятором давления и манометром 1/2" для горя. воды "ViEiR" (15/1шт)</t>
  </si>
  <si>
    <t>VER-001689</t>
  </si>
  <si>
    <t>JH157N-REG</t>
  </si>
  <si>
    <t>VER-001690</t>
  </si>
  <si>
    <t>JH161-REG</t>
  </si>
  <si>
    <t>VER-001691</t>
  </si>
  <si>
    <t>JH165-REG</t>
  </si>
  <si>
    <t>VER-001692</t>
  </si>
  <si>
    <t>JC182</t>
  </si>
  <si>
    <t>Фильтр с регулятором давления и манометром для холодной воды с двумя манометрами 1/2" (10/1шт)</t>
  </si>
  <si>
    <t>3 455.97 руб.</t>
  </si>
  <si>
    <t>VER-001693</t>
  </si>
  <si>
    <t>JC184</t>
  </si>
  <si>
    <t>Фильтр с регулятором давления и манометром для холодной воды с двумя манометрами 3/4" (10/1шт)</t>
  </si>
  <si>
    <t>3 623.55 руб.</t>
  </si>
  <si>
    <t>VER-001694</t>
  </si>
  <si>
    <t>JH181</t>
  </si>
  <si>
    <t>Фильтр с регулятором давления для горячей воды с двумя манометрами 1/2" (10/1шт)</t>
  </si>
  <si>
    <t>3 811.71 руб.</t>
  </si>
  <si>
    <t>VER-001695</t>
  </si>
  <si>
    <t>JH183</t>
  </si>
  <si>
    <t>Фильтр с регулятором давления для горячей воды с двумя манометрами 3/4" (10/1шт)</t>
  </si>
  <si>
    <t>3 980.76 руб.</t>
  </si>
  <si>
    <t>VER-001696</t>
  </si>
  <si>
    <t>JC192</t>
  </si>
  <si>
    <t>Фильтр с регулятором давления и манометром для холодной воды 1/2" (10/1шт)</t>
  </si>
  <si>
    <t>3 332.49 руб.</t>
  </si>
  <si>
    <t>VER-001697</t>
  </si>
  <si>
    <t>JC194</t>
  </si>
  <si>
    <t>Фильтр с регулятором давления и манометром для холодной воды 3/4" (10/1шт)</t>
  </si>
  <si>
    <t>3 495.66 руб.</t>
  </si>
  <si>
    <t>VER-001698</t>
  </si>
  <si>
    <t>JH191</t>
  </si>
  <si>
    <t>Фильтр с регулятором давления и манометром для горячей воды 1/2" (10/1шт)</t>
  </si>
  <si>
    <t>3 936.66 руб.</t>
  </si>
  <si>
    <t>VER-001699</t>
  </si>
  <si>
    <t>JH193</t>
  </si>
  <si>
    <t>Фильтр с регулятором давления и манометром для горячей воды 3/4" (10/1шт)</t>
  </si>
  <si>
    <t>4 004.28 руб.</t>
  </si>
  <si>
    <t>VER-001700</t>
  </si>
  <si>
    <t>JH196</t>
  </si>
  <si>
    <t>Фильтр с обратной промывкой и регулятором давления для горячей воды, с двумя манометрами 1" (5/1шт)</t>
  </si>
  <si>
    <t>13 382.88 руб.</t>
  </si>
  <si>
    <t>VER-001701</t>
  </si>
  <si>
    <t>JC197</t>
  </si>
  <si>
    <t>Фильтр с обратной промывкой и регулятором давления для холодной воды, с двумя манометрами 1" (5/1шт)</t>
  </si>
  <si>
    <t>9 259.53 руб.</t>
  </si>
  <si>
    <t>VER-001702</t>
  </si>
  <si>
    <t>JH198</t>
  </si>
  <si>
    <t>Фильтр с обратной промывкой для горячей воды, с двумя манометрами 1" (5/1шт)</t>
  </si>
  <si>
    <t>12 146.61 руб.</t>
  </si>
  <si>
    <t>VER-001703</t>
  </si>
  <si>
    <t>JC199</t>
  </si>
  <si>
    <t>Фильтр с обратной промывкой для холодной воды, с двумя манометрами  1" (5/1шт)</t>
  </si>
  <si>
    <t>8 333.43 руб.</t>
  </si>
  <si>
    <t>Фильтра самоочищающиеся ZEGOR</t>
  </si>
  <si>
    <t>ZGR-000231</t>
  </si>
  <si>
    <t>GYP1</t>
  </si>
  <si>
    <t>Фильтр 1/2" самопромывной для холодной воды с манометром и американками (1/28шт)</t>
  </si>
  <si>
    <t>2 109.67 руб.</t>
  </si>
  <si>
    <t>ZGR-000232</t>
  </si>
  <si>
    <t>GYP2</t>
  </si>
  <si>
    <t>Фильтр 3/4" самопромывной для холодной воды с манометром и американками (1/28шт)</t>
  </si>
  <si>
    <t>2 313.37 руб.</t>
  </si>
  <si>
    <t>Фильтра самоочищающиеся ТЕВО</t>
  </si>
  <si>
    <t>УТ000002553</t>
  </si>
  <si>
    <t>Т-АБ.Фп.603.12.Г.CN</t>
  </si>
  <si>
    <t>Фильтр промывной ТЕВО 1/2" с редуктором и манометром для горячей воды</t>
  </si>
  <si>
    <t>УТ000002554</t>
  </si>
  <si>
    <t>Т-АБ.Фп.603.12.Х.CN</t>
  </si>
  <si>
    <t>Фильтр промывной ТЕВО 1/2"  с редуктором и манометром для холодной воды</t>
  </si>
  <si>
    <t>Фильтра дешламаторы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</si>
  <si>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</si>
  <si>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</si>
  <si>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</si>
  <si>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</si>
  <si>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0.00 руб.</t>
  </si>
  <si>
    <t>VLC-426002</t>
  </si>
  <si>
    <t>VT.382.B.06</t>
  </si>
  <si>
    <t>Фильтр-дешламатор с пластиковым корпусом (Dirstop XL), 1"</t>
  </si>
  <si>
    <t>VLC-426003</t>
  </si>
  <si>
    <t>VT.382.B.07</t>
  </si>
  <si>
    <t>Фильтр-дешламатор с пластиковым корпусом (Dirstop XL), 1 1/4"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</si>
  <si>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</si>
  <si>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</si>
  <si>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</si>
  <si>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</si>
  <si>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</si>
  <si>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</si>
  <si>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</si>
  <si>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</si>
  <si>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</si>
  <si>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</si>
  <si>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4 130.70 руб.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</si>
  <si>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</si>
  <si>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</si>
  <si>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</si>
  <si>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4 276.23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</si>
  <si>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</si>
  <si>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</si>
  <si>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</si>
  <si>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4 595.22 руб.</t>
  </si>
  <si>
    <t>VER-001799</t>
  </si>
  <si>
    <t>VR1143-3</t>
  </si>
  <si>
    <t>Фильтр-дешламатор с шаровыми кранами с накидной гайкой 1" (10/1шт)</t>
  </si>
  <si>
    <t>4 386.48 руб.</t>
  </si>
  <si>
    <t>Фильтра ГАЗОВЫЕ</t>
  </si>
  <si>
    <t>VER-000724</t>
  </si>
  <si>
    <t>VRQ25</t>
  </si>
  <si>
    <t>Газовый фильтр 1/2"F x 1/2"F (100/1шт)</t>
  </si>
  <si>
    <t>299.88 руб.</t>
  </si>
  <si>
    <t>VER-000725</t>
  </si>
  <si>
    <t>VRQ26</t>
  </si>
  <si>
    <t>Газовый фильтр 3/4"F x 3/4"F (100/1шт)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</si>
</sst>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b8_86a5_11e9_8101_003048fd731b_1b5db410_f93d_11ef_a6ea_047c1617b1431.jpeg"/><Relationship Id="rId2" Type="http://schemas.openxmlformats.org/officeDocument/2006/relationships/image" Target="../media/83e7faba_86a5_11e9_8101_003048fd731b_1b5db415_f93d_11ef_a6ea_047c1617b1432.jpeg"/><Relationship Id="rId3" Type="http://schemas.openxmlformats.org/officeDocument/2006/relationships/image" Target="../media/83e7fabc_86a5_11e9_8101_003048fd731b_1b5db41a_f93d_11ef_a6ea_047c1617b1433.jpeg"/><Relationship Id="rId4" Type="http://schemas.openxmlformats.org/officeDocument/2006/relationships/image" Target="../media/83e7fabe_86a5_11e9_8101_003048fd731b_1b5db41f_f93d_11ef_a6ea_047c1617b1434.jpeg"/><Relationship Id="rId5" Type="http://schemas.openxmlformats.org/officeDocument/2006/relationships/image" Target="../media/83e7fac0_86a5_11e9_8101_003048fd731b_1b5db424_f93d_11ef_a6ea_047c1617b1435.jpeg"/><Relationship Id="rId6" Type="http://schemas.openxmlformats.org/officeDocument/2006/relationships/image" Target="../media/83e7fac2_86a5_11e9_8101_003048fd731b_1b5db429_f93d_11ef_a6ea_047c1617b1436.jpeg"/><Relationship Id="rId7" Type="http://schemas.openxmlformats.org/officeDocument/2006/relationships/image" Target="../media/c1475c4c_799b_11eb_8253_003048fd731b_1b5db411_f93d_11ef_a6ea_047c1617b1437.jpeg"/><Relationship Id="rId8" Type="http://schemas.openxmlformats.org/officeDocument/2006/relationships/image" Target="../media/c1475c4e_799b_11eb_8253_003048fd731b_1b5db416_f93d_11ef_a6ea_047c1617b1438.jpeg"/><Relationship Id="rId9" Type="http://schemas.openxmlformats.org/officeDocument/2006/relationships/image" Target="../media/c1475c50_799b_11eb_8253_003048fd731b_1b5db41b_f93d_11ef_a6ea_047c1617b1439.jpeg"/><Relationship Id="rId10" Type="http://schemas.openxmlformats.org/officeDocument/2006/relationships/image" Target="../media/a0751df7_0af9_11ee_a45c_047c1617b143_1b5db420_f93d_11ef_a6ea_047c1617b14310.jpeg"/><Relationship Id="rId11" Type="http://schemas.openxmlformats.org/officeDocument/2006/relationships/image" Target="../media/a0751df9_0af9_11ee_a45c_047c1617b143_1b5db425_f93d_11ef_a6ea_047c1617b14311.jpeg"/><Relationship Id="rId12" Type="http://schemas.openxmlformats.org/officeDocument/2006/relationships/image" Target="../media/a0751dfb_0af9_11ee_a45c_047c1617b143_1b5db42a_f93d_11ef_a6ea_047c1617b14312.jpeg"/><Relationship Id="rId13" Type="http://schemas.openxmlformats.org/officeDocument/2006/relationships/image" Target="../media/3e8472c0_afd7_11ef_a68d_047c1617b143_d92285cf_f1db_11ef_a6e1_047c1617b14313.jpeg"/><Relationship Id="rId14" Type="http://schemas.openxmlformats.org/officeDocument/2006/relationships/image" Target="../media/3e8472c2_afd7_11ef_a68d_047c1617b143_d92285d1_f1db_11ef_a6e1_047c1617b14314.jpeg"/><Relationship Id="rId15" Type="http://schemas.openxmlformats.org/officeDocument/2006/relationships/image" Target="../media/3e8472c4_afd7_11ef_a68d_047c1617b143_d92285d3_f1db_11ef_a6e1_047c1617b14315.jpeg"/><Relationship Id="rId16" Type="http://schemas.openxmlformats.org/officeDocument/2006/relationships/image" Target="../media/97785541_d539_11e9_8109_003048fd731b_1b5db40a_f93d_11ef_a6ea_047c1617b14316.jpeg"/><Relationship Id="rId17" Type="http://schemas.openxmlformats.org/officeDocument/2006/relationships/image" Target="../media/97785543_d539_11e9_8109_003048fd731b_1b5db40b_f93d_11ef_a6ea_047c1617b14317.jpeg"/><Relationship Id="rId18" Type="http://schemas.openxmlformats.org/officeDocument/2006/relationships/image" Target="../media/97785545_d539_11e9_8109_003048fd731b_1b5db40c_f93d_11ef_a6ea_047c1617b14318.jpeg"/><Relationship Id="rId19" Type="http://schemas.openxmlformats.org/officeDocument/2006/relationships/image" Target="../media/60a9d796_d53f_11e9_8109_003048fd731b_1b5db40d_f93d_11ef_a6ea_047c1617b14319.jpeg"/><Relationship Id="rId20" Type="http://schemas.openxmlformats.org/officeDocument/2006/relationships/image" Target="../media/60a9d798_d53f_11e9_8109_003048fd731b_1b5db40e_f93d_11ef_a6ea_047c1617b14320.jpeg"/><Relationship Id="rId21" Type="http://schemas.openxmlformats.org/officeDocument/2006/relationships/image" Target="../media/60a9d79a_d53f_11e9_8109_003048fd731b_1b5db40f_f93d_11ef_a6ea_047c1617b14321.jpeg"/><Relationship Id="rId22" Type="http://schemas.openxmlformats.org/officeDocument/2006/relationships/image" Target="../media/83e7fa4b_86a5_11e9_8101_003048fd731b_1b5db3de_f93d_11ef_a6ea_047c1617b14322.jpeg"/><Relationship Id="rId23" Type="http://schemas.openxmlformats.org/officeDocument/2006/relationships/image" Target="../media/83e7fa4f_86a5_11e9_8101_003048fd731b_1b5db3e2_f93d_11ef_a6ea_047c1617b14323.jpeg"/><Relationship Id="rId24" Type="http://schemas.openxmlformats.org/officeDocument/2006/relationships/image" Target="../media/83e7fa53_86a5_11e9_8101_003048fd731b_1b5db3e6_f93d_11ef_a6ea_047c1617b14324.jpeg"/><Relationship Id="rId25" Type="http://schemas.openxmlformats.org/officeDocument/2006/relationships/image" Target="../media/83e7fa57_86a5_11e9_8101_003048fd731b_1b5db3ea_f93d_11ef_a6ea_047c1617b14325.jpeg"/><Relationship Id="rId26" Type="http://schemas.openxmlformats.org/officeDocument/2006/relationships/image" Target="../media/83e7fa5b_86a5_11e9_8101_003048fd731b_1b5db3ee_f93d_11ef_a6ea_047c1617b14326.jpeg"/><Relationship Id="rId27" Type="http://schemas.openxmlformats.org/officeDocument/2006/relationships/image" Target="../media/83e7fa5f_86a5_11e9_8101_003048fd731b_1b5db3f2_f93d_11ef_a6ea_047c1617b14327.jpeg"/><Relationship Id="rId28" Type="http://schemas.openxmlformats.org/officeDocument/2006/relationships/image" Target="../media/83e7fa63_86a5_11e9_8101_003048fd731b_1b5db3f6_f93d_11ef_a6ea_047c1617b14328.jpeg"/><Relationship Id="rId29" Type="http://schemas.openxmlformats.org/officeDocument/2006/relationships/image" Target="../media/83e7fa67_86a5_11e9_8101_003048fd731b_1b5db3fa_f93d_11ef_a6ea_047c1617b14329.jpeg"/><Relationship Id="rId30" Type="http://schemas.openxmlformats.org/officeDocument/2006/relationships/image" Target="../media/83e7fa6b_86a5_11e9_8101_003048fd731b_1b5db3fe_f93d_11ef_a6ea_047c1617b14330.jpeg"/><Relationship Id="rId31" Type="http://schemas.openxmlformats.org/officeDocument/2006/relationships/image" Target="../media/83e7fa6f_86a5_11e9_8101_003048fd731b_1b5db402_f93d_11ef_a6ea_047c1617b14331.jpeg"/><Relationship Id="rId32" Type="http://schemas.openxmlformats.org/officeDocument/2006/relationships/image" Target="../media/83e7fa73_86a5_11e9_8101_003048fd731b_1b5db406_f93d_11ef_a6ea_047c1617b14332.jpeg"/><Relationship Id="rId33" Type="http://schemas.openxmlformats.org/officeDocument/2006/relationships/image" Target="../media/f423f45b_c461_11eb_82be_003048fd731b_a15553b0_602e_11ec_a20b_00259070b48733.jpeg"/><Relationship Id="rId34" Type="http://schemas.openxmlformats.org/officeDocument/2006/relationships/image" Target="../media/f423f45d_c461_11eb_82be_003048fd731b_a15553b1_602e_11ec_a20b_00259070b48734.jpeg"/><Relationship Id="rId35" Type="http://schemas.openxmlformats.org/officeDocument/2006/relationships/image" Target="../media/f423f45f_c461_11eb_82be_003048fd731b_a15553b2_602e_11ec_a20b_00259070b48735.jpeg"/><Relationship Id="rId36" Type="http://schemas.openxmlformats.org/officeDocument/2006/relationships/image" Target="../media/29b1cbbf_3e5b_11ec_836e_003048fd731b_a15553b3_602e_11ec_a20b_00259070b48736.jpeg"/><Relationship Id="rId37" Type="http://schemas.openxmlformats.org/officeDocument/2006/relationships/image" Target="../media/29b1cbc1_3e5b_11ec_836e_003048fd731b_a15553b4_602e_11ec_a20b_00259070b48737.jpeg"/><Relationship Id="rId38" Type="http://schemas.openxmlformats.org/officeDocument/2006/relationships/image" Target="../media/29b1cbc3_3e5b_11ec_836e_003048fd731b_a15553b5_602e_11ec_a20b_00259070b48738.jpeg"/><Relationship Id="rId39" Type="http://schemas.openxmlformats.org/officeDocument/2006/relationships/image" Target="../media/a12550c9_da6d_11ee_a56d_047c1617b143_1b5db3da_f93d_11ef_a6ea_047c1617b14339.jpeg"/><Relationship Id="rId40" Type="http://schemas.openxmlformats.org/officeDocument/2006/relationships/image" Target="../media/a12550cb_da6d_11ee_a56d_047c1617b143_1b5db3dc_f93d_11ef_a6ea_047c1617b14340.jpeg"/><Relationship Id="rId41" Type="http://schemas.openxmlformats.org/officeDocument/2006/relationships/image" Target="../media/a12550cd_da6d_11ee_a56d_047c1617b143_1b5db3d8_f93d_11ef_a6ea_047c1617b14341.jpeg"/><Relationship Id="rId42" Type="http://schemas.openxmlformats.org/officeDocument/2006/relationships/image" Target="../media/314559e0_e840_11ef_a6d5_047c1617b143_83eb96c9_5d58_11f0_a779_047c1617b14342.jpeg"/><Relationship Id="rId43" Type="http://schemas.openxmlformats.org/officeDocument/2006/relationships/image" Target="../media/314559e2_e840_11ef_a6d5_047c1617b143_83eb96cc_5d58_11f0_a779_047c1617b14343.jpeg"/><Relationship Id="rId44" Type="http://schemas.openxmlformats.org/officeDocument/2006/relationships/image" Target="../media/314559e4_e840_11ef_a6d5_047c1617b143_83eb96cf_5d58_11f0_a779_047c1617b14344.jpeg"/><Relationship Id="rId45" Type="http://schemas.openxmlformats.org/officeDocument/2006/relationships/image" Target="../media/8a41ba99_86a5_11e9_8101_003048fd731b_a44f70c8_a58a_11ee_a526_047c1617b14345.jpeg"/><Relationship Id="rId46" Type="http://schemas.openxmlformats.org/officeDocument/2006/relationships/image" Target="../media/8a41ba9d_86a5_11e9_8101_003048fd731b_a44f70c9_a58a_11ee_a526_047c1617b14346.jpeg"/><Relationship Id="rId47" Type="http://schemas.openxmlformats.org/officeDocument/2006/relationships/image" Target="../media/8a41baa1_86a5_11e9_8101_003048fd731b_a44f70ca_a58a_11ee_a526_047c1617b14347.jpeg"/><Relationship Id="rId48" Type="http://schemas.openxmlformats.org/officeDocument/2006/relationships/image" Target="../media/8a41baa5_86a5_11e9_8101_003048fd731b_a44f70cb_a58a_11ee_a526_047c1617b14348.jpeg"/><Relationship Id="rId49" Type="http://schemas.openxmlformats.org/officeDocument/2006/relationships/image" Target="../media/8a41baa9_86a5_11e9_8101_003048fd731b_a44f70cc_a58a_11ee_a526_047c1617b14349.jpeg"/><Relationship Id="rId50" Type="http://schemas.openxmlformats.org/officeDocument/2006/relationships/image" Target="../media/8a41baad_86a5_11e9_8101_003048fd731b_a44f70cd_a58a_11ee_a526_047c1617b14350.jpeg"/><Relationship Id="rId51" Type="http://schemas.openxmlformats.org/officeDocument/2006/relationships/image" Target="../media/83e7faab_86a5_11e9_8101_003048fd731b_1b5db481_f93d_11ef_a6ea_047c1617b14351.jpeg"/><Relationship Id="rId52" Type="http://schemas.openxmlformats.org/officeDocument/2006/relationships/image" Target="../media/83e7faaf_86a5_11e9_8101_003048fd731b_1b5db479_f93d_11ef_a6ea_047c1617b14352.jpeg"/><Relationship Id="rId53" Type="http://schemas.openxmlformats.org/officeDocument/2006/relationships/image" Target="../media/83e7fab3_86a5_11e9_8101_003048fd731b_1b5db47d_f93d_11ef_a6ea_047c1617b14353.jpeg"/><Relationship Id="rId54" Type="http://schemas.openxmlformats.org/officeDocument/2006/relationships/image" Target="../media/8a41b9b0_86a5_11e9_8101_003048fd731b_1b5db3b8_f93d_11ef_a6ea_047c1617b14354.jpeg"/><Relationship Id="rId55" Type="http://schemas.openxmlformats.org/officeDocument/2006/relationships/image" Target="../media/8a41b9b4_86a5_11e9_8101_003048fd731b_1b5db3bc_f93d_11ef_a6ea_047c1617b14355.jpeg"/><Relationship Id="rId56" Type="http://schemas.openxmlformats.org/officeDocument/2006/relationships/image" Target="../media/8a41b9b8_86a5_11e9_8101_003048fd731b_1b5db3c0_f93d_11ef_a6ea_047c1617b14356.jpeg"/><Relationship Id="rId57" Type="http://schemas.openxmlformats.org/officeDocument/2006/relationships/image" Target="../media/8a41b9bc_86a5_11e9_8101_003048fd731b_55ddf0ff_a58a_11ee_a526_047c1617b14357.png"/><Relationship Id="rId58" Type="http://schemas.openxmlformats.org/officeDocument/2006/relationships/image" Target="../media/8a41b9c0_86a5_11e9_8101_003048fd731b_55ddf100_a58a_11ee_a526_047c1617b14358.png"/><Relationship Id="rId59" Type="http://schemas.openxmlformats.org/officeDocument/2006/relationships/image" Target="../media/8a41b9c2_86a5_11e9_8101_003048fd731b_55ddf101_a58a_11ee_a526_047c1617b14359.png"/><Relationship Id="rId60" Type="http://schemas.openxmlformats.org/officeDocument/2006/relationships/image" Target="../media/8a41b9c6_86a5_11e9_8101_003048fd731b_5733967d_f953_11e9_810b_003048fd731b60.jpeg"/><Relationship Id="rId61" Type="http://schemas.openxmlformats.org/officeDocument/2006/relationships/image" Target="../media/8a41b9ca_86a5_11e9_8101_003048fd731b_5733967e_f953_11e9_810b_003048fd731b61.jpeg"/><Relationship Id="rId62" Type="http://schemas.openxmlformats.org/officeDocument/2006/relationships/image" Target="../media/8a41b9ce_86a5_11e9_8101_003048fd731b_5733967f_f953_11e9_810b_003048fd731b62.jpeg"/><Relationship Id="rId63" Type="http://schemas.openxmlformats.org/officeDocument/2006/relationships/image" Target="../media/8a41b9d2_86a5_11e9_8101_003048fd731b_57339680_f953_11e9_810b_003048fd731b63.jpeg"/><Relationship Id="rId64" Type="http://schemas.openxmlformats.org/officeDocument/2006/relationships/image" Target="../media/8a41b9d6_86a5_11e9_8101_003048fd731b_57339681_f953_11e9_810b_003048fd731b64.jpeg"/><Relationship Id="rId65" Type="http://schemas.openxmlformats.org/officeDocument/2006/relationships/image" Target="../media/8a41b9da_86a5_11e9_8101_003048fd731b_57339682_f953_11e9_810b_003048fd731b65.jpeg"/><Relationship Id="rId66" Type="http://schemas.openxmlformats.org/officeDocument/2006/relationships/image" Target="../media/83e7fa78_86a5_11e9_8101_003048fd731b_1b5db42e_f93d_11ef_a6ea_047c1617b14366.jpeg"/><Relationship Id="rId67" Type="http://schemas.openxmlformats.org/officeDocument/2006/relationships/image" Target="../media/83e7fa7c_86a5_11e9_8101_003048fd731b_1b5db432_f93d_11ef_a6ea_047c1617b14367.jpeg"/><Relationship Id="rId68" Type="http://schemas.openxmlformats.org/officeDocument/2006/relationships/image" Target="../media/83e7fa80_86a5_11e9_8101_003048fd731b_1b5db436_f93d_11ef_a6ea_047c1617b14368.jpeg"/><Relationship Id="rId69" Type="http://schemas.openxmlformats.org/officeDocument/2006/relationships/image" Target="../media/83e7fa84_86a5_11e9_8101_003048fd731b_1b5db43a_f93d_11ef_a6ea_047c1617b14369.jpeg"/><Relationship Id="rId70" Type="http://schemas.openxmlformats.org/officeDocument/2006/relationships/image" Target="../media/83e7fa88_86a5_11e9_8101_003048fd731b_1b5db43e_f93d_11ef_a6ea_047c1617b14370.jpeg"/><Relationship Id="rId71" Type="http://schemas.openxmlformats.org/officeDocument/2006/relationships/image" Target="../media/83e7fa8c_86a5_11e9_8101_003048fd731b_1b5db442_f93d_11ef_a6ea_047c1617b14371.jpeg"/><Relationship Id="rId72" Type="http://schemas.openxmlformats.org/officeDocument/2006/relationships/image" Target="../media/83e7fa90_86a5_11e9_8101_003048fd731b_1b5db446_f93d_11ef_a6ea_047c1617b14372.jpeg"/><Relationship Id="rId73" Type="http://schemas.openxmlformats.org/officeDocument/2006/relationships/image" Target="../media/83e7fa94_86a5_11e9_8101_003048fd731b_1b5db44a_f93d_11ef_a6ea_047c1617b14373.jpeg"/><Relationship Id="rId74" Type="http://schemas.openxmlformats.org/officeDocument/2006/relationships/image" Target="../media/83e7fa98_86a5_11e9_8101_003048fd731b_1b5db44e_f93d_11ef_a6ea_047c1617b14374.jpeg"/><Relationship Id="rId75" Type="http://schemas.openxmlformats.org/officeDocument/2006/relationships/image" Target="../media/83e7fa9c_86a5_11e9_8101_003048fd731b_1b5db452_f93d_11ef_a6ea_047c1617b14375.jpeg"/><Relationship Id="rId76" Type="http://schemas.openxmlformats.org/officeDocument/2006/relationships/image" Target="../media/83e7faa1_86a5_11e9_8101_003048fd731b_1b5db459_f93d_11ef_a6ea_047c1617b14376.jpeg"/><Relationship Id="rId77" Type="http://schemas.openxmlformats.org/officeDocument/2006/relationships/image" Target="../media/83e7faa4_86a5_11e9_8101_003048fd731b_1b5db45d_f93d_11ef_a6ea_047c1617b14377.jpeg"/><Relationship Id="rId78" Type="http://schemas.openxmlformats.org/officeDocument/2006/relationships/image" Target="../media/83e7faa7_86a5_11e9_8101_003048fd731b_1b5db461_f93d_11ef_a6ea_047c1617b14378.jpeg"/><Relationship Id="rId79" Type="http://schemas.openxmlformats.org/officeDocument/2006/relationships/image" Target="../media/ccf1937f_ffba_11e9_810b_003048fd731b_cdcf5fba_518a_11ea_810f_003048fd731b79.jpeg"/><Relationship Id="rId80" Type="http://schemas.openxmlformats.org/officeDocument/2006/relationships/image" Target="../media/ccf19381_ffba_11e9_810b_003048fd731b_cdcf5fbb_518a_11ea_810f_003048fd731b80.jpeg"/><Relationship Id="rId81" Type="http://schemas.openxmlformats.org/officeDocument/2006/relationships/image" Target="../media/dab7a689_3767_11ea_810f_003048fd731b_a44f70be_a58a_11ee_a526_047c1617b14381.jpeg"/><Relationship Id="rId82" Type="http://schemas.openxmlformats.org/officeDocument/2006/relationships/image" Target="../media/dab7a68b_3767_11ea_810f_003048fd731b_a44f70bf_a58a_11ee_a526_047c1617b14382.jpeg"/><Relationship Id="rId83" Type="http://schemas.openxmlformats.org/officeDocument/2006/relationships/image" Target="../media/dab7a68d_3767_11ea_810f_003048fd731b_a44f70c0_a58a_11ee_a526_047c1617b14383.jpeg"/><Relationship Id="rId84" Type="http://schemas.openxmlformats.org/officeDocument/2006/relationships/image" Target="../media/dab7a68f_3767_11ea_810f_003048fd731b_a44f70b8_a58a_11ee_a526_047c1617b14384.jpeg"/><Relationship Id="rId85" Type="http://schemas.openxmlformats.org/officeDocument/2006/relationships/image" Target="../media/dab7a691_3767_11ea_810f_003048fd731b_a44f70b9_a58a_11ee_a526_047c1617b14385.jpeg"/><Relationship Id="rId86" Type="http://schemas.openxmlformats.org/officeDocument/2006/relationships/image" Target="../media/dab7a693_3767_11ea_810f_003048fd731b_a44f70ba_a58a_11ee_a526_047c1617b14386.jpeg"/><Relationship Id="rId87" Type="http://schemas.openxmlformats.org/officeDocument/2006/relationships/image" Target="../media/dab7a695_3767_11ea_810f_003048fd731b_a44f70c1_a58a_11ee_a526_047c1617b14387.jpeg"/><Relationship Id="rId88" Type="http://schemas.openxmlformats.org/officeDocument/2006/relationships/image" Target="../media/dab7a697_3767_11ea_810f_003048fd731b_a44f70c2_a58a_11ee_a526_047c1617b14388.jpeg"/><Relationship Id="rId89" Type="http://schemas.openxmlformats.org/officeDocument/2006/relationships/image" Target="../media/dab7a699_3767_11ea_810f_003048fd731b_1b5db46c_f93d_11ef_a6ea_047c1617b14389.jpeg"/><Relationship Id="rId90" Type="http://schemas.openxmlformats.org/officeDocument/2006/relationships/image" Target="../media/dab7a69b_3767_11ea_810f_003048fd731b_a44f70bc_a58a_11ee_a526_047c1617b14390.jpeg"/><Relationship Id="rId91" Type="http://schemas.openxmlformats.org/officeDocument/2006/relationships/image" Target="../media/dab7a69d_3767_11ea_810f_003048fd731b_a44f70bd_a58a_11ee_a526_047c1617b14391.jpeg"/><Relationship Id="rId92" Type="http://schemas.openxmlformats.org/officeDocument/2006/relationships/image" Target="../media/dab7a69f_3767_11ea_810f_003048fd731b_1b5db465_f93d_11ef_a6ea_047c1617b14392.jpeg"/><Relationship Id="rId93" Type="http://schemas.openxmlformats.org/officeDocument/2006/relationships/image" Target="../media/dab7a6a1_3767_11ea_810f_003048fd731b_a44f70c7_a58a_11ee_a526_047c1617b14393.jpeg"/><Relationship Id="rId94" Type="http://schemas.openxmlformats.org/officeDocument/2006/relationships/image" Target="../media/0b44dd49_0c78_11ec_8321_003048fd731b_1b5db475_f93d_11ef_a6ea_047c1617b14394.jpeg"/><Relationship Id="rId95" Type="http://schemas.openxmlformats.org/officeDocument/2006/relationships/image" Target="../media/0b44dd4b_0c78_11ec_8321_003048fd731b_1b5db46d_f93d_11ef_a6ea_047c1617b14395.jpeg"/><Relationship Id="rId96" Type="http://schemas.openxmlformats.org/officeDocument/2006/relationships/image" Target="../media/d0d91a75_7762_11ec_a212_00259070b487_a44f70c4_a58a_11ee_a526_047c1617b14396.jpeg"/><Relationship Id="rId97" Type="http://schemas.openxmlformats.org/officeDocument/2006/relationships/image" Target="../media/d0d91a77_7762_11ec_a212_00259070b487_a44f70c5_a58a_11ee_a526_047c1617b14397.jpeg"/><Relationship Id="rId98" Type="http://schemas.openxmlformats.org/officeDocument/2006/relationships/image" Target="../media/e3f40c12_5308_11ee_a4bb_047c1617b143_0a6f3a85_310d_11f1_a89b_047c1617b14398.jpeg"/><Relationship Id="rId99" Type="http://schemas.openxmlformats.org/officeDocument/2006/relationships/image" Target="../media/e3f40c14_5308_11ee_a4bb_047c1617b143_0a6f3a89_310d_11f1_a89b_047c1617b14399.jpeg"/><Relationship Id="rId100" Type="http://schemas.openxmlformats.org/officeDocument/2006/relationships/image" Target="../media/e3f40c16_5308_11ee_a4bb_047c1617b143_6b95d43d_5a46_11f0_a775_047c1617b143100.jpeg"/><Relationship Id="rId101" Type="http://schemas.openxmlformats.org/officeDocument/2006/relationships/image" Target="../media/e3f40c18_5308_11ee_a4bb_047c1617b143_6b95d440_5a46_11f0_a775_047c1617b143101.jpeg"/><Relationship Id="rId102" Type="http://schemas.openxmlformats.org/officeDocument/2006/relationships/image" Target="../media/e3f40c1a_5308_11ee_a4bb_047c1617b143_1b5db466_f93d_11ef_a6ea_047c1617b143102.jpeg"/><Relationship Id="rId103" Type="http://schemas.openxmlformats.org/officeDocument/2006/relationships/image" Target="../media/d882db0c_72af_11ee_a4e3_047c1617b143_6b95d43a_5a46_11f0_a775_047c1617b143103.jpeg"/><Relationship Id="rId104" Type="http://schemas.openxmlformats.org/officeDocument/2006/relationships/image" Target="../media/d882db0e_72af_11ee_a4e3_047c1617b143_1b5db469_f93d_11ef_a6ea_047c1617b143104.jpeg"/><Relationship Id="rId105" Type="http://schemas.openxmlformats.org/officeDocument/2006/relationships/image" Target="../media/1f13c3ff_37d2_11ef_a5e9_047c1617b143_14e1e153_f93d_11ef_a6ea_047c1617b143105.jpeg"/><Relationship Id="rId106" Type="http://schemas.openxmlformats.org/officeDocument/2006/relationships/image" Target="../media/9182be46_eeb6_11ef_a6dd_047c1617b143_21d4f655_793a_11f0_a79f_047c1617b143106.jpeg"/><Relationship Id="rId107" Type="http://schemas.openxmlformats.org/officeDocument/2006/relationships/image" Target="../media/9182be48_eeb6_11ef_a6dd_047c1617b143_21d4f650_793a_11f0_a79f_047c1617b143107.jpeg"/><Relationship Id="rId108" Type="http://schemas.openxmlformats.org/officeDocument/2006/relationships/image" Target="../media/9182be4a_eeb6_11ef_a6dd_047c1617b143_21d4f64a_793a_11f0_a79f_047c1617b143108.jpeg"/><Relationship Id="rId109" Type="http://schemas.openxmlformats.org/officeDocument/2006/relationships/image" Target="../media/9182be4c_eeb6_11ef_a6dd_047c1617b143_21d4f64d_793a_11f0_a79f_047c1617b143109.jpeg"/><Relationship Id="rId110" Type="http://schemas.openxmlformats.org/officeDocument/2006/relationships/image" Target="../media/9182be4e_eeb6_11ef_a6dd_047c1617b143_21d4f647_793a_11f0_a79f_047c1617b143110.jpeg"/><Relationship Id="rId111" Type="http://schemas.openxmlformats.org/officeDocument/2006/relationships/image" Target="../media/9182be50_eeb6_11ef_a6dd_047c1617b143_21d4f642_793a_11f0_a79f_047c1617b143111.jpeg"/><Relationship Id="rId112" Type="http://schemas.openxmlformats.org/officeDocument/2006/relationships/image" Target="../media/9182be52_eeb6_11ef_a6dd_047c1617b143_21d4f643_793a_11f0_a79f_047c1617b143112.jpeg"/><Relationship Id="rId113" Type="http://schemas.openxmlformats.org/officeDocument/2006/relationships/image" Target="../media/9182be54_eeb6_11ef_a6dd_047c1617b143_21d4f644_793a_11f0_a79f_047c1617b143113.jpeg"/><Relationship Id="rId114" Type="http://schemas.openxmlformats.org/officeDocument/2006/relationships/image" Target="../media/9182be56_eeb6_11ef_a6dd_047c1617b143_21d4f641_793a_11f0_a79f_047c1617b143114.jpeg"/><Relationship Id="rId115" Type="http://schemas.openxmlformats.org/officeDocument/2006/relationships/image" Target="../media/16fb134d_9712_11f0_a7c5_047c1617b143_cc52da0c_c375_11f0_a800_047c1617b143115.jpeg"/><Relationship Id="rId116" Type="http://schemas.openxmlformats.org/officeDocument/2006/relationships/image" Target="../media/16fb134f_9712_11f0_a7c5_047c1617b143_cc52da0f_c375_11f0_a800_047c1617b143116.jpeg"/><Relationship Id="rId117" Type="http://schemas.openxmlformats.org/officeDocument/2006/relationships/image" Target="../media/16fb1351_9712_11f0_a7c5_047c1617b143_ab7d8fb7_d05b_11f0_a810_047c1617b143117.jpeg"/><Relationship Id="rId118" Type="http://schemas.openxmlformats.org/officeDocument/2006/relationships/image" Target="../media/16fb1353_9712_11f0_a7c5_047c1617b143_ab7d8fb8_d05b_11f0_a810_047c1617b143118.jpeg"/><Relationship Id="rId119" Type="http://schemas.openxmlformats.org/officeDocument/2006/relationships/image" Target="../media/16fb1355_9712_11f0_a7c5_047c1617b143_cc52da06_c375_11f0_a800_047c1617b143119.jpeg"/><Relationship Id="rId120" Type="http://schemas.openxmlformats.org/officeDocument/2006/relationships/image" Target="../media/16fb1357_9712_11f0_a7c5_047c1617b143_cc52da09_c375_11f0_a800_047c1617b143120.jpeg"/><Relationship Id="rId121" Type="http://schemas.openxmlformats.org/officeDocument/2006/relationships/image" Target="../media/16fb1359_9712_11f0_a7c5_047c1617b143_cc52da04_c375_11f0_a800_047c1617b143121.jpeg"/><Relationship Id="rId122" Type="http://schemas.openxmlformats.org/officeDocument/2006/relationships/image" Target="../media/16fb135b_9712_11f0_a7c5_047c1617b143_cc52da05_c375_11f0_a800_047c1617b143122.jpeg"/><Relationship Id="rId123" Type="http://schemas.openxmlformats.org/officeDocument/2006/relationships/image" Target="../media/16fb135d_9712_11f0_a7c5_047c1617b143_cc52d9fe_c375_11f0_a800_047c1617b143123.jpeg"/><Relationship Id="rId124" Type="http://schemas.openxmlformats.org/officeDocument/2006/relationships/image" Target="../media/16fb135f_9712_11f0_a7c5_047c1617b143_cc52da01_c375_11f0_a800_047c1617b143124.jpeg"/><Relationship Id="rId125" Type="http://schemas.openxmlformats.org/officeDocument/2006/relationships/image" Target="../media/16fb1361_9712_11f0_a7c5_047c1617b143_cc52d9f8_c375_11f0_a800_047c1617b143125.jpeg"/><Relationship Id="rId126" Type="http://schemas.openxmlformats.org/officeDocument/2006/relationships/image" Target="../media/16fb1363_9712_11f0_a7c5_047c1617b143_cc52d9fb_c375_11f0_a800_047c1617b143126.jpeg"/><Relationship Id="rId127" Type="http://schemas.openxmlformats.org/officeDocument/2006/relationships/image" Target="../media/856efa73_cb53_11ef_a6b0_047c1617b143_14e1e0ae_f93d_11ef_a6ea_047c1617b143127.jpeg"/><Relationship Id="rId128" Type="http://schemas.openxmlformats.org/officeDocument/2006/relationships/image" Target="../media/856efa75_cb53_11ef_a6b0_047c1617b143_14e1e0af_f93d_11ef_a6ea_047c1617b143128.jpeg"/><Relationship Id="rId129" Type="http://schemas.openxmlformats.org/officeDocument/2006/relationships/image" Target="../media/05b644f1_af18_11f0_a7e5_047c1617b143_14f19985_12f7_11f1_a874_047c1617b143129.jpeg"/><Relationship Id="rId130" Type="http://schemas.openxmlformats.org/officeDocument/2006/relationships/image" Target="../media/05b644f3_af18_11f0_a7e5_047c1617b143_14f19982_12f7_11f1_a874_047c1617b143130.jpeg"/><Relationship Id="rId131" Type="http://schemas.openxmlformats.org/officeDocument/2006/relationships/image" Target="../media/073f6e85_3774_11ea_810f_003048fd731b_1b5db3d4_f93d_11ef_a6ea_047c1617b143131.jpeg"/><Relationship Id="rId132" Type="http://schemas.openxmlformats.org/officeDocument/2006/relationships/image" Target="../media/073f6e83_3774_11ea_810f_003048fd731b_1b5db3c4_f93d_11ef_a6ea_047c1617b143132.jpeg"/><Relationship Id="rId133" Type="http://schemas.openxmlformats.org/officeDocument/2006/relationships/image" Target="../media/073f6e87_3774_11ea_810f_003048fd731b_1b5db3c8_f93d_11ef_a6ea_047c1617b143133.jpeg"/><Relationship Id="rId134" Type="http://schemas.openxmlformats.org/officeDocument/2006/relationships/image" Target="../media/d83ddbe3_92b8_11ed_a3b9_047c1617b143_1b5db3cc_f93d_11ef_a6ea_047c1617b143134.jpeg"/><Relationship Id="rId135" Type="http://schemas.openxmlformats.org/officeDocument/2006/relationships/image" Target="../media/d83ddbe5_92b8_11ed_a3b9_047c1617b143_1b5db3d0_f93d_11ef_a6ea_047c1617b143135.jpeg"/><Relationship Id="rId136" Type="http://schemas.openxmlformats.org/officeDocument/2006/relationships/image" Target="../media/80abdaa7_b35e_11eb_82a7_003048fd731b_55ddf11d_a58a_11ee_a526_047c1617b143136.png"/><Relationship Id="rId137" Type="http://schemas.openxmlformats.org/officeDocument/2006/relationships/image" Target="../media/80abdaa9_b35e_11eb_82a7_003048fd731b_55ddf11e_a58a_11ee_a526_047c1617b143137.png"/><Relationship Id="rId138" Type="http://schemas.openxmlformats.org/officeDocument/2006/relationships/image" Target="../media/80abdaab_b35e_11eb_82a7_003048fd731b_55ddf11f_a58a_11ee_a526_047c1617b143138.png"/><Relationship Id="rId139" Type="http://schemas.openxmlformats.org/officeDocument/2006/relationships/image" Target="../media/1ca69394_04fa_11f1_a85e_047c1617b143_2ed140a5_0c97_11f1_a86a_047c1617b143139.jpeg"/><Relationship Id="rId140" Type="http://schemas.openxmlformats.org/officeDocument/2006/relationships/image" Target="../media/a2f57403_c27f_11ee_a54c_047c1617b143_14e1e0e2_f93d_11ef_a6ea_047c1617b143140.jpeg"/><Relationship Id="rId141" Type="http://schemas.openxmlformats.org/officeDocument/2006/relationships/image" Target="../media/a2f57405_c27f_11ee_a54c_047c1617b143_14e1e0e5_f93d_11ef_a6ea_047c1617b14314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4" name="Image_119" descr="Image_11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5" name="Image_120" descr="Image_12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6" name="Image_121" descr="Image_12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7" name="Image_122" descr="Image_12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8" name="Image_123" descr="Image_12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9" name="Image_124" descr="Image_12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0" name="Image_125" descr="Image_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1" name="Image_126" descr="Image_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2" name="Image_127" descr="Image_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3" name="Image_128" descr="Image_12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5" name="Image_138" descr="Image_13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6" name="Image_139" descr="Image_13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7" name="Image_140" descr="Image_14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8" name="Image_141" descr="Image_14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9" name="Image_142" descr="Image_14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0" name="Image_143" descr="Image_14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1" name="Image_144" descr="Image_14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2" name="Image_145" descr="Image_14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3" name="Image_146" descr="Image_14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4" name="Image_147" descr="Image_14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5" name="Image_148" descr="Image_14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6" name="Image_149" descr="Image_14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7" name="Image_151" descr="Image_15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8" name="Image_152" descr="Image_15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29" name="Image_154" descr="Image_15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0" name="Image_155" descr="Image_15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1" name="Image_158" descr="Image_15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2" name="Image_159" descr="Image_15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3" name="Image_160" descr="Image_16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4" name="Image_161" descr="Image_16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5" name="Image_162" descr="Image_16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6" name="Image_164" descr="Image_16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7" name="Image_165" descr="Image_16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8" name="Image_166" descr="Image_16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9" name="Image_167" descr="Image_16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0" name="Image_169" descr="Image_16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1" name="Image_170" descr="Image_17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J5*335.16</f>
        <v>0</v>
      </c>
      <c r="L5" s="5"/>
    </row>
    <row r="6" spans="1:12" customHeight="1" ht="105" outlineLevel="4">
      <c r="A6" s="1"/>
      <c r="B6" s="1">
        <v>818869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J6*488.04</f>
        <v>0</v>
      </c>
      <c r="L6" s="5"/>
    </row>
    <row r="7" spans="1:12" customHeight="1" ht="105" outlineLevel="4">
      <c r="A7" s="1"/>
      <c r="B7" s="1">
        <v>818870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J7*671.79</f>
        <v>0</v>
      </c>
      <c r="L7" s="5"/>
    </row>
    <row r="8" spans="1:12" customHeight="1" ht="105" outlineLevel="4">
      <c r="A8" s="1"/>
      <c r="B8" s="1">
        <v>818871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J8*1350.93</f>
        <v>0</v>
      </c>
      <c r="L8" s="5"/>
    </row>
    <row r="9" spans="1:12" customHeight="1" ht="105" outlineLevel="4">
      <c r="A9" s="1"/>
      <c r="B9" s="1">
        <v>818872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J9*2022.72</f>
        <v>0</v>
      </c>
      <c r="L9" s="5"/>
    </row>
    <row r="10" spans="1:12" customHeight="1" ht="105" outlineLevel="4">
      <c r="A10" s="1"/>
      <c r="B10" s="1">
        <v>818873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J10*2560.74</f>
        <v>0</v>
      </c>
      <c r="L10" s="5"/>
    </row>
    <row r="11" spans="1:12" customHeight="1" ht="105" outlineLevel="4">
      <c r="A11" s="1"/>
      <c r="B11" s="1">
        <v>834461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J11*339.57</f>
        <v>0</v>
      </c>
      <c r="L11" s="5"/>
    </row>
    <row r="12" spans="1:12" customHeight="1" ht="105" outlineLevel="4">
      <c r="A12" s="1"/>
      <c r="B12" s="1">
        <v>834462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17</v>
      </c>
      <c r="K12" s="2" t="str">
        <f>J12*493.92</f>
        <v>0</v>
      </c>
      <c r="L12" s="5"/>
    </row>
    <row r="13" spans="1:12" customHeight="1" ht="105" outlineLevel="4">
      <c r="A13" s="1"/>
      <c r="B13" s="1">
        <v>834463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5</v>
      </c>
      <c r="H13" s="2">
        <v>0</v>
      </c>
      <c r="I13" s="1">
        <v>0</v>
      </c>
      <c r="J13" s="3" t="s">
        <v>17</v>
      </c>
      <c r="K13" s="2" t="str">
        <f>J13*679.14</f>
        <v>0</v>
      </c>
      <c r="L13" s="5"/>
    </row>
    <row r="14" spans="1:12" customHeight="1" ht="105" outlineLevel="4">
      <c r="A14" s="1"/>
      <c r="B14" s="1">
        <v>878113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J14*1409.73</f>
        <v>0</v>
      </c>
      <c r="L14" s="5"/>
    </row>
    <row r="15" spans="1:12" customHeight="1" ht="105" outlineLevel="4">
      <c r="A15" s="1"/>
      <c r="B15" s="1">
        <v>878114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J15*2063.88</f>
        <v>0</v>
      </c>
      <c r="L15" s="5"/>
    </row>
    <row r="16" spans="1:12" customHeight="1" ht="105" outlineLevel="4">
      <c r="A16" s="1"/>
      <c r="B16" s="1">
        <v>878115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J16*2612.19</f>
        <v>0</v>
      </c>
      <c r="L16" s="5"/>
    </row>
    <row r="17" spans="1:12" customHeight="1" ht="105" outlineLevel="4">
      <c r="A17" s="1"/>
      <c r="B17" s="1">
        <v>885111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5</v>
      </c>
      <c r="H17" s="2">
        <v>0</v>
      </c>
      <c r="I17" s="1">
        <v>0</v>
      </c>
      <c r="J17" s="3" t="s">
        <v>17</v>
      </c>
      <c r="K17" s="2" t="str">
        <f>J17*533.61</f>
        <v>0</v>
      </c>
      <c r="L17" s="5"/>
    </row>
    <row r="18" spans="1:12" customHeight="1" ht="105" outlineLevel="4">
      <c r="A18" s="1"/>
      <c r="B18" s="1">
        <v>885112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9</v>
      </c>
      <c r="H18" s="2">
        <v>0</v>
      </c>
      <c r="I18" s="1">
        <v>0</v>
      </c>
      <c r="J18" s="3" t="s">
        <v>17</v>
      </c>
      <c r="K18" s="2" t="str">
        <f>J18*695.31</f>
        <v>0</v>
      </c>
      <c r="L18" s="5"/>
    </row>
    <row r="19" spans="1:12" customHeight="1" ht="105" outlineLevel="4">
      <c r="A19" s="1"/>
      <c r="B19" s="1">
        <v>885113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5</v>
      </c>
      <c r="H19" s="2">
        <v>0</v>
      </c>
      <c r="I19" s="1">
        <v>0</v>
      </c>
      <c r="J19" s="3" t="s">
        <v>17</v>
      </c>
      <c r="K19" s="2" t="str">
        <f>J19*893.76</f>
        <v>0</v>
      </c>
      <c r="L19" s="5"/>
    </row>
    <row r="20" spans="1:12" customHeight="1" ht="105" outlineLevel="4">
      <c r="A20" s="1"/>
      <c r="B20" s="1">
        <v>823126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47</v>
      </c>
      <c r="H20" s="2">
        <v>0</v>
      </c>
      <c r="I20" s="1">
        <v>0</v>
      </c>
      <c r="J20" s="3" t="s">
        <v>17</v>
      </c>
      <c r="K20" s="2" t="str">
        <f>J20*599.76</f>
        <v>0</v>
      </c>
      <c r="L20" s="5"/>
    </row>
    <row r="21" spans="1:12" customHeight="1" ht="105" outlineLevel="4">
      <c r="A21" s="1"/>
      <c r="B21" s="1">
        <v>823127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47</v>
      </c>
      <c r="H21" s="2">
        <v>0</v>
      </c>
      <c r="I21" s="1">
        <v>0</v>
      </c>
      <c r="J21" s="3" t="s">
        <v>17</v>
      </c>
      <c r="K21" s="2" t="str">
        <f>J21*1026.06</f>
        <v>0</v>
      </c>
      <c r="L21" s="5"/>
    </row>
    <row r="22" spans="1:12" customHeight="1" ht="105" outlineLevel="4">
      <c r="A22" s="1"/>
      <c r="B22" s="1">
        <v>823128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6</v>
      </c>
      <c r="H22" s="2">
        <v>0</v>
      </c>
      <c r="I22" s="1">
        <v>0</v>
      </c>
      <c r="J22" s="3" t="s">
        <v>17</v>
      </c>
      <c r="K22" s="2" t="str">
        <f>J22*1533.21</f>
        <v>0</v>
      </c>
      <c r="L22" s="5"/>
    </row>
    <row r="23" spans="1:12" customHeight="1" ht="105" outlineLevel="4">
      <c r="A23" s="1"/>
      <c r="B23" s="1">
        <v>823129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7</v>
      </c>
      <c r="H23" s="2">
        <v>0</v>
      </c>
      <c r="I23" s="1">
        <v>0</v>
      </c>
      <c r="J23" s="3" t="s">
        <v>17</v>
      </c>
      <c r="K23" s="2" t="str">
        <f>J23*620.34</f>
        <v>0</v>
      </c>
      <c r="L23" s="5"/>
    </row>
    <row r="24" spans="1:12" customHeight="1" ht="105" outlineLevel="4">
      <c r="A24" s="1"/>
      <c r="B24" s="1">
        <v>823130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10</v>
      </c>
      <c r="H24" s="2">
        <v>0</v>
      </c>
      <c r="I24" s="1">
        <v>0</v>
      </c>
      <c r="J24" s="3" t="s">
        <v>17</v>
      </c>
      <c r="K24" s="2" t="str">
        <f>J24*1004.01</f>
        <v>0</v>
      </c>
      <c r="L24" s="5"/>
    </row>
    <row r="25" spans="1:12" customHeight="1" ht="105" outlineLevel="4">
      <c r="A25" s="1"/>
      <c r="B25" s="1">
        <v>823131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6</v>
      </c>
      <c r="H25" s="2">
        <v>0</v>
      </c>
      <c r="I25" s="1">
        <v>0</v>
      </c>
      <c r="J25" s="3" t="s">
        <v>17</v>
      </c>
      <c r="K25" s="2" t="str">
        <f>J25*1487.64</f>
        <v>0</v>
      </c>
      <c r="L25" s="5"/>
    </row>
    <row r="26" spans="1:12" outlineLevel="2">
      <c r="A26" s="8" t="s">
        <v>100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818841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105</v>
      </c>
      <c r="H27" s="2" t="s">
        <v>106</v>
      </c>
      <c r="I27" s="1">
        <v>0</v>
      </c>
      <c r="J27" s="3" t="s">
        <v>17</v>
      </c>
      <c r="K27" s="2" t="str">
        <f>J27*429.00</f>
        <v>0</v>
      </c>
      <c r="L27" s="5"/>
    </row>
    <row r="28" spans="1:12" customHeight="1" ht="105" outlineLevel="4">
      <c r="A28" s="1"/>
      <c r="B28" s="1">
        <v>818842</v>
      </c>
      <c r="C28" s="1" t="s">
        <v>107</v>
      </c>
      <c r="D28" s="1" t="s">
        <v>108</v>
      </c>
      <c r="E28" s="2" t="s">
        <v>109</v>
      </c>
      <c r="F28" s="2" t="s">
        <v>104</v>
      </c>
      <c r="G28" s="2" t="s">
        <v>47</v>
      </c>
      <c r="H28" s="2" t="s">
        <v>110</v>
      </c>
      <c r="I28" s="1">
        <v>0</v>
      </c>
      <c r="J28" s="3" t="s">
        <v>17</v>
      </c>
      <c r="K28" s="2" t="str">
        <f>J28*429.00</f>
        <v>0</v>
      </c>
      <c r="L28" s="5"/>
    </row>
    <row r="29" spans="1:12" customHeight="1" ht="105" outlineLevel="4">
      <c r="A29" s="1"/>
      <c r="B29" s="1">
        <v>818843</v>
      </c>
      <c r="C29" s="1" t="s">
        <v>111</v>
      </c>
      <c r="D29" s="1" t="s">
        <v>112</v>
      </c>
      <c r="E29" s="2" t="s">
        <v>113</v>
      </c>
      <c r="F29" s="2" t="s">
        <v>114</v>
      </c>
      <c r="G29" s="2" t="s">
        <v>115</v>
      </c>
      <c r="H29" s="2">
        <v>0</v>
      </c>
      <c r="I29" s="1">
        <v>0</v>
      </c>
      <c r="J29" s="3" t="s">
        <v>17</v>
      </c>
      <c r="K29" s="2" t="str">
        <f>J29*388.00</f>
        <v>0</v>
      </c>
      <c r="L29" s="5"/>
    </row>
    <row r="30" spans="1:12" customHeight="1" ht="105" outlineLevel="4">
      <c r="A30" s="1"/>
      <c r="B30" s="1">
        <v>818844</v>
      </c>
      <c r="C30" s="1" t="s">
        <v>116</v>
      </c>
      <c r="D30" s="1" t="s">
        <v>117</v>
      </c>
      <c r="E30" s="2" t="s">
        <v>118</v>
      </c>
      <c r="F30" s="2" t="s">
        <v>119</v>
      </c>
      <c r="G30" s="2" t="s">
        <v>105</v>
      </c>
      <c r="H30" s="2" t="s">
        <v>106</v>
      </c>
      <c r="I30" s="1">
        <v>0</v>
      </c>
      <c r="J30" s="3" t="s">
        <v>17</v>
      </c>
      <c r="K30" s="2" t="str">
        <f>J30*652.00</f>
        <v>0</v>
      </c>
      <c r="L30" s="5"/>
    </row>
    <row r="31" spans="1:12" customHeight="1" ht="105" outlineLevel="4">
      <c r="A31" s="1"/>
      <c r="B31" s="1">
        <v>818845</v>
      </c>
      <c r="C31" s="1" t="s">
        <v>120</v>
      </c>
      <c r="D31" s="1" t="s">
        <v>121</v>
      </c>
      <c r="E31" s="2" t="s">
        <v>122</v>
      </c>
      <c r="F31" s="2" t="s">
        <v>123</v>
      </c>
      <c r="G31" s="2" t="s">
        <v>47</v>
      </c>
      <c r="H31" s="2" t="s">
        <v>110</v>
      </c>
      <c r="I31" s="1">
        <v>0</v>
      </c>
      <c r="J31" s="3" t="s">
        <v>17</v>
      </c>
      <c r="K31" s="2" t="str">
        <f>J31*1216.00</f>
        <v>0</v>
      </c>
      <c r="L31" s="5"/>
    </row>
    <row r="32" spans="1:12" customHeight="1" ht="105" outlineLevel="4">
      <c r="A32" s="1"/>
      <c r="B32" s="1">
        <v>818846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7</v>
      </c>
      <c r="H32" s="2" t="s">
        <v>115</v>
      </c>
      <c r="I32" s="1">
        <v>0</v>
      </c>
      <c r="J32" s="3" t="s">
        <v>17</v>
      </c>
      <c r="K32" s="2" t="str">
        <f>J32*2017.00</f>
        <v>0</v>
      </c>
      <c r="L32" s="5"/>
    </row>
    <row r="33" spans="1:12" customHeight="1" ht="105" outlineLevel="4">
      <c r="A33" s="1"/>
      <c r="B33" s="1">
        <v>818847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10</v>
      </c>
      <c r="H33" s="2" t="s">
        <v>115</v>
      </c>
      <c r="I33" s="1">
        <v>0</v>
      </c>
      <c r="J33" s="3" t="s">
        <v>17</v>
      </c>
      <c r="K33" s="2" t="str">
        <f>J33*3062.00</f>
        <v>0</v>
      </c>
      <c r="L33" s="5"/>
    </row>
    <row r="34" spans="1:12" customHeight="1" ht="105" outlineLevel="4">
      <c r="A34" s="1"/>
      <c r="B34" s="1">
        <v>818848</v>
      </c>
      <c r="C34" s="1" t="s">
        <v>132</v>
      </c>
      <c r="D34" s="1" t="s">
        <v>133</v>
      </c>
      <c r="E34" s="2" t="s">
        <v>134</v>
      </c>
      <c r="F34" s="2" t="s">
        <v>135</v>
      </c>
      <c r="G34" s="2">
        <v>5</v>
      </c>
      <c r="H34" s="2">
        <v>0</v>
      </c>
      <c r="I34" s="1">
        <v>0</v>
      </c>
      <c r="J34" s="3" t="s">
        <v>17</v>
      </c>
      <c r="K34" s="2" t="str">
        <f>J34*4045.00</f>
        <v>0</v>
      </c>
      <c r="L34" s="5"/>
    </row>
    <row r="35" spans="1:12" customHeight="1" ht="105" outlineLevel="4">
      <c r="A35" s="1"/>
      <c r="B35" s="1">
        <v>818849</v>
      </c>
      <c r="C35" s="1" t="s">
        <v>136</v>
      </c>
      <c r="D35" s="1" t="s">
        <v>137</v>
      </c>
      <c r="E35" s="2" t="s">
        <v>138</v>
      </c>
      <c r="F35" s="2" t="s">
        <v>139</v>
      </c>
      <c r="G35" s="2">
        <v>0</v>
      </c>
      <c r="H35" s="2">
        <v>0</v>
      </c>
      <c r="I35" s="1">
        <v>0</v>
      </c>
      <c r="J35" s="3" t="s">
        <v>17</v>
      </c>
      <c r="K35" s="2" t="str">
        <f>J35*453.00</f>
        <v>0</v>
      </c>
      <c r="L35" s="5"/>
    </row>
    <row r="36" spans="1:12" customHeight="1" ht="105" outlineLevel="4">
      <c r="A36" s="1"/>
      <c r="B36" s="1">
        <v>818850</v>
      </c>
      <c r="C36" s="1" t="s">
        <v>140</v>
      </c>
      <c r="D36" s="1" t="s">
        <v>141</v>
      </c>
      <c r="E36" s="2" t="s">
        <v>142</v>
      </c>
      <c r="F36" s="2" t="s">
        <v>143</v>
      </c>
      <c r="G36" s="2">
        <v>1</v>
      </c>
      <c r="H36" s="2" t="s">
        <v>115</v>
      </c>
      <c r="I36" s="1">
        <v>0</v>
      </c>
      <c r="J36" s="3" t="s">
        <v>17</v>
      </c>
      <c r="K36" s="2" t="str">
        <f>J36*910.00</f>
        <v>0</v>
      </c>
      <c r="L36" s="5"/>
    </row>
    <row r="37" spans="1:12" customHeight="1" ht="105" outlineLevel="4">
      <c r="A37" s="1"/>
      <c r="B37" s="1">
        <v>818851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2</v>
      </c>
      <c r="H37" s="2">
        <v>0</v>
      </c>
      <c r="I37" s="1">
        <v>0</v>
      </c>
      <c r="J37" s="3" t="s">
        <v>17</v>
      </c>
      <c r="K37" s="2" t="str">
        <f>J37*1514.00</f>
        <v>0</v>
      </c>
      <c r="L37" s="5"/>
    </row>
    <row r="38" spans="1:12" outlineLevel="2">
      <c r="A38" s="8" t="s">
        <v>148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833196</v>
      </c>
      <c r="C39" s="1" t="s">
        <v>149</v>
      </c>
      <c r="D39" s="1" t="s">
        <v>150</v>
      </c>
      <c r="E39" s="2" t="s">
        <v>151</v>
      </c>
      <c r="F39" s="2" t="s">
        <v>152</v>
      </c>
      <c r="G39" s="2">
        <v>0</v>
      </c>
      <c r="H39" s="2">
        <v>0</v>
      </c>
      <c r="I39" s="1">
        <v>0</v>
      </c>
      <c r="J39" s="3" t="s">
        <v>17</v>
      </c>
      <c r="K39" s="2" t="str">
        <f>J39*322.55</f>
        <v>0</v>
      </c>
      <c r="L39" s="5"/>
    </row>
    <row r="40" spans="1:12" customHeight="1" ht="105" outlineLevel="4">
      <c r="A40" s="1"/>
      <c r="B40" s="1">
        <v>833197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47</v>
      </c>
      <c r="H40" s="2">
        <v>0</v>
      </c>
      <c r="I40" s="1">
        <v>0</v>
      </c>
      <c r="J40" s="3" t="s">
        <v>17</v>
      </c>
      <c r="K40" s="2" t="str">
        <f>J40*513.97</f>
        <v>0</v>
      </c>
      <c r="L40" s="5"/>
    </row>
    <row r="41" spans="1:12" customHeight="1" ht="105" outlineLevel="4">
      <c r="A41" s="1"/>
      <c r="B41" s="1">
        <v>833198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47</v>
      </c>
      <c r="H41" s="2">
        <v>0</v>
      </c>
      <c r="I41" s="1">
        <v>0</v>
      </c>
      <c r="J41" s="3" t="s">
        <v>17</v>
      </c>
      <c r="K41" s="2" t="str">
        <f>J41*598.94</f>
        <v>0</v>
      </c>
      <c r="L41" s="5"/>
    </row>
    <row r="42" spans="1:12" customHeight="1" ht="105" outlineLevel="4">
      <c r="A42" s="1"/>
      <c r="B42" s="1">
        <v>837284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0</v>
      </c>
      <c r="H42" s="2">
        <v>0</v>
      </c>
      <c r="I42" s="1">
        <v>0</v>
      </c>
      <c r="J42" s="3" t="s">
        <v>17</v>
      </c>
      <c r="K42" s="2" t="str">
        <f>J42*1149.99</f>
        <v>0</v>
      </c>
      <c r="L42" s="5"/>
    </row>
    <row r="43" spans="1:12" customHeight="1" ht="105" outlineLevel="4">
      <c r="A43" s="1"/>
      <c r="B43" s="1">
        <v>837285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2</v>
      </c>
      <c r="H43" s="2">
        <v>0</v>
      </c>
      <c r="I43" s="1">
        <v>0</v>
      </c>
      <c r="J43" s="3" t="s">
        <v>17</v>
      </c>
      <c r="K43" s="2" t="str">
        <f>J43*1527.19</f>
        <v>0</v>
      </c>
      <c r="L43" s="5"/>
    </row>
    <row r="44" spans="1:12" customHeight="1" ht="105" outlineLevel="4">
      <c r="A44" s="1"/>
      <c r="B44" s="1">
        <v>837286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0</v>
      </c>
      <c r="H44" s="2">
        <v>0</v>
      </c>
      <c r="I44" s="1">
        <v>0</v>
      </c>
      <c r="J44" s="3" t="s">
        <v>17</v>
      </c>
      <c r="K44" s="2" t="str">
        <f>J44*2326.77</f>
        <v>0</v>
      </c>
      <c r="L44" s="5"/>
    </row>
    <row r="45" spans="1:12" outlineLevel="2">
      <c r="A45" s="8" t="s">
        <v>173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882883</v>
      </c>
      <c r="C46" s="1" t="s">
        <v>174</v>
      </c>
      <c r="D46" s="1"/>
      <c r="E46" s="2" t="s">
        <v>175</v>
      </c>
      <c r="F46" s="2" t="s">
        <v>176</v>
      </c>
      <c r="G46" s="2" t="s">
        <v>115</v>
      </c>
      <c r="H46" s="2">
        <v>0</v>
      </c>
      <c r="I46" s="1">
        <v>0</v>
      </c>
      <c r="J46" s="3" t="s">
        <v>17</v>
      </c>
      <c r="K46" s="2" t="str">
        <f>J46*220.59</f>
        <v>0</v>
      </c>
      <c r="L46" s="5"/>
    </row>
    <row r="47" spans="1:12" customHeight="1" ht="105" outlineLevel="4">
      <c r="A47" s="1"/>
      <c r="B47" s="1">
        <v>883346</v>
      </c>
      <c r="C47" s="1" t="s">
        <v>177</v>
      </c>
      <c r="D47" s="1"/>
      <c r="E47" s="2" t="s">
        <v>178</v>
      </c>
      <c r="F47" s="2" t="s">
        <v>179</v>
      </c>
      <c r="G47" s="2" t="s">
        <v>115</v>
      </c>
      <c r="H47" s="2">
        <v>0</v>
      </c>
      <c r="I47" s="1">
        <v>0</v>
      </c>
      <c r="J47" s="3" t="s">
        <v>17</v>
      </c>
      <c r="K47" s="2" t="str">
        <f>J47*365.94</f>
        <v>0</v>
      </c>
      <c r="L47" s="5"/>
    </row>
    <row r="48" spans="1:12" customHeight="1" ht="105" outlineLevel="4">
      <c r="A48" s="1"/>
      <c r="B48" s="1">
        <v>883347</v>
      </c>
      <c r="C48" s="1" t="s">
        <v>180</v>
      </c>
      <c r="D48" s="1"/>
      <c r="E48" s="2" t="s">
        <v>181</v>
      </c>
      <c r="F48" s="2" t="s">
        <v>182</v>
      </c>
      <c r="G48" s="2" t="s">
        <v>105</v>
      </c>
      <c r="H48" s="2">
        <v>0</v>
      </c>
      <c r="I48" s="1">
        <v>0</v>
      </c>
      <c r="J48" s="3" t="s">
        <v>17</v>
      </c>
      <c r="K48" s="2" t="str">
        <f>J48*490.77</f>
        <v>0</v>
      </c>
      <c r="L48" s="5"/>
    </row>
    <row r="49" spans="1:12" outlineLevel="2">
      <c r="A49" s="8" t="s">
        <v>183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885401</v>
      </c>
      <c r="C50" s="1" t="s">
        <v>184</v>
      </c>
      <c r="D50" s="1" t="s">
        <v>185</v>
      </c>
      <c r="E50" s="2" t="s">
        <v>186</v>
      </c>
      <c r="F50" s="2" t="s">
        <v>187</v>
      </c>
      <c r="G50" s="2">
        <v>8</v>
      </c>
      <c r="H50" s="2">
        <v>0</v>
      </c>
      <c r="I50" s="1">
        <v>0</v>
      </c>
      <c r="J50" s="3" t="s">
        <v>17</v>
      </c>
      <c r="K50" s="2" t="str">
        <f>J50*360.01</f>
        <v>0</v>
      </c>
      <c r="L50" s="5"/>
    </row>
    <row r="51" spans="1:12" customHeight="1" ht="105" outlineLevel="4">
      <c r="A51" s="1"/>
      <c r="B51" s="1">
        <v>885402</v>
      </c>
      <c r="C51" s="1" t="s">
        <v>188</v>
      </c>
      <c r="D51" s="1" t="s">
        <v>189</v>
      </c>
      <c r="E51" s="2" t="s">
        <v>190</v>
      </c>
      <c r="F51" s="2" t="s">
        <v>191</v>
      </c>
      <c r="G51" s="2" t="s">
        <v>42</v>
      </c>
      <c r="H51" s="2">
        <v>0</v>
      </c>
      <c r="I51" s="1">
        <v>0</v>
      </c>
      <c r="J51" s="3" t="s">
        <v>17</v>
      </c>
      <c r="K51" s="2" t="str">
        <f>J51*542.41</f>
        <v>0</v>
      </c>
      <c r="L51" s="5"/>
    </row>
    <row r="52" spans="1:12" customHeight="1" ht="105" outlineLevel="4">
      <c r="A52" s="1"/>
      <c r="B52" s="1">
        <v>885403</v>
      </c>
      <c r="C52" s="1" t="s">
        <v>192</v>
      </c>
      <c r="D52" s="1" t="s">
        <v>193</v>
      </c>
      <c r="E52" s="2" t="s">
        <v>194</v>
      </c>
      <c r="F52" s="2" t="s">
        <v>195</v>
      </c>
      <c r="G52" s="2">
        <v>10</v>
      </c>
      <c r="H52" s="2">
        <v>0</v>
      </c>
      <c r="I52" s="1">
        <v>0</v>
      </c>
      <c r="J52" s="3" t="s">
        <v>17</v>
      </c>
      <c r="K52" s="2" t="str">
        <f>J52*1041.73</f>
        <v>0</v>
      </c>
      <c r="L52" s="5"/>
    </row>
    <row r="53" spans="1:12" outlineLevel="1">
      <c r="A53" s="7" t="s">
        <v>196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5"/>
    </row>
    <row r="54" spans="1:12" customHeight="1" ht="105" outlineLevel="3">
      <c r="A54" s="1"/>
      <c r="B54" s="1">
        <v>818941</v>
      </c>
      <c r="C54" s="1" t="s">
        <v>197</v>
      </c>
      <c r="D54" s="1" t="s">
        <v>198</v>
      </c>
      <c r="E54" s="2" t="s">
        <v>199</v>
      </c>
      <c r="F54" s="2" t="s">
        <v>200</v>
      </c>
      <c r="G54" s="2" t="s">
        <v>115</v>
      </c>
      <c r="H54" s="2">
        <v>0</v>
      </c>
      <c r="I54" s="1">
        <v>0</v>
      </c>
      <c r="J54" s="3" t="s">
        <v>17</v>
      </c>
      <c r="K54" s="2" t="str">
        <f>J54*20.58</f>
        <v>0</v>
      </c>
      <c r="L54" s="5"/>
    </row>
    <row r="55" spans="1:12" customHeight="1" ht="105" outlineLevel="3">
      <c r="A55" s="1"/>
      <c r="B55" s="1">
        <v>818942</v>
      </c>
      <c r="C55" s="1" t="s">
        <v>201</v>
      </c>
      <c r="D55" s="1" t="s">
        <v>202</v>
      </c>
      <c r="E55" s="2" t="s">
        <v>203</v>
      </c>
      <c r="F55" s="2" t="s">
        <v>204</v>
      </c>
      <c r="G55" s="2" t="s">
        <v>42</v>
      </c>
      <c r="H55" s="2">
        <v>0</v>
      </c>
      <c r="I55" s="1">
        <v>0</v>
      </c>
      <c r="J55" s="3" t="s">
        <v>17</v>
      </c>
      <c r="K55" s="2" t="str">
        <f>J55*22.05</f>
        <v>0</v>
      </c>
      <c r="L55" s="5"/>
    </row>
    <row r="56" spans="1:12" customHeight="1" ht="105" outlineLevel="3">
      <c r="A56" s="1"/>
      <c r="B56" s="1">
        <v>818943</v>
      </c>
      <c r="C56" s="1" t="s">
        <v>205</v>
      </c>
      <c r="D56" s="1" t="s">
        <v>206</v>
      </c>
      <c r="E56" s="2" t="s">
        <v>207</v>
      </c>
      <c r="F56" s="2" t="s">
        <v>208</v>
      </c>
      <c r="G56" s="2" t="s">
        <v>42</v>
      </c>
      <c r="H56" s="2">
        <v>0</v>
      </c>
      <c r="I56" s="1">
        <v>0</v>
      </c>
      <c r="J56" s="3" t="s">
        <v>17</v>
      </c>
      <c r="K56" s="2" t="str">
        <f>J56*33.81</f>
        <v>0</v>
      </c>
      <c r="L56" s="5"/>
    </row>
    <row r="57" spans="1:12" customHeight="1" ht="105" outlineLevel="3">
      <c r="A57" s="1"/>
      <c r="B57" s="1">
        <v>818944</v>
      </c>
      <c r="C57" s="1" t="s">
        <v>209</v>
      </c>
      <c r="D57" s="1" t="s">
        <v>210</v>
      </c>
      <c r="E57" s="2" t="s">
        <v>211</v>
      </c>
      <c r="F57" s="2" t="s">
        <v>212</v>
      </c>
      <c r="G57" s="2" t="s">
        <v>42</v>
      </c>
      <c r="H57" s="2">
        <v>0</v>
      </c>
      <c r="I57" s="1">
        <v>0</v>
      </c>
      <c r="J57" s="3" t="s">
        <v>17</v>
      </c>
      <c r="K57" s="2" t="str">
        <f>J57*49.98</f>
        <v>0</v>
      </c>
      <c r="L57" s="5"/>
    </row>
    <row r="58" spans="1:12" customHeight="1" ht="105" outlineLevel="3">
      <c r="A58" s="1"/>
      <c r="B58" s="1">
        <v>818945</v>
      </c>
      <c r="C58" s="1" t="s">
        <v>213</v>
      </c>
      <c r="D58" s="1" t="s">
        <v>214</v>
      </c>
      <c r="E58" s="2" t="s">
        <v>215</v>
      </c>
      <c r="F58" s="2" t="s">
        <v>216</v>
      </c>
      <c r="G58" s="2" t="s">
        <v>47</v>
      </c>
      <c r="H58" s="2">
        <v>0</v>
      </c>
      <c r="I58" s="1">
        <v>0</v>
      </c>
      <c r="J58" s="3" t="s">
        <v>17</v>
      </c>
      <c r="K58" s="2" t="str">
        <f>J58*69.09</f>
        <v>0</v>
      </c>
      <c r="L58" s="5"/>
    </row>
    <row r="59" spans="1:12" customHeight="1" ht="105" outlineLevel="3">
      <c r="A59" s="1"/>
      <c r="B59" s="1">
        <v>818946</v>
      </c>
      <c r="C59" s="1" t="s">
        <v>217</v>
      </c>
      <c r="D59" s="1" t="s">
        <v>218</v>
      </c>
      <c r="E59" s="2" t="s">
        <v>219</v>
      </c>
      <c r="F59" s="2" t="s">
        <v>220</v>
      </c>
      <c r="G59" s="2" t="s">
        <v>42</v>
      </c>
      <c r="H59" s="2">
        <v>0</v>
      </c>
      <c r="I59" s="1">
        <v>0</v>
      </c>
      <c r="J59" s="3" t="s">
        <v>17</v>
      </c>
      <c r="K59" s="2" t="str">
        <f>J59*89.67</f>
        <v>0</v>
      </c>
      <c r="L59" s="5"/>
    </row>
    <row r="60" spans="1:12" customHeight="1" ht="105" outlineLevel="3">
      <c r="A60" s="1"/>
      <c r="B60" s="1">
        <v>818865</v>
      </c>
      <c r="C60" s="1" t="s">
        <v>221</v>
      </c>
      <c r="D60" s="1" t="s">
        <v>222</v>
      </c>
      <c r="E60" s="2" t="s">
        <v>223</v>
      </c>
      <c r="F60" s="2" t="s">
        <v>224</v>
      </c>
      <c r="G60" s="2">
        <v>0</v>
      </c>
      <c r="H60" s="2" t="s">
        <v>115</v>
      </c>
      <c r="I60" s="1">
        <v>0</v>
      </c>
      <c r="J60" s="3" t="s">
        <v>17</v>
      </c>
      <c r="K60" s="2" t="str">
        <f>J60*173.00</f>
        <v>0</v>
      </c>
      <c r="L60" s="5"/>
    </row>
    <row r="61" spans="1:12" customHeight="1" ht="105" outlineLevel="3">
      <c r="A61" s="1"/>
      <c r="B61" s="1">
        <v>818866</v>
      </c>
      <c r="C61" s="1" t="s">
        <v>225</v>
      </c>
      <c r="D61" s="1" t="s">
        <v>226</v>
      </c>
      <c r="E61" s="2" t="s">
        <v>227</v>
      </c>
      <c r="F61" s="2" t="s">
        <v>228</v>
      </c>
      <c r="G61" s="2">
        <v>3</v>
      </c>
      <c r="H61" s="2" t="s">
        <v>105</v>
      </c>
      <c r="I61" s="1">
        <v>0</v>
      </c>
      <c r="J61" s="3" t="s">
        <v>17</v>
      </c>
      <c r="K61" s="2" t="str">
        <f>J61*103.00</f>
        <v>0</v>
      </c>
      <c r="L61" s="5"/>
    </row>
    <row r="62" spans="1:12" customHeight="1" ht="105" outlineLevel="3">
      <c r="A62" s="1"/>
      <c r="B62" s="1">
        <v>818867</v>
      </c>
      <c r="C62" s="1" t="s">
        <v>229</v>
      </c>
      <c r="D62" s="1" t="s">
        <v>230</v>
      </c>
      <c r="E62" s="2" t="s">
        <v>231</v>
      </c>
      <c r="F62" s="2" t="s">
        <v>232</v>
      </c>
      <c r="G62" s="2">
        <v>0</v>
      </c>
      <c r="H62" s="2" t="s">
        <v>105</v>
      </c>
      <c r="I62" s="1">
        <v>0</v>
      </c>
      <c r="J62" s="3" t="s">
        <v>17</v>
      </c>
      <c r="K62" s="2" t="str">
        <f>J62*121.00</f>
        <v>0</v>
      </c>
      <c r="L62" s="5"/>
    </row>
    <row r="63" spans="1:12" outlineLevel="1">
      <c r="A63" s="7" t="s">
        <v>233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customHeight="1" ht="105" outlineLevel="3">
      <c r="A64" s="1"/>
      <c r="B64" s="1">
        <v>818902</v>
      </c>
      <c r="C64" s="1" t="s">
        <v>234</v>
      </c>
      <c r="D64" s="1" t="s">
        <v>235</v>
      </c>
      <c r="E64" s="2" t="s">
        <v>236</v>
      </c>
      <c r="F64" s="2" t="s">
        <v>237</v>
      </c>
      <c r="G64" s="2">
        <v>9</v>
      </c>
      <c r="H64" s="2" t="s">
        <v>110</v>
      </c>
      <c r="I64" s="1">
        <v>0</v>
      </c>
      <c r="J64" s="3" t="s">
        <v>17</v>
      </c>
      <c r="K64" s="2" t="str">
        <f>J64*101.00</f>
        <v>0</v>
      </c>
      <c r="L64" s="5"/>
    </row>
    <row r="65" spans="1:12" customHeight="1" ht="105" outlineLevel="3">
      <c r="A65" s="1"/>
      <c r="B65" s="1">
        <v>818903</v>
      </c>
      <c r="C65" s="1" t="s">
        <v>238</v>
      </c>
      <c r="D65" s="1" t="s">
        <v>239</v>
      </c>
      <c r="E65" s="2" t="s">
        <v>240</v>
      </c>
      <c r="F65" s="2" t="s">
        <v>241</v>
      </c>
      <c r="G65" s="2">
        <v>6</v>
      </c>
      <c r="H65" s="2" t="s">
        <v>115</v>
      </c>
      <c r="I65" s="1">
        <v>0</v>
      </c>
      <c r="J65" s="3" t="s">
        <v>17</v>
      </c>
      <c r="K65" s="2" t="str">
        <f>J65*167.00</f>
        <v>0</v>
      </c>
      <c r="L65" s="5"/>
    </row>
    <row r="66" spans="1:12" customHeight="1" ht="105" outlineLevel="3">
      <c r="A66" s="1"/>
      <c r="B66" s="1">
        <v>818904</v>
      </c>
      <c r="C66" s="1" t="s">
        <v>242</v>
      </c>
      <c r="D66" s="1" t="s">
        <v>243</v>
      </c>
      <c r="E66" s="2" t="s">
        <v>244</v>
      </c>
      <c r="F66" s="2" t="s">
        <v>245</v>
      </c>
      <c r="G66" s="2">
        <v>7</v>
      </c>
      <c r="H66" s="2" t="s">
        <v>115</v>
      </c>
      <c r="I66" s="1">
        <v>0</v>
      </c>
      <c r="J66" s="3" t="s">
        <v>17</v>
      </c>
      <c r="K66" s="2" t="str">
        <f>J66*304.00</f>
        <v>0</v>
      </c>
      <c r="L66" s="5"/>
    </row>
    <row r="67" spans="1:12" customHeight="1" ht="105" outlineLevel="3">
      <c r="A67" s="1"/>
      <c r="B67" s="1">
        <v>818905</v>
      </c>
      <c r="C67" s="1" t="s">
        <v>246</v>
      </c>
      <c r="D67" s="1" t="s">
        <v>247</v>
      </c>
      <c r="E67" s="2" t="s">
        <v>248</v>
      </c>
      <c r="F67" s="2" t="s">
        <v>249</v>
      </c>
      <c r="G67" s="2">
        <v>10</v>
      </c>
      <c r="H67" s="2">
        <v>0</v>
      </c>
      <c r="I67" s="1">
        <v>0</v>
      </c>
      <c r="J67" s="3" t="s">
        <v>17</v>
      </c>
      <c r="K67" s="2" t="str">
        <f>J67*165.00</f>
        <v>0</v>
      </c>
      <c r="L67" s="5"/>
    </row>
    <row r="68" spans="1:12" customHeight="1" ht="105" outlineLevel="3">
      <c r="A68" s="1"/>
      <c r="B68" s="1">
        <v>818906</v>
      </c>
      <c r="C68" s="1" t="s">
        <v>250</v>
      </c>
      <c r="D68" s="1" t="s">
        <v>251</v>
      </c>
      <c r="E68" s="2" t="s">
        <v>252</v>
      </c>
      <c r="F68" s="2" t="s">
        <v>253</v>
      </c>
      <c r="G68" s="2" t="s">
        <v>47</v>
      </c>
      <c r="H68" s="2" t="s">
        <v>42</v>
      </c>
      <c r="I68" s="1">
        <v>0</v>
      </c>
      <c r="J68" s="3" t="s">
        <v>17</v>
      </c>
      <c r="K68" s="2" t="str">
        <f>J68*204.00</f>
        <v>0</v>
      </c>
      <c r="L68" s="5"/>
    </row>
    <row r="69" spans="1:12" customHeight="1" ht="105" outlineLevel="3">
      <c r="A69" s="1"/>
      <c r="B69" s="1">
        <v>818907</v>
      </c>
      <c r="C69" s="1" t="s">
        <v>254</v>
      </c>
      <c r="D69" s="1" t="s">
        <v>255</v>
      </c>
      <c r="E69" s="2" t="s">
        <v>256</v>
      </c>
      <c r="F69" s="2" t="s">
        <v>257</v>
      </c>
      <c r="G69" s="2">
        <v>0</v>
      </c>
      <c r="H69" s="2">
        <v>0</v>
      </c>
      <c r="I69" s="1">
        <v>0</v>
      </c>
      <c r="J69" s="3" t="s">
        <v>17</v>
      </c>
      <c r="K69" s="2" t="str">
        <f>J69*417.00</f>
        <v>0</v>
      </c>
      <c r="L69" s="5"/>
    </row>
    <row r="70" spans="1:12" customHeight="1" ht="105" outlineLevel="3">
      <c r="A70" s="1"/>
      <c r="B70" s="1">
        <v>818908</v>
      </c>
      <c r="C70" s="1" t="s">
        <v>258</v>
      </c>
      <c r="D70" s="1" t="s">
        <v>259</v>
      </c>
      <c r="E70" s="2" t="s">
        <v>260</v>
      </c>
      <c r="F70" s="2" t="s">
        <v>261</v>
      </c>
      <c r="G70" s="2">
        <v>0</v>
      </c>
      <c r="H70" s="2">
        <v>0</v>
      </c>
      <c r="I70" s="1">
        <v>0</v>
      </c>
      <c r="J70" s="3" t="s">
        <v>17</v>
      </c>
      <c r="K70" s="2" t="str">
        <f>J70*23.00</f>
        <v>0</v>
      </c>
      <c r="L70" s="5"/>
    </row>
    <row r="71" spans="1:12" customHeight="1" ht="105" outlineLevel="3">
      <c r="A71" s="1"/>
      <c r="B71" s="1">
        <v>818909</v>
      </c>
      <c r="C71" s="1" t="s">
        <v>262</v>
      </c>
      <c r="D71" s="1" t="s">
        <v>263</v>
      </c>
      <c r="E71" s="2" t="s">
        <v>264</v>
      </c>
      <c r="F71" s="2" t="s">
        <v>265</v>
      </c>
      <c r="G71" s="2" t="s">
        <v>115</v>
      </c>
      <c r="H71" s="2">
        <v>0</v>
      </c>
      <c r="I71" s="1">
        <v>0</v>
      </c>
      <c r="J71" s="3" t="s">
        <v>17</v>
      </c>
      <c r="K71" s="2" t="str">
        <f>J71*35.00</f>
        <v>0</v>
      </c>
      <c r="L71" s="5"/>
    </row>
    <row r="72" spans="1:12" customHeight="1" ht="105" outlineLevel="3">
      <c r="A72" s="1"/>
      <c r="B72" s="1">
        <v>818910</v>
      </c>
      <c r="C72" s="1" t="s">
        <v>266</v>
      </c>
      <c r="D72" s="1" t="s">
        <v>267</v>
      </c>
      <c r="E72" s="2" t="s">
        <v>268</v>
      </c>
      <c r="F72" s="2" t="s">
        <v>269</v>
      </c>
      <c r="G72" s="2" t="s">
        <v>42</v>
      </c>
      <c r="H72" s="2">
        <v>0</v>
      </c>
      <c r="I72" s="1">
        <v>0</v>
      </c>
      <c r="J72" s="3" t="s">
        <v>17</v>
      </c>
      <c r="K72" s="2" t="str">
        <f>J72*42.00</f>
        <v>0</v>
      </c>
      <c r="L72" s="5"/>
    </row>
    <row r="73" spans="1:12" customHeight="1" ht="105" outlineLevel="3">
      <c r="A73" s="1"/>
      <c r="B73" s="1">
        <v>818911</v>
      </c>
      <c r="C73" s="1" t="s">
        <v>270</v>
      </c>
      <c r="D73" s="1" t="s">
        <v>271</v>
      </c>
      <c r="E73" s="2" t="s">
        <v>272</v>
      </c>
      <c r="F73" s="2" t="s">
        <v>273</v>
      </c>
      <c r="G73" s="2" t="s">
        <v>42</v>
      </c>
      <c r="H73" s="2">
        <v>5</v>
      </c>
      <c r="I73" s="1">
        <v>0</v>
      </c>
      <c r="J73" s="3" t="s">
        <v>17</v>
      </c>
      <c r="K73" s="2" t="str">
        <f>J73*50.00</f>
        <v>0</v>
      </c>
      <c r="L73" s="5"/>
    </row>
    <row r="74" spans="1:12" customHeight="1" ht="105" outlineLevel="3">
      <c r="A74" s="1"/>
      <c r="B74" s="1">
        <v>818912</v>
      </c>
      <c r="C74" s="1" t="s">
        <v>274</v>
      </c>
      <c r="D74" s="1" t="s">
        <v>275</v>
      </c>
      <c r="E74" s="2" t="s">
        <v>276</v>
      </c>
      <c r="F74" s="2" t="s">
        <v>277</v>
      </c>
      <c r="G74" s="2" t="s">
        <v>47</v>
      </c>
      <c r="H74" s="2">
        <v>0</v>
      </c>
      <c r="I74" s="1">
        <v>0</v>
      </c>
      <c r="J74" s="3" t="s">
        <v>17</v>
      </c>
      <c r="K74" s="2" t="str">
        <f>J74*58.00</f>
        <v>0</v>
      </c>
      <c r="L74" s="5"/>
    </row>
    <row r="75" spans="1:12" customHeight="1" ht="105" outlineLevel="3">
      <c r="A75" s="1"/>
      <c r="B75" s="1">
        <v>818913</v>
      </c>
      <c r="C75" s="1" t="s">
        <v>278</v>
      </c>
      <c r="D75" s="1" t="s">
        <v>279</v>
      </c>
      <c r="E75" s="2" t="s">
        <v>280</v>
      </c>
      <c r="F75" s="2" t="s">
        <v>281</v>
      </c>
      <c r="G75" s="2">
        <v>8</v>
      </c>
      <c r="H75" s="2">
        <v>0</v>
      </c>
      <c r="I75" s="1">
        <v>0</v>
      </c>
      <c r="J75" s="3" t="s">
        <v>17</v>
      </c>
      <c r="K75" s="2" t="str">
        <f>J75*74.00</f>
        <v>0</v>
      </c>
      <c r="L75" s="5"/>
    </row>
    <row r="76" spans="1:12" outlineLevel="1">
      <c r="A76" s="7" t="s">
        <v>282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5"/>
    </row>
    <row r="77" spans="1:12" outlineLevel="2">
      <c r="A77" s="8" t="s">
        <v>283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818852</v>
      </c>
      <c r="C78" s="1" t="s">
        <v>284</v>
      </c>
      <c r="D78" s="1" t="s">
        <v>285</v>
      </c>
      <c r="E78" s="2" t="s">
        <v>286</v>
      </c>
      <c r="F78" s="2" t="s">
        <v>287</v>
      </c>
      <c r="G78" s="2">
        <v>2</v>
      </c>
      <c r="H78" s="2" t="s">
        <v>115</v>
      </c>
      <c r="I78" s="1">
        <v>0</v>
      </c>
      <c r="J78" s="3" t="s">
        <v>17</v>
      </c>
      <c r="K78" s="2" t="str">
        <f>J78*833.00</f>
        <v>0</v>
      </c>
      <c r="L78" s="5"/>
    </row>
    <row r="79" spans="1:12" customHeight="1" ht="105" outlineLevel="4">
      <c r="A79" s="1"/>
      <c r="B79" s="1">
        <v>818853</v>
      </c>
      <c r="C79" s="1" t="s">
        <v>288</v>
      </c>
      <c r="D79" s="1" t="s">
        <v>289</v>
      </c>
      <c r="E79" s="2" t="s">
        <v>290</v>
      </c>
      <c r="F79" s="2" t="s">
        <v>291</v>
      </c>
      <c r="G79" s="2">
        <v>10</v>
      </c>
      <c r="H79" s="2" t="s">
        <v>115</v>
      </c>
      <c r="I79" s="1">
        <v>0</v>
      </c>
      <c r="J79" s="3" t="s">
        <v>17</v>
      </c>
      <c r="K79" s="2" t="str">
        <f>J79*500.00</f>
        <v>0</v>
      </c>
      <c r="L79" s="5"/>
    </row>
    <row r="80" spans="1:12" customHeight="1" ht="105" outlineLevel="4">
      <c r="A80" s="1"/>
      <c r="B80" s="1">
        <v>818854</v>
      </c>
      <c r="C80" s="1" t="s">
        <v>292</v>
      </c>
      <c r="D80" s="1" t="s">
        <v>293</v>
      </c>
      <c r="E80" s="2" t="s">
        <v>294</v>
      </c>
      <c r="F80" s="2" t="s">
        <v>295</v>
      </c>
      <c r="G80" s="2">
        <v>9</v>
      </c>
      <c r="H80" s="2" t="s">
        <v>115</v>
      </c>
      <c r="I80" s="1">
        <v>0</v>
      </c>
      <c r="J80" s="3" t="s">
        <v>17</v>
      </c>
      <c r="K80" s="2" t="str">
        <f>J80*821.00</f>
        <v>0</v>
      </c>
      <c r="L80" s="5"/>
    </row>
    <row r="81" spans="1:12" customHeight="1" ht="105" outlineLevel="4">
      <c r="A81" s="1"/>
      <c r="B81" s="1">
        <v>818855</v>
      </c>
      <c r="C81" s="1" t="s">
        <v>296</v>
      </c>
      <c r="D81" s="1" t="s">
        <v>297</v>
      </c>
      <c r="E81" s="2" t="s">
        <v>298</v>
      </c>
      <c r="F81" s="2" t="s">
        <v>299</v>
      </c>
      <c r="G81" s="2">
        <v>0</v>
      </c>
      <c r="H81" s="2">
        <v>0</v>
      </c>
      <c r="I81" s="1">
        <v>0</v>
      </c>
      <c r="J81" s="3" t="s">
        <v>17</v>
      </c>
      <c r="K81" s="2" t="str">
        <f>J81*785.00</f>
        <v>0</v>
      </c>
      <c r="L81" s="5"/>
    </row>
    <row r="82" spans="1:12" customHeight="1" ht="105" outlineLevel="4">
      <c r="A82" s="1"/>
      <c r="B82" s="1">
        <v>818856</v>
      </c>
      <c r="C82" s="1" t="s">
        <v>300</v>
      </c>
      <c r="D82" s="1" t="s">
        <v>301</v>
      </c>
      <c r="E82" s="2" t="s">
        <v>302</v>
      </c>
      <c r="F82" s="2" t="s">
        <v>303</v>
      </c>
      <c r="G82" s="2" t="s">
        <v>115</v>
      </c>
      <c r="H82" s="2" t="s">
        <v>106</v>
      </c>
      <c r="I82" s="1">
        <v>0</v>
      </c>
      <c r="J82" s="3" t="s">
        <v>17</v>
      </c>
      <c r="K82" s="2" t="str">
        <f>J82*1099.00</f>
        <v>0</v>
      </c>
      <c r="L82" s="5"/>
    </row>
    <row r="83" spans="1:12" customHeight="1" ht="105" outlineLevel="4">
      <c r="A83" s="1"/>
      <c r="B83" s="1">
        <v>818857</v>
      </c>
      <c r="C83" s="1" t="s">
        <v>304</v>
      </c>
      <c r="D83" s="1" t="s">
        <v>305</v>
      </c>
      <c r="E83" s="2" t="s">
        <v>306</v>
      </c>
      <c r="F83" s="2" t="s">
        <v>307</v>
      </c>
      <c r="G83" s="2" t="s">
        <v>47</v>
      </c>
      <c r="H83" s="2">
        <v>0</v>
      </c>
      <c r="I83" s="1">
        <v>0</v>
      </c>
      <c r="J83" s="3" t="s">
        <v>17</v>
      </c>
      <c r="K83" s="2" t="str">
        <f>J83*2872.00</f>
        <v>0</v>
      </c>
      <c r="L83" s="5"/>
    </row>
    <row r="84" spans="1:12" customHeight="1" ht="105" outlineLevel="4">
      <c r="A84" s="1"/>
      <c r="B84" s="1">
        <v>818858</v>
      </c>
      <c r="C84" s="1" t="s">
        <v>308</v>
      </c>
      <c r="D84" s="1" t="s">
        <v>309</v>
      </c>
      <c r="E84" s="2" t="s">
        <v>310</v>
      </c>
      <c r="F84" s="2" t="s">
        <v>311</v>
      </c>
      <c r="G84" s="2" t="s">
        <v>47</v>
      </c>
      <c r="H84" s="2" t="s">
        <v>115</v>
      </c>
      <c r="I84" s="1">
        <v>0</v>
      </c>
      <c r="J84" s="3" t="s">
        <v>17</v>
      </c>
      <c r="K84" s="2" t="str">
        <f>J84*819.00</f>
        <v>0</v>
      </c>
      <c r="L84" s="5"/>
    </row>
    <row r="85" spans="1:12" customHeight="1" ht="105" outlineLevel="4">
      <c r="A85" s="1"/>
      <c r="B85" s="1">
        <v>818859</v>
      </c>
      <c r="C85" s="1" t="s">
        <v>312</v>
      </c>
      <c r="D85" s="1" t="s">
        <v>313</v>
      </c>
      <c r="E85" s="2" t="s">
        <v>314</v>
      </c>
      <c r="F85" s="2" t="s">
        <v>315</v>
      </c>
      <c r="G85" s="2">
        <v>10</v>
      </c>
      <c r="H85" s="2" t="s">
        <v>115</v>
      </c>
      <c r="I85" s="1">
        <v>0</v>
      </c>
      <c r="J85" s="3" t="s">
        <v>17</v>
      </c>
      <c r="K85" s="2" t="str">
        <f>J85*1236.00</f>
        <v>0</v>
      </c>
      <c r="L85" s="5"/>
    </row>
    <row r="86" spans="1:12" customHeight="1" ht="105" outlineLevel="4">
      <c r="A86" s="1"/>
      <c r="B86" s="1">
        <v>818860</v>
      </c>
      <c r="C86" s="1" t="s">
        <v>316</v>
      </c>
      <c r="D86" s="1" t="s">
        <v>317</v>
      </c>
      <c r="E86" s="2" t="s">
        <v>318</v>
      </c>
      <c r="F86" s="2" t="s">
        <v>319</v>
      </c>
      <c r="G86" s="2" t="s">
        <v>47</v>
      </c>
      <c r="H86" s="2" t="s">
        <v>110</v>
      </c>
      <c r="I86" s="1">
        <v>0</v>
      </c>
      <c r="J86" s="3" t="s">
        <v>17</v>
      </c>
      <c r="K86" s="2" t="str">
        <f>J86*795.00</f>
        <v>0</v>
      </c>
      <c r="L86" s="5"/>
    </row>
    <row r="87" spans="1:12" customHeight="1" ht="105" outlineLevel="4">
      <c r="A87" s="1"/>
      <c r="B87" s="1">
        <v>818861</v>
      </c>
      <c r="C87" s="1" t="s">
        <v>320</v>
      </c>
      <c r="D87" s="1" t="s">
        <v>321</v>
      </c>
      <c r="E87" s="2" t="s">
        <v>322</v>
      </c>
      <c r="F87" s="2" t="s">
        <v>323</v>
      </c>
      <c r="G87" s="2" t="s">
        <v>47</v>
      </c>
      <c r="H87" s="2" t="s">
        <v>115</v>
      </c>
      <c r="I87" s="1">
        <v>0</v>
      </c>
      <c r="J87" s="3" t="s">
        <v>17</v>
      </c>
      <c r="K87" s="2" t="str">
        <f>J87*1163.00</f>
        <v>0</v>
      </c>
      <c r="L87" s="5"/>
    </row>
    <row r="88" spans="1:12" outlineLevel="1">
      <c r="A88" s="7" t="s">
        <v>324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5"/>
    </row>
    <row r="89" spans="1:12" outlineLevel="2">
      <c r="A89" s="8" t="s">
        <v>325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818862</v>
      </c>
      <c r="C90" s="1" t="s">
        <v>326</v>
      </c>
      <c r="D90" s="1" t="s">
        <v>327</v>
      </c>
      <c r="E90" s="2" t="s">
        <v>328</v>
      </c>
      <c r="F90" s="2" t="s">
        <v>329</v>
      </c>
      <c r="G90" s="2">
        <v>1</v>
      </c>
      <c r="H90" s="2" t="s">
        <v>115</v>
      </c>
      <c r="I90" s="1">
        <v>0</v>
      </c>
      <c r="J90" s="3" t="s">
        <v>17</v>
      </c>
      <c r="K90" s="2" t="str">
        <f>J90*1505.00</f>
        <v>0</v>
      </c>
      <c r="L90" s="5"/>
    </row>
    <row r="91" spans="1:12" customHeight="1" ht="105" outlineLevel="4">
      <c r="A91" s="1"/>
      <c r="B91" s="1">
        <v>818863</v>
      </c>
      <c r="C91" s="1" t="s">
        <v>330</v>
      </c>
      <c r="D91" s="1" t="s">
        <v>331</v>
      </c>
      <c r="E91" s="2" t="s">
        <v>332</v>
      </c>
      <c r="F91" s="2" t="s">
        <v>333</v>
      </c>
      <c r="G91" s="2">
        <v>1</v>
      </c>
      <c r="H91" s="2" t="s">
        <v>115</v>
      </c>
      <c r="I91" s="1">
        <v>0</v>
      </c>
      <c r="J91" s="3" t="s">
        <v>17</v>
      </c>
      <c r="K91" s="2" t="str">
        <f>J91*2373.00</f>
        <v>0</v>
      </c>
      <c r="L91" s="5"/>
    </row>
    <row r="92" spans="1:12" customHeight="1" ht="105" outlineLevel="4">
      <c r="A92" s="1"/>
      <c r="B92" s="1">
        <v>818864</v>
      </c>
      <c r="C92" s="1" t="s">
        <v>334</v>
      </c>
      <c r="D92" s="1" t="s">
        <v>335</v>
      </c>
      <c r="E92" s="2" t="s">
        <v>336</v>
      </c>
      <c r="F92" s="2" t="s">
        <v>337</v>
      </c>
      <c r="G92" s="2">
        <v>3</v>
      </c>
      <c r="H92" s="2" t="s">
        <v>115</v>
      </c>
      <c r="I92" s="1">
        <v>0</v>
      </c>
      <c r="J92" s="3" t="s">
        <v>17</v>
      </c>
      <c r="K92" s="2" t="str">
        <f>J92*4094.00</f>
        <v>0</v>
      </c>
      <c r="L92" s="5"/>
    </row>
    <row r="93" spans="1:12" customHeight="1" ht="105" outlineLevel="4">
      <c r="A93" s="1"/>
      <c r="B93" s="1">
        <v>824486</v>
      </c>
      <c r="C93" s="1" t="s">
        <v>338</v>
      </c>
      <c r="D93" s="1" t="s">
        <v>339</v>
      </c>
      <c r="E93" s="2" t="s">
        <v>340</v>
      </c>
      <c r="F93" s="2" t="s">
        <v>341</v>
      </c>
      <c r="G93" s="2">
        <v>0</v>
      </c>
      <c r="H93" s="2" t="s">
        <v>115</v>
      </c>
      <c r="I93" s="1">
        <v>0</v>
      </c>
      <c r="J93" s="3" t="s">
        <v>17</v>
      </c>
      <c r="K93" s="2" t="str">
        <f>J93*1483.00</f>
        <v>0</v>
      </c>
      <c r="L93" s="5"/>
    </row>
    <row r="94" spans="1:12" customHeight="1" ht="105" outlineLevel="4">
      <c r="A94" s="1"/>
      <c r="B94" s="1">
        <v>824487</v>
      </c>
      <c r="C94" s="1" t="s">
        <v>342</v>
      </c>
      <c r="D94" s="1" t="s">
        <v>343</v>
      </c>
      <c r="E94" s="2" t="s">
        <v>344</v>
      </c>
      <c r="F94" s="2" t="s">
        <v>345</v>
      </c>
      <c r="G94" s="2">
        <v>0</v>
      </c>
      <c r="H94" s="2">
        <v>0</v>
      </c>
      <c r="I94" s="1">
        <v>0</v>
      </c>
      <c r="J94" s="3" t="s">
        <v>17</v>
      </c>
      <c r="K94" s="2" t="str">
        <f>J94*2163.00</f>
        <v>0</v>
      </c>
      <c r="L94" s="5"/>
    </row>
    <row r="95" spans="1:12" outlineLevel="2">
      <c r="A95" s="8" t="s">
        <v>346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5"/>
    </row>
    <row r="96" spans="1:12" customHeight="1" ht="105" outlineLevel="4">
      <c r="A96" s="1"/>
      <c r="B96" s="1">
        <v>824574</v>
      </c>
      <c r="C96" s="1" t="s">
        <v>347</v>
      </c>
      <c r="D96" s="1" t="s">
        <v>348</v>
      </c>
      <c r="E96" s="2" t="s">
        <v>349</v>
      </c>
      <c r="F96" s="2" t="s">
        <v>350</v>
      </c>
      <c r="G96" s="2">
        <v>8</v>
      </c>
      <c r="H96" s="2">
        <v>0</v>
      </c>
      <c r="I96" s="1">
        <v>0</v>
      </c>
      <c r="J96" s="3" t="s">
        <v>17</v>
      </c>
      <c r="K96" s="2" t="str">
        <f>J96*2419.62</f>
        <v>0</v>
      </c>
      <c r="L96" s="5"/>
    </row>
    <row r="97" spans="1:12" customHeight="1" ht="105" outlineLevel="4">
      <c r="A97" s="1"/>
      <c r="B97" s="1">
        <v>824575</v>
      </c>
      <c r="C97" s="1" t="s">
        <v>351</v>
      </c>
      <c r="D97" s="1" t="s">
        <v>352</v>
      </c>
      <c r="E97" s="2" t="s">
        <v>353</v>
      </c>
      <c r="F97" s="2" t="s">
        <v>354</v>
      </c>
      <c r="G97" s="2">
        <v>5</v>
      </c>
      <c r="H97" s="2">
        <v>0</v>
      </c>
      <c r="I97" s="1">
        <v>0</v>
      </c>
      <c r="J97" s="3" t="s">
        <v>17</v>
      </c>
      <c r="K97" s="2" t="str">
        <f>J97*3589.74</f>
        <v>0</v>
      </c>
      <c r="L97" s="5"/>
    </row>
    <row r="98" spans="1:12" customHeight="1" ht="105" outlineLevel="4">
      <c r="A98" s="1"/>
      <c r="B98" s="1">
        <v>824576</v>
      </c>
      <c r="C98" s="1" t="s">
        <v>355</v>
      </c>
      <c r="D98" s="1" t="s">
        <v>356</v>
      </c>
      <c r="E98" s="2" t="s">
        <v>357</v>
      </c>
      <c r="F98" s="2" t="s">
        <v>358</v>
      </c>
      <c r="G98" s="2">
        <v>7</v>
      </c>
      <c r="H98" s="2">
        <v>0</v>
      </c>
      <c r="I98" s="1">
        <v>0</v>
      </c>
      <c r="J98" s="3" t="s">
        <v>17</v>
      </c>
      <c r="K98" s="2" t="str">
        <f>J98*4227.72</f>
        <v>0</v>
      </c>
      <c r="L98" s="5"/>
    </row>
    <row r="99" spans="1:12" customHeight="1" ht="105" outlineLevel="4">
      <c r="A99" s="1"/>
      <c r="B99" s="1">
        <v>824577</v>
      </c>
      <c r="C99" s="1" t="s">
        <v>359</v>
      </c>
      <c r="D99" s="1" t="s">
        <v>360</v>
      </c>
      <c r="E99" s="2" t="s">
        <v>361</v>
      </c>
      <c r="F99" s="2" t="s">
        <v>362</v>
      </c>
      <c r="G99" s="2">
        <v>7</v>
      </c>
      <c r="H99" s="2">
        <v>0</v>
      </c>
      <c r="I99" s="1">
        <v>0</v>
      </c>
      <c r="J99" s="3" t="s">
        <v>17</v>
      </c>
      <c r="K99" s="2" t="str">
        <f>J99*2168.25</f>
        <v>0</v>
      </c>
      <c r="L99" s="5"/>
    </row>
    <row r="100" spans="1:12" customHeight="1" ht="105" outlineLevel="4">
      <c r="A100" s="1"/>
      <c r="B100" s="1">
        <v>824578</v>
      </c>
      <c r="C100" s="1" t="s">
        <v>363</v>
      </c>
      <c r="D100" s="1" t="s">
        <v>364</v>
      </c>
      <c r="E100" s="2" t="s">
        <v>365</v>
      </c>
      <c r="F100" s="2" t="s">
        <v>366</v>
      </c>
      <c r="G100" s="2" t="s">
        <v>47</v>
      </c>
      <c r="H100" s="2">
        <v>0</v>
      </c>
      <c r="I100" s="1">
        <v>0</v>
      </c>
      <c r="J100" s="3" t="s">
        <v>17</v>
      </c>
      <c r="K100" s="2" t="str">
        <f>J100*3076.71</f>
        <v>0</v>
      </c>
      <c r="L100" s="5"/>
    </row>
    <row r="101" spans="1:12" customHeight="1" ht="105" outlineLevel="4">
      <c r="A101" s="1"/>
      <c r="B101" s="1">
        <v>824579</v>
      </c>
      <c r="C101" s="1" t="s">
        <v>367</v>
      </c>
      <c r="D101" s="1" t="s">
        <v>368</v>
      </c>
      <c r="E101" s="2" t="s">
        <v>369</v>
      </c>
      <c r="F101" s="2" t="s">
        <v>370</v>
      </c>
      <c r="G101" s="2" t="s">
        <v>47</v>
      </c>
      <c r="H101" s="2">
        <v>0</v>
      </c>
      <c r="I101" s="1">
        <v>0</v>
      </c>
      <c r="J101" s="3" t="s">
        <v>17</v>
      </c>
      <c r="K101" s="2" t="str">
        <f>J101*3702.93</f>
        <v>0</v>
      </c>
      <c r="L101" s="5"/>
    </row>
    <row r="102" spans="1:12" customHeight="1" ht="105" outlineLevel="4">
      <c r="A102" s="1"/>
      <c r="B102" s="1">
        <v>824580</v>
      </c>
      <c r="C102" s="1" t="s">
        <v>371</v>
      </c>
      <c r="D102" s="1" t="s">
        <v>372</v>
      </c>
      <c r="E102" s="2" t="s">
        <v>373</v>
      </c>
      <c r="F102" s="2" t="s">
        <v>374</v>
      </c>
      <c r="G102" s="2">
        <v>1</v>
      </c>
      <c r="H102" s="2">
        <v>0</v>
      </c>
      <c r="I102" s="1">
        <v>0</v>
      </c>
      <c r="J102" s="3" t="s">
        <v>17</v>
      </c>
      <c r="K102" s="2" t="str">
        <f>J102*3097.29</f>
        <v>0</v>
      </c>
      <c r="L102" s="5"/>
    </row>
    <row r="103" spans="1:12" customHeight="1" ht="105" outlineLevel="4">
      <c r="A103" s="1"/>
      <c r="B103" s="1">
        <v>824581</v>
      </c>
      <c r="C103" s="1" t="s">
        <v>375</v>
      </c>
      <c r="D103" s="1" t="s">
        <v>376</v>
      </c>
      <c r="E103" s="2" t="s">
        <v>377</v>
      </c>
      <c r="F103" s="2" t="s">
        <v>378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J103*3270.75</f>
        <v>0</v>
      </c>
      <c r="L103" s="5"/>
    </row>
    <row r="104" spans="1:12" customHeight="1" ht="105" outlineLevel="4">
      <c r="A104" s="1"/>
      <c r="B104" s="1">
        <v>824582</v>
      </c>
      <c r="C104" s="1" t="s">
        <v>379</v>
      </c>
      <c r="D104" s="1" t="s">
        <v>380</v>
      </c>
      <c r="E104" s="2" t="s">
        <v>381</v>
      </c>
      <c r="F104" s="2" t="s">
        <v>382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J104*2747.43</f>
        <v>0</v>
      </c>
      <c r="L104" s="5"/>
    </row>
    <row r="105" spans="1:12" customHeight="1" ht="105" outlineLevel="4">
      <c r="A105" s="1"/>
      <c r="B105" s="1">
        <v>824583</v>
      </c>
      <c r="C105" s="1" t="s">
        <v>383</v>
      </c>
      <c r="D105" s="1" t="s">
        <v>384</v>
      </c>
      <c r="E105" s="2" t="s">
        <v>385</v>
      </c>
      <c r="F105" s="2" t="s">
        <v>386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J105*2922.36</f>
        <v>0</v>
      </c>
      <c r="L105" s="5"/>
    </row>
    <row r="106" spans="1:12" customHeight="1" ht="105" outlineLevel="4">
      <c r="A106" s="1"/>
      <c r="B106" s="1">
        <v>824584</v>
      </c>
      <c r="C106" s="1" t="s">
        <v>387</v>
      </c>
      <c r="D106" s="1" t="s">
        <v>388</v>
      </c>
      <c r="E106" s="2" t="s">
        <v>389</v>
      </c>
      <c r="F106" s="2" t="s">
        <v>390</v>
      </c>
      <c r="G106" s="2">
        <v>1</v>
      </c>
      <c r="H106" s="2">
        <v>0</v>
      </c>
      <c r="I106" s="1">
        <v>0</v>
      </c>
      <c r="J106" s="3" t="s">
        <v>17</v>
      </c>
      <c r="K106" s="2" t="str">
        <f>J106*2956.17</f>
        <v>0</v>
      </c>
      <c r="L106" s="5"/>
    </row>
    <row r="107" spans="1:12" customHeight="1" ht="105" outlineLevel="4">
      <c r="A107" s="1"/>
      <c r="B107" s="1">
        <v>824585</v>
      </c>
      <c r="C107" s="1" t="s">
        <v>391</v>
      </c>
      <c r="D107" s="1" t="s">
        <v>392</v>
      </c>
      <c r="E107" s="2" t="s">
        <v>393</v>
      </c>
      <c r="F107" s="2" t="s">
        <v>394</v>
      </c>
      <c r="G107" s="2">
        <v>1</v>
      </c>
      <c r="H107" s="2">
        <v>0</v>
      </c>
      <c r="I107" s="1">
        <v>0</v>
      </c>
      <c r="J107" s="3" t="s">
        <v>17</v>
      </c>
      <c r="K107" s="2" t="str">
        <f>J107*2847.39</f>
        <v>0</v>
      </c>
      <c r="L107" s="5"/>
    </row>
    <row r="108" spans="1:12" customHeight="1" ht="105" outlineLevel="4">
      <c r="A108" s="1"/>
      <c r="B108" s="1">
        <v>824586</v>
      </c>
      <c r="C108" s="1" t="s">
        <v>395</v>
      </c>
      <c r="D108" s="1" t="s">
        <v>396</v>
      </c>
      <c r="E108" s="2" t="s">
        <v>397</v>
      </c>
      <c r="F108" s="2" t="s">
        <v>398</v>
      </c>
      <c r="G108" s="2">
        <v>7</v>
      </c>
      <c r="H108" s="2">
        <v>0</v>
      </c>
      <c r="I108" s="1">
        <v>0</v>
      </c>
      <c r="J108" s="3" t="s">
        <v>17</v>
      </c>
      <c r="K108" s="2" t="str">
        <f>J108*83.79</f>
        <v>0</v>
      </c>
      <c r="L108" s="5"/>
    </row>
    <row r="109" spans="1:12" customHeight="1" ht="105" outlineLevel="4">
      <c r="A109" s="1"/>
      <c r="B109" s="1">
        <v>837118</v>
      </c>
      <c r="C109" s="1" t="s">
        <v>399</v>
      </c>
      <c r="D109" s="1" t="s">
        <v>400</v>
      </c>
      <c r="E109" s="2" t="s">
        <v>401</v>
      </c>
      <c r="F109" s="2" t="s">
        <v>402</v>
      </c>
      <c r="G109" s="2">
        <v>4</v>
      </c>
      <c r="H109" s="2">
        <v>0</v>
      </c>
      <c r="I109" s="1">
        <v>0</v>
      </c>
      <c r="J109" s="3" t="s">
        <v>17</v>
      </c>
      <c r="K109" s="2" t="str">
        <f>J109*3198.72</f>
        <v>0</v>
      </c>
      <c r="L109" s="5"/>
    </row>
    <row r="110" spans="1:12" customHeight="1" ht="105" outlineLevel="4">
      <c r="A110" s="1"/>
      <c r="B110" s="1">
        <v>837119</v>
      </c>
      <c r="C110" s="1" t="s">
        <v>403</v>
      </c>
      <c r="D110" s="1" t="s">
        <v>404</v>
      </c>
      <c r="E110" s="2" t="s">
        <v>405</v>
      </c>
      <c r="F110" s="2" t="s">
        <v>382</v>
      </c>
      <c r="G110" s="2" t="s">
        <v>47</v>
      </c>
      <c r="H110" s="2">
        <v>0</v>
      </c>
      <c r="I110" s="1">
        <v>0</v>
      </c>
      <c r="J110" s="3" t="s">
        <v>17</v>
      </c>
      <c r="K110" s="2" t="str">
        <f>J110*2747.43</f>
        <v>0</v>
      </c>
      <c r="L110" s="5"/>
    </row>
    <row r="111" spans="1:12" customHeight="1" ht="105" outlineLevel="4">
      <c r="A111" s="1"/>
      <c r="B111" s="1">
        <v>839812</v>
      </c>
      <c r="C111" s="1" t="s">
        <v>406</v>
      </c>
      <c r="D111" s="1" t="s">
        <v>407</v>
      </c>
      <c r="E111" s="2" t="s">
        <v>408</v>
      </c>
      <c r="F111" s="2" t="s">
        <v>409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J111*4011.63</f>
        <v>0</v>
      </c>
      <c r="L111" s="5"/>
    </row>
    <row r="112" spans="1:12" customHeight="1" ht="105" outlineLevel="4">
      <c r="A112" s="1"/>
      <c r="B112" s="1">
        <v>839813</v>
      </c>
      <c r="C112" s="1" t="s">
        <v>410</v>
      </c>
      <c r="D112" s="1" t="s">
        <v>411</v>
      </c>
      <c r="E112" s="2" t="s">
        <v>412</v>
      </c>
      <c r="F112" s="2" t="s">
        <v>413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J112*2790.06</f>
        <v>0</v>
      </c>
      <c r="L112" s="5"/>
    </row>
    <row r="113" spans="1:12" customHeight="1" ht="105" outlineLevel="4">
      <c r="A113" s="1"/>
      <c r="B113" s="1">
        <v>879957</v>
      </c>
      <c r="C113" s="1" t="s">
        <v>414</v>
      </c>
      <c r="D113" s="1" t="s">
        <v>415</v>
      </c>
      <c r="E113" s="2" t="s">
        <v>416</v>
      </c>
      <c r="F113" s="2" t="s">
        <v>378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J113*3270.75</f>
        <v>0</v>
      </c>
      <c r="L113" s="5"/>
    </row>
    <row r="114" spans="1:12" customHeight="1" ht="105" outlineLevel="4">
      <c r="A114" s="1"/>
      <c r="B114" s="1">
        <v>879958</v>
      </c>
      <c r="C114" s="1" t="s">
        <v>417</v>
      </c>
      <c r="D114" s="1" t="s">
        <v>418</v>
      </c>
      <c r="E114" s="2" t="s">
        <v>419</v>
      </c>
      <c r="F114" s="2" t="s">
        <v>386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J114*2922.36</f>
        <v>0</v>
      </c>
      <c r="L114" s="5"/>
    </row>
    <row r="115" spans="1:12" customHeight="1" ht="105" outlineLevel="4">
      <c r="A115" s="1"/>
      <c r="B115" s="1">
        <v>879959</v>
      </c>
      <c r="C115" s="1" t="s">
        <v>420</v>
      </c>
      <c r="D115" s="1" t="s">
        <v>421</v>
      </c>
      <c r="E115" s="2" t="s">
        <v>422</v>
      </c>
      <c r="F115" s="2" t="s">
        <v>423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J115*3699.99</f>
        <v>0</v>
      </c>
      <c r="L115" s="5"/>
    </row>
    <row r="116" spans="1:12" customHeight="1" ht="105" outlineLevel="4">
      <c r="A116" s="1"/>
      <c r="B116" s="1">
        <v>879960</v>
      </c>
      <c r="C116" s="1" t="s">
        <v>424</v>
      </c>
      <c r="D116" s="1" t="s">
        <v>425</v>
      </c>
      <c r="E116" s="2" t="s">
        <v>426</v>
      </c>
      <c r="F116" s="2" t="s">
        <v>427</v>
      </c>
      <c r="G116" s="2">
        <v>9</v>
      </c>
      <c r="H116" s="2">
        <v>0</v>
      </c>
      <c r="I116" s="1">
        <v>0</v>
      </c>
      <c r="J116" s="3" t="s">
        <v>17</v>
      </c>
      <c r="K116" s="2" t="str">
        <f>J116*4337.97</f>
        <v>0</v>
      </c>
      <c r="L116" s="5"/>
    </row>
    <row r="117" spans="1:12" customHeight="1" ht="105" outlineLevel="4">
      <c r="A117" s="1"/>
      <c r="B117" s="1">
        <v>879961</v>
      </c>
      <c r="C117" s="1" t="s">
        <v>428</v>
      </c>
      <c r="D117" s="1" t="s">
        <v>429</v>
      </c>
      <c r="E117" s="2" t="s">
        <v>430</v>
      </c>
      <c r="F117" s="2" t="s">
        <v>431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J117*2277.03</f>
        <v>0</v>
      </c>
      <c r="L117" s="5"/>
    </row>
    <row r="118" spans="1:12" customHeight="1" ht="105" outlineLevel="4">
      <c r="A118" s="1"/>
      <c r="B118" s="1">
        <v>880054</v>
      </c>
      <c r="C118" s="1" t="s">
        <v>432</v>
      </c>
      <c r="D118" s="1" t="s">
        <v>433</v>
      </c>
      <c r="E118" s="2" t="s">
        <v>434</v>
      </c>
      <c r="F118" s="2" t="s">
        <v>435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J118*2569.56</f>
        <v>0</v>
      </c>
      <c r="L118" s="5"/>
    </row>
    <row r="119" spans="1:12" customHeight="1" ht="105" outlineLevel="4">
      <c r="A119" s="1"/>
      <c r="B119" s="1">
        <v>880055</v>
      </c>
      <c r="C119" s="1" t="s">
        <v>436</v>
      </c>
      <c r="D119" s="1" t="s">
        <v>437</v>
      </c>
      <c r="E119" s="2" t="s">
        <v>438</v>
      </c>
      <c r="F119" s="2" t="s">
        <v>439</v>
      </c>
      <c r="G119" s="2">
        <v>6</v>
      </c>
      <c r="H119" s="2">
        <v>0</v>
      </c>
      <c r="I119" s="1">
        <v>0</v>
      </c>
      <c r="J119" s="3" t="s">
        <v>17</v>
      </c>
      <c r="K119" s="2" t="str">
        <f>J119*3802.89</f>
        <v>0</v>
      </c>
      <c r="L119" s="5"/>
    </row>
    <row r="120" spans="1:12" customHeight="1" ht="105" outlineLevel="4">
      <c r="A120" s="1"/>
      <c r="B120" s="1">
        <v>884660</v>
      </c>
      <c r="C120" s="1" t="s">
        <v>440</v>
      </c>
      <c r="D120" s="1" t="s">
        <v>441</v>
      </c>
      <c r="E120" s="2" t="s">
        <v>442</v>
      </c>
      <c r="F120" s="2" t="s">
        <v>374</v>
      </c>
      <c r="G120" s="2">
        <v>9</v>
      </c>
      <c r="H120" s="2">
        <v>0</v>
      </c>
      <c r="I120" s="1">
        <v>0</v>
      </c>
      <c r="J120" s="3" t="s">
        <v>17</v>
      </c>
      <c r="K120" s="2" t="str">
        <f>J120*3097.29</f>
        <v>0</v>
      </c>
      <c r="L120" s="5"/>
    </row>
    <row r="121" spans="1:12" customHeight="1" ht="105" outlineLevel="4">
      <c r="A121" s="1"/>
      <c r="B121" s="1">
        <v>886004</v>
      </c>
      <c r="C121" s="1" t="s">
        <v>443</v>
      </c>
      <c r="D121" s="1" t="s">
        <v>444</v>
      </c>
      <c r="E121" s="2" t="s">
        <v>445</v>
      </c>
      <c r="F121" s="2" t="s">
        <v>446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J121*3266.34</f>
        <v>0</v>
      </c>
      <c r="L121" s="5"/>
    </row>
    <row r="122" spans="1:12" customHeight="1" ht="105" outlineLevel="4">
      <c r="A122" s="1"/>
      <c r="B122" s="1">
        <v>886005</v>
      </c>
      <c r="C122" s="1" t="s">
        <v>447</v>
      </c>
      <c r="D122" s="1" t="s">
        <v>448</v>
      </c>
      <c r="E122" s="2" t="s">
        <v>449</v>
      </c>
      <c r="F122" s="2" t="s">
        <v>450</v>
      </c>
      <c r="G122" s="2">
        <v>2</v>
      </c>
      <c r="H122" s="2">
        <v>0</v>
      </c>
      <c r="I122" s="1">
        <v>0</v>
      </c>
      <c r="J122" s="3" t="s">
        <v>17</v>
      </c>
      <c r="K122" s="2" t="str">
        <f>J122*3786.72</f>
        <v>0</v>
      </c>
      <c r="L122" s="5"/>
    </row>
    <row r="123" spans="1:12" customHeight="1" ht="105" outlineLevel="4">
      <c r="A123" s="1"/>
      <c r="B123" s="1">
        <v>886006</v>
      </c>
      <c r="C123" s="1" t="s">
        <v>451</v>
      </c>
      <c r="D123" s="1" t="s">
        <v>452</v>
      </c>
      <c r="E123" s="2" t="s">
        <v>453</v>
      </c>
      <c r="F123" s="2" t="s">
        <v>454</v>
      </c>
      <c r="G123" s="2">
        <v>5</v>
      </c>
      <c r="H123" s="2">
        <v>0</v>
      </c>
      <c r="I123" s="1">
        <v>0</v>
      </c>
      <c r="J123" s="3" t="s">
        <v>17</v>
      </c>
      <c r="K123" s="2" t="str">
        <f>J123*3306.03</f>
        <v>0</v>
      </c>
      <c r="L123" s="5"/>
    </row>
    <row r="124" spans="1:12" customHeight="1" ht="105" outlineLevel="4">
      <c r="A124" s="1"/>
      <c r="B124" s="1">
        <v>886007</v>
      </c>
      <c r="C124" s="1" t="s">
        <v>455</v>
      </c>
      <c r="D124" s="1" t="s">
        <v>456</v>
      </c>
      <c r="E124" s="2" t="s">
        <v>457</v>
      </c>
      <c r="F124" s="2" t="s">
        <v>458</v>
      </c>
      <c r="G124" s="2">
        <v>2</v>
      </c>
      <c r="H124" s="2">
        <v>0</v>
      </c>
      <c r="I124" s="1">
        <v>0</v>
      </c>
      <c r="J124" s="3" t="s">
        <v>17</v>
      </c>
      <c r="K124" s="2" t="str">
        <f>J124*3711.75</f>
        <v>0</v>
      </c>
      <c r="L124" s="5"/>
    </row>
    <row r="125" spans="1:12" customHeight="1" ht="105" outlineLevel="4">
      <c r="A125" s="1"/>
      <c r="B125" s="1">
        <v>886008</v>
      </c>
      <c r="C125" s="1" t="s">
        <v>459</v>
      </c>
      <c r="D125" s="1" t="s">
        <v>460</v>
      </c>
      <c r="E125" s="2" t="s">
        <v>461</v>
      </c>
      <c r="F125" s="2" t="s">
        <v>462</v>
      </c>
      <c r="G125" s="2">
        <v>2</v>
      </c>
      <c r="H125" s="2">
        <v>0</v>
      </c>
      <c r="I125" s="1">
        <v>0</v>
      </c>
      <c r="J125" s="3" t="s">
        <v>17</v>
      </c>
      <c r="K125" s="2" t="str">
        <f>J125*3285.45</f>
        <v>0</v>
      </c>
      <c r="L125" s="5"/>
    </row>
    <row r="126" spans="1:12" customHeight="1" ht="105" outlineLevel="4">
      <c r="A126" s="1"/>
      <c r="B126" s="1">
        <v>886009</v>
      </c>
      <c r="C126" s="1" t="s">
        <v>463</v>
      </c>
      <c r="D126" s="1" t="s">
        <v>464</v>
      </c>
      <c r="E126" s="2" t="s">
        <v>465</v>
      </c>
      <c r="F126" s="2" t="s">
        <v>466</v>
      </c>
      <c r="G126" s="2">
        <v>1</v>
      </c>
      <c r="H126" s="2">
        <v>0</v>
      </c>
      <c r="I126" s="1">
        <v>0</v>
      </c>
      <c r="J126" s="3" t="s">
        <v>17</v>
      </c>
      <c r="K126" s="2" t="str">
        <f>J126*2957.64</f>
        <v>0</v>
      </c>
      <c r="L126" s="5"/>
    </row>
    <row r="127" spans="1:12" customHeight="1" ht="105" outlineLevel="4">
      <c r="A127" s="1"/>
      <c r="B127" s="1">
        <v>886010</v>
      </c>
      <c r="C127" s="1" t="s">
        <v>467</v>
      </c>
      <c r="D127" s="1" t="s">
        <v>468</v>
      </c>
      <c r="E127" s="2" t="s">
        <v>469</v>
      </c>
      <c r="F127" s="2" t="s">
        <v>470</v>
      </c>
      <c r="G127" s="2">
        <v>1</v>
      </c>
      <c r="H127" s="2">
        <v>0</v>
      </c>
      <c r="I127" s="1">
        <v>0</v>
      </c>
      <c r="J127" s="3" t="s">
        <v>17</v>
      </c>
      <c r="K127" s="2" t="str">
        <f>J127*3094.35</f>
        <v>0</v>
      </c>
      <c r="L127" s="5"/>
    </row>
    <row r="128" spans="1:12" customHeight="1" ht="105" outlineLevel="4">
      <c r="A128" s="1"/>
      <c r="B128" s="1">
        <v>886011</v>
      </c>
      <c r="C128" s="1" t="s">
        <v>471</v>
      </c>
      <c r="D128" s="1" t="s">
        <v>472</v>
      </c>
      <c r="E128" s="2" t="s">
        <v>473</v>
      </c>
      <c r="F128" s="2" t="s">
        <v>358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J128*4227.72</f>
        <v>0</v>
      </c>
      <c r="L128" s="5"/>
    </row>
    <row r="129" spans="1:12" customHeight="1" ht="105" outlineLevel="4">
      <c r="A129" s="1"/>
      <c r="B129" s="1">
        <v>886012</v>
      </c>
      <c r="C129" s="1" t="s">
        <v>474</v>
      </c>
      <c r="D129" s="1" t="s">
        <v>475</v>
      </c>
      <c r="E129" s="2" t="s">
        <v>476</v>
      </c>
      <c r="F129" s="2" t="s">
        <v>477</v>
      </c>
      <c r="G129" s="2">
        <v>3</v>
      </c>
      <c r="H129" s="2">
        <v>0</v>
      </c>
      <c r="I129" s="1">
        <v>0</v>
      </c>
      <c r="J129" s="3" t="s">
        <v>17</v>
      </c>
      <c r="K129" s="2" t="str">
        <f>J129*5047.98</f>
        <v>0</v>
      </c>
      <c r="L129" s="5"/>
    </row>
    <row r="130" spans="1:12" outlineLevel="4">
      <c r="A130" s="1"/>
      <c r="B130" s="1">
        <v>955785</v>
      </c>
      <c r="C130" s="1" t="s">
        <v>478</v>
      </c>
      <c r="D130" s="1" t="s">
        <v>479</v>
      </c>
      <c r="E130" s="2" t="s">
        <v>480</v>
      </c>
      <c r="F130" s="2" t="s">
        <v>382</v>
      </c>
      <c r="G130" s="2">
        <v>4</v>
      </c>
      <c r="H130" s="2">
        <v>0</v>
      </c>
      <c r="I130" s="1">
        <v>0</v>
      </c>
      <c r="J130" s="3" t="s">
        <v>17</v>
      </c>
      <c r="K130" s="2" t="str">
        <f>J130*2747.43</f>
        <v>0</v>
      </c>
      <c r="L130" s="5"/>
    </row>
    <row r="131" spans="1:12" outlineLevel="4">
      <c r="A131" s="1"/>
      <c r="B131" s="1">
        <v>955786</v>
      </c>
      <c r="C131" s="1" t="s">
        <v>481</v>
      </c>
      <c r="D131" s="1" t="s">
        <v>482</v>
      </c>
      <c r="E131" s="2" t="s">
        <v>405</v>
      </c>
      <c r="F131" s="2" t="s">
        <v>483</v>
      </c>
      <c r="G131" s="2">
        <v>4</v>
      </c>
      <c r="H131" s="2">
        <v>0</v>
      </c>
      <c r="I131" s="1">
        <v>0</v>
      </c>
      <c r="J131" s="3" t="s">
        <v>17</v>
      </c>
      <c r="K131" s="2" t="str">
        <f>J131*2815.05</f>
        <v>0</v>
      </c>
      <c r="L131" s="5"/>
    </row>
    <row r="132" spans="1:12" outlineLevel="4">
      <c r="A132" s="1"/>
      <c r="B132" s="1">
        <v>955787</v>
      </c>
      <c r="C132" s="1" t="s">
        <v>484</v>
      </c>
      <c r="D132" s="1" t="s">
        <v>485</v>
      </c>
      <c r="E132" s="2" t="s">
        <v>419</v>
      </c>
      <c r="F132" s="2" t="s">
        <v>386</v>
      </c>
      <c r="G132" s="2">
        <v>2</v>
      </c>
      <c r="H132" s="2">
        <v>0</v>
      </c>
      <c r="I132" s="1">
        <v>0</v>
      </c>
      <c r="J132" s="3" t="s">
        <v>17</v>
      </c>
      <c r="K132" s="2" t="str">
        <f>J132*2922.36</f>
        <v>0</v>
      </c>
      <c r="L132" s="5"/>
    </row>
    <row r="133" spans="1:12" outlineLevel="4">
      <c r="A133" s="1"/>
      <c r="B133" s="1">
        <v>955788</v>
      </c>
      <c r="C133" s="1" t="s">
        <v>486</v>
      </c>
      <c r="D133" s="1" t="s">
        <v>487</v>
      </c>
      <c r="E133" s="2" t="s">
        <v>445</v>
      </c>
      <c r="F133" s="2" t="s">
        <v>446</v>
      </c>
      <c r="G133" s="2">
        <v>2</v>
      </c>
      <c r="H133" s="2">
        <v>0</v>
      </c>
      <c r="I133" s="1">
        <v>0</v>
      </c>
      <c r="J133" s="3" t="s">
        <v>17</v>
      </c>
      <c r="K133" s="2" t="str">
        <f>J133*3266.34</f>
        <v>0</v>
      </c>
      <c r="L133" s="5"/>
    </row>
    <row r="134" spans="1:12" outlineLevel="4">
      <c r="A134" s="1"/>
      <c r="B134" s="1">
        <v>955789</v>
      </c>
      <c r="C134" s="1" t="s">
        <v>488</v>
      </c>
      <c r="D134" s="1" t="s">
        <v>489</v>
      </c>
      <c r="E134" s="2" t="s">
        <v>490</v>
      </c>
      <c r="F134" s="2" t="s">
        <v>374</v>
      </c>
      <c r="G134" s="2">
        <v>2</v>
      </c>
      <c r="H134" s="2">
        <v>0</v>
      </c>
      <c r="I134" s="1">
        <v>0</v>
      </c>
      <c r="J134" s="3" t="s">
        <v>17</v>
      </c>
      <c r="K134" s="2" t="str">
        <f>J134*3097.29</f>
        <v>0</v>
      </c>
      <c r="L134" s="5"/>
    </row>
    <row r="135" spans="1:12" outlineLevel="4">
      <c r="A135" s="1"/>
      <c r="B135" s="1">
        <v>955790</v>
      </c>
      <c r="C135" s="1" t="s">
        <v>491</v>
      </c>
      <c r="D135" s="1" t="s">
        <v>492</v>
      </c>
      <c r="E135" s="2" t="s">
        <v>401</v>
      </c>
      <c r="F135" s="2" t="s">
        <v>402</v>
      </c>
      <c r="G135" s="2">
        <v>4</v>
      </c>
      <c r="H135" s="2">
        <v>0</v>
      </c>
      <c r="I135" s="1">
        <v>0</v>
      </c>
      <c r="J135" s="3" t="s">
        <v>17</v>
      </c>
      <c r="K135" s="2" t="str">
        <f>J135*3198.72</f>
        <v>0</v>
      </c>
      <c r="L135" s="5"/>
    </row>
    <row r="136" spans="1:12" outlineLevel="4">
      <c r="A136" s="1"/>
      <c r="B136" s="1">
        <v>955791</v>
      </c>
      <c r="C136" s="1" t="s">
        <v>493</v>
      </c>
      <c r="D136" s="1" t="s">
        <v>494</v>
      </c>
      <c r="E136" s="2" t="s">
        <v>416</v>
      </c>
      <c r="F136" s="2" t="s">
        <v>378</v>
      </c>
      <c r="G136" s="2">
        <v>6</v>
      </c>
      <c r="H136" s="2">
        <v>0</v>
      </c>
      <c r="I136" s="1">
        <v>0</v>
      </c>
      <c r="J136" s="3" t="s">
        <v>17</v>
      </c>
      <c r="K136" s="2" t="str">
        <f>J136*3270.75</f>
        <v>0</v>
      </c>
      <c r="L136" s="5"/>
    </row>
    <row r="137" spans="1:12" outlineLevel="4">
      <c r="A137" s="1"/>
      <c r="B137" s="1">
        <v>955792</v>
      </c>
      <c r="C137" s="1" t="s">
        <v>495</v>
      </c>
      <c r="D137" s="1" t="s">
        <v>496</v>
      </c>
      <c r="E137" s="2" t="s">
        <v>449</v>
      </c>
      <c r="F137" s="2" t="s">
        <v>450</v>
      </c>
      <c r="G137" s="2">
        <v>2</v>
      </c>
      <c r="H137" s="2">
        <v>0</v>
      </c>
      <c r="I137" s="1">
        <v>0</v>
      </c>
      <c r="J137" s="3" t="s">
        <v>17</v>
      </c>
      <c r="K137" s="2" t="str">
        <f>J137*3786.72</f>
        <v>0</v>
      </c>
      <c r="L137" s="5"/>
    </row>
    <row r="138" spans="1:12" customHeight="1" ht="105" outlineLevel="4">
      <c r="A138" s="1"/>
      <c r="B138" s="1">
        <v>955793</v>
      </c>
      <c r="C138" s="1" t="s">
        <v>497</v>
      </c>
      <c r="D138" s="1" t="s">
        <v>498</v>
      </c>
      <c r="E138" s="2" t="s">
        <v>499</v>
      </c>
      <c r="F138" s="2" t="s">
        <v>500</v>
      </c>
      <c r="G138" s="2">
        <v>4</v>
      </c>
      <c r="H138" s="2">
        <v>0</v>
      </c>
      <c r="I138" s="1">
        <v>0</v>
      </c>
      <c r="J138" s="3" t="s">
        <v>17</v>
      </c>
      <c r="K138" s="2" t="str">
        <f>J138*3455.97</f>
        <v>0</v>
      </c>
      <c r="L138" s="5"/>
    </row>
    <row r="139" spans="1:12" customHeight="1" ht="105" outlineLevel="4">
      <c r="A139" s="1"/>
      <c r="B139" s="1">
        <v>955794</v>
      </c>
      <c r="C139" s="1" t="s">
        <v>501</v>
      </c>
      <c r="D139" s="1" t="s">
        <v>502</v>
      </c>
      <c r="E139" s="2" t="s">
        <v>503</v>
      </c>
      <c r="F139" s="2" t="s">
        <v>504</v>
      </c>
      <c r="G139" s="2">
        <v>2</v>
      </c>
      <c r="H139" s="2">
        <v>0</v>
      </c>
      <c r="I139" s="1">
        <v>0</v>
      </c>
      <c r="J139" s="3" t="s">
        <v>17</v>
      </c>
      <c r="K139" s="2" t="str">
        <f>J139*3623.55</f>
        <v>0</v>
      </c>
      <c r="L139" s="5"/>
    </row>
    <row r="140" spans="1:12" customHeight="1" ht="105" outlineLevel="4">
      <c r="A140" s="1"/>
      <c r="B140" s="1">
        <v>955795</v>
      </c>
      <c r="C140" s="1" t="s">
        <v>505</v>
      </c>
      <c r="D140" s="1" t="s">
        <v>506</v>
      </c>
      <c r="E140" s="2" t="s">
        <v>507</v>
      </c>
      <c r="F140" s="2" t="s">
        <v>508</v>
      </c>
      <c r="G140" s="2">
        <v>3</v>
      </c>
      <c r="H140" s="2">
        <v>0</v>
      </c>
      <c r="I140" s="1">
        <v>0</v>
      </c>
      <c r="J140" s="3" t="s">
        <v>17</v>
      </c>
      <c r="K140" s="2" t="str">
        <f>J140*3811.71</f>
        <v>0</v>
      </c>
      <c r="L140" s="5"/>
    </row>
    <row r="141" spans="1:12" customHeight="1" ht="105" outlineLevel="4">
      <c r="A141" s="1"/>
      <c r="B141" s="1">
        <v>955796</v>
      </c>
      <c r="C141" s="1" t="s">
        <v>509</v>
      </c>
      <c r="D141" s="1" t="s">
        <v>510</v>
      </c>
      <c r="E141" s="2" t="s">
        <v>511</v>
      </c>
      <c r="F141" s="2" t="s">
        <v>512</v>
      </c>
      <c r="G141" s="2">
        <v>2</v>
      </c>
      <c r="H141" s="2">
        <v>0</v>
      </c>
      <c r="I141" s="1">
        <v>0</v>
      </c>
      <c r="J141" s="3" t="s">
        <v>17</v>
      </c>
      <c r="K141" s="2" t="str">
        <f>J141*3980.76</f>
        <v>0</v>
      </c>
      <c r="L141" s="5"/>
    </row>
    <row r="142" spans="1:12" customHeight="1" ht="105" outlineLevel="4">
      <c r="A142" s="1"/>
      <c r="B142" s="1">
        <v>955797</v>
      </c>
      <c r="C142" s="1" t="s">
        <v>513</v>
      </c>
      <c r="D142" s="1" t="s">
        <v>514</v>
      </c>
      <c r="E142" s="2" t="s">
        <v>515</v>
      </c>
      <c r="F142" s="2" t="s">
        <v>516</v>
      </c>
      <c r="G142" s="2">
        <v>4</v>
      </c>
      <c r="H142" s="2">
        <v>0</v>
      </c>
      <c r="I142" s="1">
        <v>0</v>
      </c>
      <c r="J142" s="3" t="s">
        <v>17</v>
      </c>
      <c r="K142" s="2" t="str">
        <f>J142*3332.49</f>
        <v>0</v>
      </c>
      <c r="L142" s="5"/>
    </row>
    <row r="143" spans="1:12" customHeight="1" ht="105" outlineLevel="4">
      <c r="A143" s="1"/>
      <c r="B143" s="1">
        <v>955798</v>
      </c>
      <c r="C143" s="1" t="s">
        <v>517</v>
      </c>
      <c r="D143" s="1" t="s">
        <v>518</v>
      </c>
      <c r="E143" s="2" t="s">
        <v>519</v>
      </c>
      <c r="F143" s="2" t="s">
        <v>520</v>
      </c>
      <c r="G143" s="2">
        <v>2</v>
      </c>
      <c r="H143" s="2">
        <v>0</v>
      </c>
      <c r="I143" s="1">
        <v>0</v>
      </c>
      <c r="J143" s="3" t="s">
        <v>17</v>
      </c>
      <c r="K143" s="2" t="str">
        <f>J143*3495.66</f>
        <v>0</v>
      </c>
      <c r="L143" s="5"/>
    </row>
    <row r="144" spans="1:12" customHeight="1" ht="105" outlineLevel="4">
      <c r="A144" s="1"/>
      <c r="B144" s="1">
        <v>955799</v>
      </c>
      <c r="C144" s="1" t="s">
        <v>521</v>
      </c>
      <c r="D144" s="1" t="s">
        <v>522</v>
      </c>
      <c r="E144" s="2" t="s">
        <v>523</v>
      </c>
      <c r="F144" s="2" t="s">
        <v>524</v>
      </c>
      <c r="G144" s="2">
        <v>4</v>
      </c>
      <c r="H144" s="2">
        <v>0</v>
      </c>
      <c r="I144" s="1">
        <v>0</v>
      </c>
      <c r="J144" s="3" t="s">
        <v>17</v>
      </c>
      <c r="K144" s="2" t="str">
        <f>J144*3936.66</f>
        <v>0</v>
      </c>
      <c r="L144" s="5"/>
    </row>
    <row r="145" spans="1:12" customHeight="1" ht="105" outlineLevel="4">
      <c r="A145" s="1"/>
      <c r="B145" s="1">
        <v>955800</v>
      </c>
      <c r="C145" s="1" t="s">
        <v>525</v>
      </c>
      <c r="D145" s="1" t="s">
        <v>526</v>
      </c>
      <c r="E145" s="2" t="s">
        <v>527</v>
      </c>
      <c r="F145" s="2" t="s">
        <v>528</v>
      </c>
      <c r="G145" s="2">
        <v>2</v>
      </c>
      <c r="H145" s="2">
        <v>0</v>
      </c>
      <c r="I145" s="1">
        <v>0</v>
      </c>
      <c r="J145" s="3" t="s">
        <v>17</v>
      </c>
      <c r="K145" s="2" t="str">
        <f>J145*4004.28</f>
        <v>0</v>
      </c>
      <c r="L145" s="5"/>
    </row>
    <row r="146" spans="1:12" customHeight="1" ht="105" outlineLevel="4">
      <c r="A146" s="1"/>
      <c r="B146" s="1">
        <v>955801</v>
      </c>
      <c r="C146" s="1" t="s">
        <v>529</v>
      </c>
      <c r="D146" s="1" t="s">
        <v>530</v>
      </c>
      <c r="E146" s="2" t="s">
        <v>531</v>
      </c>
      <c r="F146" s="2" t="s">
        <v>532</v>
      </c>
      <c r="G146" s="2">
        <v>2</v>
      </c>
      <c r="H146" s="2">
        <v>0</v>
      </c>
      <c r="I146" s="1">
        <v>0</v>
      </c>
      <c r="J146" s="3" t="s">
        <v>17</v>
      </c>
      <c r="K146" s="2" t="str">
        <f>J146*13382.88</f>
        <v>0</v>
      </c>
      <c r="L146" s="5"/>
    </row>
    <row r="147" spans="1:12" customHeight="1" ht="105" outlineLevel="4">
      <c r="A147" s="1"/>
      <c r="B147" s="1">
        <v>955802</v>
      </c>
      <c r="C147" s="1" t="s">
        <v>533</v>
      </c>
      <c r="D147" s="1" t="s">
        <v>534</v>
      </c>
      <c r="E147" s="2" t="s">
        <v>535</v>
      </c>
      <c r="F147" s="2" t="s">
        <v>536</v>
      </c>
      <c r="G147" s="2">
        <v>2</v>
      </c>
      <c r="H147" s="2">
        <v>0</v>
      </c>
      <c r="I147" s="1">
        <v>0</v>
      </c>
      <c r="J147" s="3" t="s">
        <v>17</v>
      </c>
      <c r="K147" s="2" t="str">
        <f>J147*9259.53</f>
        <v>0</v>
      </c>
      <c r="L147" s="5"/>
    </row>
    <row r="148" spans="1:12" customHeight="1" ht="105" outlineLevel="4">
      <c r="A148" s="1"/>
      <c r="B148" s="1">
        <v>955803</v>
      </c>
      <c r="C148" s="1" t="s">
        <v>537</v>
      </c>
      <c r="D148" s="1" t="s">
        <v>538</v>
      </c>
      <c r="E148" s="2" t="s">
        <v>539</v>
      </c>
      <c r="F148" s="2" t="s">
        <v>540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J148*12146.61</f>
        <v>0</v>
      </c>
      <c r="L148" s="5"/>
    </row>
    <row r="149" spans="1:12" customHeight="1" ht="105" outlineLevel="4">
      <c r="A149" s="1"/>
      <c r="B149" s="1">
        <v>955804</v>
      </c>
      <c r="C149" s="1" t="s">
        <v>541</v>
      </c>
      <c r="D149" s="1" t="s">
        <v>542</v>
      </c>
      <c r="E149" s="2" t="s">
        <v>543</v>
      </c>
      <c r="F149" s="2" t="s">
        <v>544</v>
      </c>
      <c r="G149" s="2">
        <v>1</v>
      </c>
      <c r="H149" s="2">
        <v>0</v>
      </c>
      <c r="I149" s="1">
        <v>0</v>
      </c>
      <c r="J149" s="3" t="s">
        <v>17</v>
      </c>
      <c r="K149" s="2" t="str">
        <f>J149*8333.43</f>
        <v>0</v>
      </c>
      <c r="L149" s="5"/>
    </row>
    <row r="150" spans="1:12" outlineLevel="2">
      <c r="A150" s="8" t="s">
        <v>545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5"/>
    </row>
    <row r="151" spans="1:12" customHeight="1" ht="105" outlineLevel="4">
      <c r="A151" s="1"/>
      <c r="B151" s="1">
        <v>885128</v>
      </c>
      <c r="C151" s="1" t="s">
        <v>546</v>
      </c>
      <c r="D151" s="1" t="s">
        <v>547</v>
      </c>
      <c r="E151" s="2" t="s">
        <v>548</v>
      </c>
      <c r="F151" s="2" t="s">
        <v>549</v>
      </c>
      <c r="G151" s="2">
        <v>3</v>
      </c>
      <c r="H151" s="2">
        <v>0</v>
      </c>
      <c r="I151" s="1">
        <v>0</v>
      </c>
      <c r="J151" s="3" t="s">
        <v>17</v>
      </c>
      <c r="K151" s="2" t="str">
        <f>J151*2109.67</f>
        <v>0</v>
      </c>
      <c r="L151" s="5"/>
    </row>
    <row r="152" spans="1:12" customHeight="1" ht="105" outlineLevel="4">
      <c r="A152" s="1"/>
      <c r="B152" s="1">
        <v>885129</v>
      </c>
      <c r="C152" s="1" t="s">
        <v>550</v>
      </c>
      <c r="D152" s="1" t="s">
        <v>551</v>
      </c>
      <c r="E152" s="2" t="s">
        <v>552</v>
      </c>
      <c r="F152" s="2" t="s">
        <v>553</v>
      </c>
      <c r="G152" s="2">
        <v>6</v>
      </c>
      <c r="H152" s="2">
        <v>0</v>
      </c>
      <c r="I152" s="1">
        <v>0</v>
      </c>
      <c r="J152" s="3" t="s">
        <v>17</v>
      </c>
      <c r="K152" s="2" t="str">
        <f>J152*2313.37</f>
        <v>0</v>
      </c>
      <c r="L152" s="5"/>
    </row>
    <row r="153" spans="1:12" outlineLevel="2">
      <c r="A153" s="8" t="s">
        <v>554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5"/>
    </row>
    <row r="154" spans="1:12" customHeight="1" ht="105" outlineLevel="4">
      <c r="A154" s="1"/>
      <c r="B154" s="1">
        <v>890534</v>
      </c>
      <c r="C154" s="1" t="s">
        <v>555</v>
      </c>
      <c r="D154" s="1" t="s">
        <v>556</v>
      </c>
      <c r="E154" s="2" t="s">
        <v>557</v>
      </c>
      <c r="F154" s="2"/>
      <c r="G154" s="2">
        <v>0</v>
      </c>
      <c r="H154" s="2">
        <v>0</v>
      </c>
      <c r="I154" s="1">
        <v>0</v>
      </c>
      <c r="J154" s="3" t="s">
        <v>17</v>
      </c>
      <c r="K154" s="2" t="str">
        <f>J154*0</f>
        <v>0</v>
      </c>
      <c r="L154" s="5"/>
    </row>
    <row r="155" spans="1:12" customHeight="1" ht="105" outlineLevel="4">
      <c r="A155" s="1"/>
      <c r="B155" s="1">
        <v>890535</v>
      </c>
      <c r="C155" s="1" t="s">
        <v>558</v>
      </c>
      <c r="D155" s="1" t="s">
        <v>559</v>
      </c>
      <c r="E155" s="2" t="s">
        <v>560</v>
      </c>
      <c r="F155" s="2"/>
      <c r="G155" s="2">
        <v>0</v>
      </c>
      <c r="H155" s="2">
        <v>0</v>
      </c>
      <c r="I155" s="1">
        <v>0</v>
      </c>
      <c r="J155" s="3" t="s">
        <v>17</v>
      </c>
      <c r="K155" s="2" t="str">
        <f>J155*0</f>
        <v>0</v>
      </c>
      <c r="L155" s="5"/>
    </row>
    <row r="156" spans="1:12" outlineLevel="1">
      <c r="A156" s="7" t="s">
        <v>561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5"/>
    </row>
    <row r="157" spans="1:12" outlineLevel="2">
      <c r="A157" s="8" t="s">
        <v>562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5"/>
    </row>
    <row r="158" spans="1:12" customHeight="1" ht="105" outlineLevel="4">
      <c r="A158" s="1"/>
      <c r="B158" s="1">
        <v>825085</v>
      </c>
      <c r="C158" s="1" t="s">
        <v>563</v>
      </c>
      <c r="D158" s="1" t="s">
        <v>564</v>
      </c>
      <c r="E158" s="2" t="s">
        <v>565</v>
      </c>
      <c r="F158" s="2" t="s">
        <v>566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J158*0.00</f>
        <v>0</v>
      </c>
      <c r="L158" s="5"/>
    </row>
    <row r="159" spans="1:12" customHeight="1" ht="105" outlineLevel="4">
      <c r="A159" s="1"/>
      <c r="B159" s="1">
        <v>825084</v>
      </c>
      <c r="C159" s="1" t="s">
        <v>567</v>
      </c>
      <c r="D159" s="1" t="s">
        <v>568</v>
      </c>
      <c r="E159" s="2" t="s">
        <v>569</v>
      </c>
      <c r="F159" s="2" t="s">
        <v>566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J159*0.00</f>
        <v>0</v>
      </c>
      <c r="L159" s="5"/>
    </row>
    <row r="160" spans="1:12" customHeight="1" ht="105" outlineLevel="4">
      <c r="A160" s="1"/>
      <c r="B160" s="1">
        <v>825086</v>
      </c>
      <c r="C160" s="1" t="s">
        <v>570</v>
      </c>
      <c r="D160" s="1" t="s">
        <v>571</v>
      </c>
      <c r="E160" s="2" t="s">
        <v>572</v>
      </c>
      <c r="F160" s="2" t="s">
        <v>566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J160*0.00</f>
        <v>0</v>
      </c>
      <c r="L160" s="5"/>
    </row>
    <row r="161" spans="1:12" customHeight="1" ht="105" outlineLevel="4">
      <c r="A161" s="1"/>
      <c r="B161" s="1">
        <v>873884</v>
      </c>
      <c r="C161" s="1" t="s">
        <v>573</v>
      </c>
      <c r="D161" s="1" t="s">
        <v>574</v>
      </c>
      <c r="E161" s="2" t="s">
        <v>575</v>
      </c>
      <c r="F161" s="2" t="s">
        <v>566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J161*0.00</f>
        <v>0</v>
      </c>
      <c r="L161" s="5"/>
    </row>
    <row r="162" spans="1:12" customHeight="1" ht="105" outlineLevel="4">
      <c r="A162" s="1"/>
      <c r="B162" s="1">
        <v>873885</v>
      </c>
      <c r="C162" s="1" t="s">
        <v>576</v>
      </c>
      <c r="D162" s="1" t="s">
        <v>577</v>
      </c>
      <c r="E162" s="2" t="s">
        <v>578</v>
      </c>
      <c r="F162" s="2" t="s">
        <v>566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J162*0.00</f>
        <v>0</v>
      </c>
      <c r="L162" s="5"/>
    </row>
    <row r="163" spans="1:12" outlineLevel="2">
      <c r="A163" s="8" t="s">
        <v>579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5"/>
    </row>
    <row r="164" spans="1:12" customHeight="1" ht="105" outlineLevel="4">
      <c r="A164" s="1"/>
      <c r="B164" s="1">
        <v>832514</v>
      </c>
      <c r="C164" s="1" t="s">
        <v>580</v>
      </c>
      <c r="D164" s="1" t="s">
        <v>581</v>
      </c>
      <c r="E164" s="2" t="s">
        <v>582</v>
      </c>
      <c r="F164" s="2" t="s">
        <v>583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J164*4130.70</f>
        <v>0</v>
      </c>
      <c r="L164" s="5"/>
    </row>
    <row r="165" spans="1:12" customHeight="1" ht="105" outlineLevel="4">
      <c r="A165" s="1"/>
      <c r="B165" s="1">
        <v>832515</v>
      </c>
      <c r="C165" s="1" t="s">
        <v>584</v>
      </c>
      <c r="D165" s="1" t="s">
        <v>585</v>
      </c>
      <c r="E165" s="2" t="s">
        <v>586</v>
      </c>
      <c r="F165" s="2" t="s">
        <v>587</v>
      </c>
      <c r="G165" s="2">
        <v>7</v>
      </c>
      <c r="H165" s="2">
        <v>0</v>
      </c>
      <c r="I165" s="1">
        <v>0</v>
      </c>
      <c r="J165" s="3" t="s">
        <v>17</v>
      </c>
      <c r="K165" s="2" t="str">
        <f>J165*4276.23</f>
        <v>0</v>
      </c>
      <c r="L165" s="5"/>
    </row>
    <row r="166" spans="1:12" customHeight="1" ht="105" outlineLevel="4">
      <c r="A166" s="1"/>
      <c r="B166" s="1">
        <v>832516</v>
      </c>
      <c r="C166" s="1" t="s">
        <v>588</v>
      </c>
      <c r="D166" s="1" t="s">
        <v>589</v>
      </c>
      <c r="E166" s="2" t="s">
        <v>590</v>
      </c>
      <c r="F166" s="2" t="s">
        <v>591</v>
      </c>
      <c r="G166" s="2">
        <v>6</v>
      </c>
      <c r="H166" s="2">
        <v>0</v>
      </c>
      <c r="I166" s="1">
        <v>0</v>
      </c>
      <c r="J166" s="3" t="s">
        <v>17</v>
      </c>
      <c r="K166" s="2" t="str">
        <f>J166*4595.22</f>
        <v>0</v>
      </c>
      <c r="L166" s="5"/>
    </row>
    <row r="167" spans="1:12" customHeight="1" ht="105" outlineLevel="4">
      <c r="A167" s="1"/>
      <c r="B167" s="1">
        <v>955851</v>
      </c>
      <c r="C167" s="1" t="s">
        <v>592</v>
      </c>
      <c r="D167" s="1" t="s">
        <v>593</v>
      </c>
      <c r="E167" s="2" t="s">
        <v>594</v>
      </c>
      <c r="F167" s="2" t="s">
        <v>595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J167*4386.48</f>
        <v>0</v>
      </c>
      <c r="L167" s="5"/>
    </row>
    <row r="168" spans="1:12" outlineLevel="1">
      <c r="A168" s="7" t="s">
        <v>596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5"/>
    </row>
    <row r="169" spans="1:12" customHeight="1" ht="105" outlineLevel="3">
      <c r="A169" s="1"/>
      <c r="B169" s="1">
        <v>884623</v>
      </c>
      <c r="C169" s="1" t="s">
        <v>597</v>
      </c>
      <c r="D169" s="1" t="s">
        <v>598</v>
      </c>
      <c r="E169" s="2" t="s">
        <v>599</v>
      </c>
      <c r="F169" s="2" t="s">
        <v>600</v>
      </c>
      <c r="G169" s="2">
        <v>7</v>
      </c>
      <c r="H169" s="2">
        <v>0</v>
      </c>
      <c r="I169" s="1">
        <v>0</v>
      </c>
      <c r="J169" s="3" t="s">
        <v>17</v>
      </c>
      <c r="K169" s="2" t="str">
        <f>J169*299.88</f>
        <v>0</v>
      </c>
      <c r="L169" s="5"/>
    </row>
    <row r="170" spans="1:12" customHeight="1" ht="105" outlineLevel="3">
      <c r="A170" s="1"/>
      <c r="B170" s="1">
        <v>884624</v>
      </c>
      <c r="C170" s="1" t="s">
        <v>601</v>
      </c>
      <c r="D170" s="1" t="s">
        <v>602</v>
      </c>
      <c r="E170" s="2" t="s">
        <v>603</v>
      </c>
      <c r="F170" s="2" t="s">
        <v>600</v>
      </c>
      <c r="G170" s="2">
        <v>5</v>
      </c>
      <c r="H170" s="2">
        <v>0</v>
      </c>
      <c r="I170" s="1">
        <v>0</v>
      </c>
      <c r="J170" s="3" t="s">
        <v>17</v>
      </c>
      <c r="K170" s="2" t="str">
        <f>J170*299.88</f>
        <v>0</v>
      </c>
      <c r="L17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3:K53"/>
    <mergeCell ref="A63:K63"/>
    <mergeCell ref="A76:K76"/>
    <mergeCell ref="A88:K88"/>
    <mergeCell ref="A156:K156"/>
    <mergeCell ref="A168:K168"/>
    <mergeCell ref="A4:K4"/>
    <mergeCell ref="A26:K26"/>
    <mergeCell ref="A38:K38"/>
    <mergeCell ref="A45:K45"/>
    <mergeCell ref="A49:K49"/>
    <mergeCell ref="A77:K77"/>
    <mergeCell ref="A89:K89"/>
    <mergeCell ref="A95:K95"/>
    <mergeCell ref="A150:K150"/>
    <mergeCell ref="A153:K153"/>
    <mergeCell ref="A157:K157"/>
    <mergeCell ref="A163:K16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2026-04-30T01:00:04+03:00</dcterms:created>
  <dcterms:modified xsi:type="dcterms:W3CDTF">2026-04-30T01:00:04+03:00</dcterms:modified>
  <dc:title>Untitled Spreadsheet</dc:title>
  <dc:description/>
  <dc:subject/>
  <cp:keywords/>
  <cp:category/>
</cp:coreProperties>
</file>