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<sst xmlns="http://schemas.openxmlformats.org/spreadsheetml/2006/main" uniqueCount="1408">
  <si>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</si>
  <si>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</si>
  <si>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</si>
  <si>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</si>
  <si>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</si>
  <si>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</si>
  <si>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</si>
  <si>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</si>
  <si>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</si>
  <si>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</si>
  <si>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</si>
  <si>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VIEIR</t>
  </si>
  <si>
    <t>FRK-110001</t>
  </si>
  <si>
    <t>SHN22</t>
  </si>
  <si>
    <t>ниппель нар-нар 3/8 (20/500шт)</t>
  </si>
  <si>
    <t>81.81 руб.</t>
  </si>
  <si>
    <t>&gt;50</t>
  </si>
  <si>
    <t>шт</t>
  </si>
  <si>
    <t>FRK-110002</t>
  </si>
  <si>
    <t>SHN33</t>
  </si>
  <si>
    <t>ниппель нар-нар 1/2" (20/400шт)</t>
  </si>
  <si>
    <t>72.89 руб.</t>
  </si>
  <si>
    <t>FRK-110003</t>
  </si>
  <si>
    <t>SHN44</t>
  </si>
  <si>
    <t>ниппель нар-нар 3/4" (20/220шт)</t>
  </si>
  <si>
    <t>114.54 руб.</t>
  </si>
  <si>
    <t>&gt;100</t>
  </si>
  <si>
    <t>FRK-110004</t>
  </si>
  <si>
    <t>SHN55</t>
  </si>
  <si>
    <t>ниппель нар-нар 1" (10/120шт)</t>
  </si>
  <si>
    <t>208.25 руб.</t>
  </si>
  <si>
    <t>FRK-110005</t>
  </si>
  <si>
    <t>SHN66</t>
  </si>
  <si>
    <t>ниппель нар-нар 1 1/4" (10/50шт)</t>
  </si>
  <si>
    <t>309.40 руб.</t>
  </si>
  <si>
    <t>FRK-110006</t>
  </si>
  <si>
    <t>SHN77</t>
  </si>
  <si>
    <t>ниппель нар-нар 1 1/2" (5/45шт)</t>
  </si>
  <si>
    <t>449.23 руб.</t>
  </si>
  <si>
    <t>&gt;10</t>
  </si>
  <si>
    <t>FRK-110007</t>
  </si>
  <si>
    <t>SHN88</t>
  </si>
  <si>
    <t>ниппель нар-нар 2" (2/30шт)</t>
  </si>
  <si>
    <t>681.28 руб.</t>
  </si>
  <si>
    <t>FRK-110008</t>
  </si>
  <si>
    <t>SHN34</t>
  </si>
  <si>
    <t>ниппель переходной нар-нар 3/4"-1/2" (20/260шт)</t>
  </si>
  <si>
    <t>107.10 руб.</t>
  </si>
  <si>
    <t>FRK-110009</t>
  </si>
  <si>
    <t>SHN53</t>
  </si>
  <si>
    <t>ниппель переходной нар-нар 1"-1/2" (20/140шт)</t>
  </si>
  <si>
    <t>196.35 руб.</t>
  </si>
  <si>
    <t>FRK-110010</t>
  </si>
  <si>
    <t>SHN54</t>
  </si>
  <si>
    <t>ниппель переходной нар-нар 1"-3/4" (20/140шт)</t>
  </si>
  <si>
    <t>202.30 руб.</t>
  </si>
  <si>
    <t>FRK-110011</t>
  </si>
  <si>
    <t>SHN63</t>
  </si>
  <si>
    <t>ниппель переходной нар-нар 1 1/4"-1/2" (20/100шт)</t>
  </si>
  <si>
    <t>276.68 руб.</t>
  </si>
  <si>
    <t>FRK-110012</t>
  </si>
  <si>
    <t>SHN64</t>
  </si>
  <si>
    <t>ниппель переходной нар-нар 1 1/4"-3/4" (20/100шт)</t>
  </si>
  <si>
    <t>279.65 руб.</t>
  </si>
  <si>
    <t>FRK-110013</t>
  </si>
  <si>
    <t>SHN65</t>
  </si>
  <si>
    <t>ниппель переходной нар-нар 1 1/4"-1" (20/80шт)</t>
  </si>
  <si>
    <t>298.99 руб.</t>
  </si>
  <si>
    <t>FRK-110014</t>
  </si>
  <si>
    <t>SHN75</t>
  </si>
  <si>
    <t>ниппель переходной нар-нар 1 1/2"-1" (5/60шт)</t>
  </si>
  <si>
    <t>401.63 руб.</t>
  </si>
  <si>
    <t>FRK-110015</t>
  </si>
  <si>
    <t>SHN76</t>
  </si>
  <si>
    <t>ниппель переходной нар-нар 1 1/2"-1 1/4" (5/60шт)</t>
  </si>
  <si>
    <t>406.09 руб.</t>
  </si>
  <si>
    <t>FRK-110016</t>
  </si>
  <si>
    <t>SHN86</t>
  </si>
  <si>
    <t>ниппель переходной нар-нар 2"-1 1/4" (5/40шт)</t>
  </si>
  <si>
    <t>614.34 руб.</t>
  </si>
  <si>
    <t>FRK-110017</t>
  </si>
  <si>
    <t>SHN85</t>
  </si>
  <si>
    <t>ниппель переходной нар-нар 2"-1" (5/40шт)</t>
  </si>
  <si>
    <t>516.16 руб.</t>
  </si>
  <si>
    <t>FRK-110018</t>
  </si>
  <si>
    <t>SHN87</t>
  </si>
  <si>
    <t>ниппель переходной нар-нар 2"-1 1/2" (5/40шт)</t>
  </si>
  <si>
    <t>629.21 руб.</t>
  </si>
  <si>
    <t>FRK-110019</t>
  </si>
  <si>
    <t>DTHN3</t>
  </si>
  <si>
    <t>пробка 1/2" нар (20/800шт)</t>
  </si>
  <si>
    <t>47.60 руб.</t>
  </si>
  <si>
    <t>FRK-110020</t>
  </si>
  <si>
    <t>DTHN4</t>
  </si>
  <si>
    <t>пробка 3/4" нар (20/360шт)</t>
  </si>
  <si>
    <t>78.84 руб.</t>
  </si>
  <si>
    <t>FRK-110021</t>
  </si>
  <si>
    <t>DTHN5</t>
  </si>
  <si>
    <t>пробка 1" нар (20/240шт)</t>
  </si>
  <si>
    <t>145.78 руб.</t>
  </si>
  <si>
    <t>FRK-110022</t>
  </si>
  <si>
    <t>GMFN3</t>
  </si>
  <si>
    <t>заглушка 1/2" вн (20/800шт)</t>
  </si>
  <si>
    <t>52.06 руб.</t>
  </si>
  <si>
    <t>FRK-110023</t>
  </si>
  <si>
    <t>GMFN4</t>
  </si>
  <si>
    <t>заглушка 3/4" вн (20/360шт)</t>
  </si>
  <si>
    <t>83.30 руб.</t>
  </si>
  <si>
    <t>FRK-110024</t>
  </si>
  <si>
    <t>GMFN5</t>
  </si>
  <si>
    <t>заглушка 1" вн (20/240шт)</t>
  </si>
  <si>
    <t>141.31 руб.</t>
  </si>
  <si>
    <t>FRK-110025</t>
  </si>
  <si>
    <t>GMFN6</t>
  </si>
  <si>
    <t>заглушка 1 1/4" вн (20/180шт)</t>
  </si>
  <si>
    <t>245.44 руб.</t>
  </si>
  <si>
    <t>FRK-110026</t>
  </si>
  <si>
    <t>GMFN7</t>
  </si>
  <si>
    <t>заглушка 1 1/2" вн (10/100шт)</t>
  </si>
  <si>
    <t>340.64 руб.</t>
  </si>
  <si>
    <t>FRK-110027</t>
  </si>
  <si>
    <t>GMFN8</t>
  </si>
  <si>
    <t>заглушка 2" вн (5/60шт)</t>
  </si>
  <si>
    <t>462.61 руб.</t>
  </si>
  <si>
    <t>FRK-110028</t>
  </si>
  <si>
    <t>DF3</t>
  </si>
  <si>
    <t>контргайка 1/2" без бортика (20/1200шт)</t>
  </si>
  <si>
    <t>25.29 руб.</t>
  </si>
  <si>
    <t>FRK-110029</t>
  </si>
  <si>
    <t>DF4</t>
  </si>
  <si>
    <t>контргайка 3/4" без бортика (20/900шт)</t>
  </si>
  <si>
    <t>38.68 руб.</t>
  </si>
  <si>
    <t>FRK-110030</t>
  </si>
  <si>
    <t>DF5</t>
  </si>
  <si>
    <t>контргайка 1" без бортика (20/600шт)</t>
  </si>
  <si>
    <t>60.99 руб.</t>
  </si>
  <si>
    <t>&gt;25</t>
  </si>
  <si>
    <t>FRK-110031</t>
  </si>
  <si>
    <t>DFC3</t>
  </si>
  <si>
    <t>контргайка 1/2" с бортиком (20/800шт)</t>
  </si>
  <si>
    <t>FRK-110032</t>
  </si>
  <si>
    <t>DFC4</t>
  </si>
  <si>
    <t>контргайка 3/4" с бортиком (20/500шт)</t>
  </si>
  <si>
    <t>69.91 руб.</t>
  </si>
  <si>
    <t>FRK-110033</t>
  </si>
  <si>
    <t>DFC5</t>
  </si>
  <si>
    <t>контргайка 1" с бортиком (20/400шт)</t>
  </si>
  <si>
    <t>FRK-110034</t>
  </si>
  <si>
    <t>SFN33</t>
  </si>
  <si>
    <t>муфта вн-вн 1/2" (10/240шт)</t>
  </si>
  <si>
    <t>121.98 руб.</t>
  </si>
  <si>
    <t>FRK-110035</t>
  </si>
  <si>
    <t>SFN44</t>
  </si>
  <si>
    <t>муфта вн-вн 3/4" (10/160шт)</t>
  </si>
  <si>
    <t>181.48 руб.</t>
  </si>
  <si>
    <t>FRK-110036</t>
  </si>
  <si>
    <t>SFN55</t>
  </si>
  <si>
    <t>муфта вн-вн 1" (10/80шт)</t>
  </si>
  <si>
    <t>255.85 руб.</t>
  </si>
  <si>
    <t>FRK-110037</t>
  </si>
  <si>
    <t>SFN66</t>
  </si>
  <si>
    <t>муфта вн-вн 1 1/4" (10/40шт)</t>
  </si>
  <si>
    <t>422.45 руб.</t>
  </si>
  <si>
    <t>FRK-110038</t>
  </si>
  <si>
    <t>SFN77</t>
  </si>
  <si>
    <t>муфта вн-вн 1 1/2" (10/40шт)</t>
  </si>
  <si>
    <t>593.51 руб.</t>
  </si>
  <si>
    <t>FRK-110039</t>
  </si>
  <si>
    <t>SFN88</t>
  </si>
  <si>
    <t>муфта вн-вн 2" (2/24шт)</t>
  </si>
  <si>
    <t>835.98 руб.</t>
  </si>
  <si>
    <t>FRK-110040</t>
  </si>
  <si>
    <t>SFN32</t>
  </si>
  <si>
    <t>муфта переходная вн-вн 1/2"-3/8" (10/260шт)</t>
  </si>
  <si>
    <t>99.66 руб.</t>
  </si>
  <si>
    <t>FRK-110041</t>
  </si>
  <si>
    <t>SFN34</t>
  </si>
  <si>
    <t>муфта переходная вн-вн 3/4"-1/2" (10/300шт)</t>
  </si>
  <si>
    <t>138.34 руб.</t>
  </si>
  <si>
    <t>FRK-110042</t>
  </si>
  <si>
    <t>SFN53</t>
  </si>
  <si>
    <t>муфта переходная вн-вн 1"-1/2" (10/120шт)</t>
  </si>
  <si>
    <t>FRK-110043</t>
  </si>
  <si>
    <t>SFN54</t>
  </si>
  <si>
    <t>муфта переходная вн-вн 1"-3/4" (10/120шт)</t>
  </si>
  <si>
    <t>211.23 руб.</t>
  </si>
  <si>
    <t>FRK-110044</t>
  </si>
  <si>
    <t>SFN74</t>
  </si>
  <si>
    <t>муфта переходная вн-вн 1 1/2"-3/4" (2/50шт)</t>
  </si>
  <si>
    <t>FRK-110045</t>
  </si>
  <si>
    <t>SFN64</t>
  </si>
  <si>
    <t>муфта переходная вн-вн 1 1/4"-3/4"(2/70шт)</t>
  </si>
  <si>
    <t>319.81 руб.</t>
  </si>
  <si>
    <t>FRK-110046</t>
  </si>
  <si>
    <t>SFN65</t>
  </si>
  <si>
    <t>муфта переходная вн-вн 1 1/4"-1" (2/70шт)</t>
  </si>
  <si>
    <t>334.69 руб.</t>
  </si>
  <si>
    <t>FRK-110047</t>
  </si>
  <si>
    <t>SFN75</t>
  </si>
  <si>
    <t>муфта переходная вн-вн 1 1/2"-1" (2/80шт)</t>
  </si>
  <si>
    <t>431.38 руб.</t>
  </si>
  <si>
    <t>FRK-110048</t>
  </si>
  <si>
    <t>SFN76</t>
  </si>
  <si>
    <t>муфта переходная вн-вн 1 1/2"-1 1/4"(2/40шт)</t>
  </si>
  <si>
    <t>458.15 руб.</t>
  </si>
  <si>
    <t>FRK-110049</t>
  </si>
  <si>
    <t>SFN86</t>
  </si>
  <si>
    <t>муфта переходная вн-вн 2"-1 1/4" (2/40шт)</t>
  </si>
  <si>
    <t>690.20 руб.</t>
  </si>
  <si>
    <t>FRK-110050</t>
  </si>
  <si>
    <t>SFN85</t>
  </si>
  <si>
    <t>муфта переходная вн-вн 2"-1" (2/40шт)</t>
  </si>
  <si>
    <t>664.91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</si>
  <si>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</si>
  <si>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</si>
  <si>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</si>
  <si>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</si>
  <si>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</si>
  <si>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</si>
  <si>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77.35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</si>
  <si>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</si>
  <si>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</si>
  <si>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</si>
  <si>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</si>
  <si>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</si>
  <si>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</si>
  <si>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</si>
  <si>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127.93 руб.</t>
  </si>
  <si>
    <t>FRK-110055</t>
  </si>
  <si>
    <t>SFHN44</t>
  </si>
  <si>
    <t>переходник 3/4"-3/4" вн-нар</t>
  </si>
  <si>
    <t>162.35 руб.</t>
  </si>
  <si>
    <t>FRK-110056</t>
  </si>
  <si>
    <t>SFHN53</t>
  </si>
  <si>
    <t>переходник 1"-1/2" вн-нар (20/180шт)</t>
  </si>
  <si>
    <t>191.89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</si>
  <si>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</si>
  <si>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</si>
  <si>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</si>
  <si>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</si>
  <si>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</si>
  <si>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</si>
  <si>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</si>
  <si>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</si>
  <si>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</si>
  <si>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</si>
  <si>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</si>
  <si>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</si>
  <si>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FRK-110061</t>
  </si>
  <si>
    <t>SFHN74</t>
  </si>
  <si>
    <t>переходник 1 1/2"-3/4" вн-нар (2/80шт)</t>
  </si>
  <si>
    <t>435.84 руб.</t>
  </si>
  <si>
    <t>FRK-110062</t>
  </si>
  <si>
    <t>SFHN75</t>
  </si>
  <si>
    <t>переходник 1 1/2"-1" вн-нар (2/60шт)</t>
  </si>
  <si>
    <t>455.18 руб.</t>
  </si>
  <si>
    <t>FRK-110063</t>
  </si>
  <si>
    <t>SFHN76</t>
  </si>
  <si>
    <t>переходник 1 1/2"-1 1/4" вн-нар (2/80шт)</t>
  </si>
  <si>
    <t>473.03 руб.</t>
  </si>
  <si>
    <t>FRK-110064</t>
  </si>
  <si>
    <t>SFHN87</t>
  </si>
  <si>
    <t>переходник 2"-1 1/2" вн-нар (2/50шт)</t>
  </si>
  <si>
    <t>718.46 руб.</t>
  </si>
  <si>
    <t>FRK-110065</t>
  </si>
  <si>
    <t>SFHN85</t>
  </si>
  <si>
    <t>переходник 2"-1" вн-нар (2/50шт)</t>
  </si>
  <si>
    <t>699.13 руб.</t>
  </si>
  <si>
    <t>FRK-110066</t>
  </si>
  <si>
    <t>SFHN86</t>
  </si>
  <si>
    <t>переходник 2"-1 1/4" вн-нар (2/50шт)</t>
  </si>
  <si>
    <t>700.61 руб.</t>
  </si>
  <si>
    <t>FRK-110067</t>
  </si>
  <si>
    <t>HJF33</t>
  </si>
  <si>
    <t>Сгон прямой разъемный (американка) латунь 1/2" вн-вн</t>
  </si>
  <si>
    <t>272.21 руб.</t>
  </si>
  <si>
    <t>FRK-110068</t>
  </si>
  <si>
    <t>HJF44</t>
  </si>
  <si>
    <t>Сгон прямой разъемный (американка) латунь 3/4" вн-вн (10/80шт)</t>
  </si>
  <si>
    <t>484.93 руб.</t>
  </si>
  <si>
    <t>FRK-110069</t>
  </si>
  <si>
    <t>HJF55</t>
  </si>
  <si>
    <t>Сгон прямой разъемный (американка) латунь 1" вн-вн (5/50шт)</t>
  </si>
  <si>
    <t>FRK-110070</t>
  </si>
  <si>
    <t>HJKN33</t>
  </si>
  <si>
    <t>Сгон КОНУС разъемный прямой (американка) 1/2" вн-нар (10/150шт)</t>
  </si>
  <si>
    <t>226.10 руб.</t>
  </si>
  <si>
    <t>FRK-110071</t>
  </si>
  <si>
    <t>HJKN44</t>
  </si>
  <si>
    <t>Сгон КОНУС  разъемный прямой (американка) 3/4" вн-нар (10/80шт)</t>
  </si>
  <si>
    <t>368.90 руб.</t>
  </si>
  <si>
    <t>FRK-110072</t>
  </si>
  <si>
    <t>HJKN55</t>
  </si>
  <si>
    <t>Сгон КОНУС разъемный прямой (американка) 1" вн-нар (5/50шт)</t>
  </si>
  <si>
    <t>632.19 руб.</t>
  </si>
  <si>
    <t>FRK-110073</t>
  </si>
  <si>
    <t>HJKN66</t>
  </si>
  <si>
    <t>Сгон КОНУС разъемный прямой (американка) 1 1/4" вн-нар (4/36шт)</t>
  </si>
  <si>
    <t>931.18 руб.</t>
  </si>
  <si>
    <t>FRK-110074</t>
  </si>
  <si>
    <t>HJKN77</t>
  </si>
  <si>
    <t>Сгон КОНУС разъемный прямой (американка) 1 1/2" вн-нар (2/24шт)</t>
  </si>
  <si>
    <t>1 187.03 руб.</t>
  </si>
  <si>
    <t>FRK-110075</t>
  </si>
  <si>
    <t>TFN333</t>
  </si>
  <si>
    <t>тройник 1/2" вн-вн-вн (10/100шт)</t>
  </si>
  <si>
    <t>212.71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</si>
  <si>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</si>
  <si>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</si>
  <si>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</si>
  <si>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</si>
  <si>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</si>
  <si>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</si>
  <si>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508.73 руб.</t>
  </si>
  <si>
    <t>FRK-110078</t>
  </si>
  <si>
    <t>THN333</t>
  </si>
  <si>
    <t>тройник 1/2" нар-нар-нар (10/100шт)</t>
  </si>
  <si>
    <t>227.59 руб.</t>
  </si>
  <si>
    <t>FRK-110079</t>
  </si>
  <si>
    <t>THN444</t>
  </si>
  <si>
    <t>тройник 3/4" нар-нар-нар (5/60шт)</t>
  </si>
  <si>
    <t>352.54 руб.</t>
  </si>
  <si>
    <t>FRK-110080</t>
  </si>
  <si>
    <t>THN555</t>
  </si>
  <si>
    <t>тройник 1" нар-нар-нар (3/30шт)</t>
  </si>
  <si>
    <t>590.54 руб.</t>
  </si>
  <si>
    <t>FRK-110081</t>
  </si>
  <si>
    <t>THFHN333</t>
  </si>
  <si>
    <t>тройник 1/2" нар-вн-нар (10/100шт)</t>
  </si>
  <si>
    <t>233.54 руб.</t>
  </si>
  <si>
    <t>FRK-110082</t>
  </si>
  <si>
    <t>TFN535</t>
  </si>
  <si>
    <t>тройник переходной 1"-1/2"-1" вн-вн-вн (5/60шт)</t>
  </si>
  <si>
    <t>419.48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</si>
  <si>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</si>
  <si>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</si>
  <si>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</si>
  <si>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</si>
  <si>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</si>
  <si>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</si>
  <si>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288.58 руб.</t>
  </si>
  <si>
    <t>FRK-110085</t>
  </si>
  <si>
    <t>LFN33</t>
  </si>
  <si>
    <t>угольник 1/2" вн-вн (10/160шт)</t>
  </si>
  <si>
    <t>178.50 руб.</t>
  </si>
  <si>
    <t>FRK-110086</t>
  </si>
  <si>
    <t>LFN44</t>
  </si>
  <si>
    <t>угольник 3/4" вн-вн (10/160шт)</t>
  </si>
  <si>
    <t>261.80 руб.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</si>
  <si>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</si>
  <si>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</si>
  <si>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</si>
  <si>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</si>
  <si>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</si>
  <si>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</si>
  <si>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190.40 руб.</t>
  </si>
  <si>
    <t>FRK-110089</t>
  </si>
  <si>
    <t>LFHN44</t>
  </si>
  <si>
    <t>угольник 3/4" вн-нар (10/100шт)</t>
  </si>
  <si>
    <t>263.29 руб.</t>
  </si>
  <si>
    <t>FRK-110090</t>
  </si>
  <si>
    <t>LFHN55</t>
  </si>
  <si>
    <t>угольник 1" вн-нар (5/50шт)</t>
  </si>
  <si>
    <t>465.59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</si>
  <si>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</si>
  <si>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</si>
  <si>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</si>
  <si>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</si>
  <si>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</si>
  <si>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</si>
  <si>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269.24 руб.</t>
  </si>
  <si>
    <t>FRK-110093</t>
  </si>
  <si>
    <t>LHHN55</t>
  </si>
  <si>
    <t>угольник 1" нар-нар (5/50шт)</t>
  </si>
  <si>
    <t>447.74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</si>
  <si>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</si>
  <si>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</si>
  <si>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</si>
  <si>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</si>
  <si>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</si>
  <si>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</si>
  <si>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</si>
  <si>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</si>
  <si>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</si>
  <si>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89.25 руб.</t>
  </si>
  <si>
    <t>FRK-110101</t>
  </si>
  <si>
    <t>SAX20</t>
  </si>
  <si>
    <t>удлинитель хром 1/2" 20 мм (10/400шт)</t>
  </si>
  <si>
    <t>FRK-110102</t>
  </si>
  <si>
    <t>SAX25</t>
  </si>
  <si>
    <t>удлинитель хром 1/2" 25 мм (10/300шт)</t>
  </si>
  <si>
    <t>120.49 руб.</t>
  </si>
  <si>
    <t>FRK-110103</t>
  </si>
  <si>
    <t>SAX30</t>
  </si>
  <si>
    <t>удлинитель хром 1/2" 30 мм (10/300шт)</t>
  </si>
  <si>
    <t>147.26 руб.</t>
  </si>
  <si>
    <t>FRK-110104</t>
  </si>
  <si>
    <t>SAX40</t>
  </si>
  <si>
    <t>удлинитель хром 1/2" 40 мм (10/300шт)</t>
  </si>
  <si>
    <t>185.94 руб.</t>
  </si>
  <si>
    <t>FRK-110105</t>
  </si>
  <si>
    <t>SAX50</t>
  </si>
  <si>
    <t>удлинитель хром 1/2" 50 мм (5/200шт)</t>
  </si>
  <si>
    <t>215.69 руб.</t>
  </si>
  <si>
    <t>FRK-110106</t>
  </si>
  <si>
    <t>SAX60</t>
  </si>
  <si>
    <t>удлинитель хром 1/2" 60 мм (5/200шт)</t>
  </si>
  <si>
    <t>254.36 руб.</t>
  </si>
  <si>
    <t>FRK-110107</t>
  </si>
  <si>
    <t>SAX70</t>
  </si>
  <si>
    <t>удлинитель хром 1/2" 70 мм (5/200шт)</t>
  </si>
  <si>
    <t>294.53 руб.</t>
  </si>
  <si>
    <t>FRK-110108</t>
  </si>
  <si>
    <t>SAX80</t>
  </si>
  <si>
    <t>удлинитель хром 1/2" 80 мм (2/150шт)</t>
  </si>
  <si>
    <t>333.20 руб.</t>
  </si>
  <si>
    <t>FRK-110109</t>
  </si>
  <si>
    <t>SAX90</t>
  </si>
  <si>
    <t>удлинитель хром 1/2" 90 мм (2/120шт)</t>
  </si>
  <si>
    <t>370.39 руб.</t>
  </si>
  <si>
    <t>FRK-110110</t>
  </si>
  <si>
    <t>SAX100</t>
  </si>
  <si>
    <t>удлинитель хром 1/2" 100 мм (2/100шт)</t>
  </si>
  <si>
    <t>404.60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</si>
  <si>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</si>
  <si>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</si>
  <si>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</si>
  <si>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</si>
  <si>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</si>
  <si>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</si>
  <si>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80.33 руб.</t>
  </si>
  <si>
    <t>FRK-110113</t>
  </si>
  <si>
    <t>BXHFN54</t>
  </si>
  <si>
    <t>футорка 1"-3/4" нар-вн (20/200шт)</t>
  </si>
  <si>
    <t>197.84 руб.</t>
  </si>
  <si>
    <t>FRK-110114</t>
  </si>
  <si>
    <t>BXHFN53</t>
  </si>
  <si>
    <t>футорка 1"-1/2" нар-вн (20/200шт)</t>
  </si>
  <si>
    <t>153.21 руб.</t>
  </si>
  <si>
    <t>FRK-110116</t>
  </si>
  <si>
    <t>BXHFN65</t>
  </si>
  <si>
    <t>футорка 1 1/4"-1" нар-вн (10/100шт)</t>
  </si>
  <si>
    <t>258.83 руб.</t>
  </si>
  <si>
    <t>FRK-110117</t>
  </si>
  <si>
    <t>BXHFN75</t>
  </si>
  <si>
    <t>футорка 1 1/2"-1" нар-вн (2/50шт)</t>
  </si>
  <si>
    <t>429.89 руб.</t>
  </si>
  <si>
    <t>FRK-110118</t>
  </si>
  <si>
    <t>BXHFN64</t>
  </si>
  <si>
    <t>футорка 1 1/4"-3/4" нар-вн (10/100шт)</t>
  </si>
  <si>
    <t>342.13 руб.</t>
  </si>
  <si>
    <t>FRK-110119</t>
  </si>
  <si>
    <t>BXHFN87</t>
  </si>
  <si>
    <t>футорка 2"-1 1/2" нар-вн (1/35шт)</t>
  </si>
  <si>
    <t>587.56 руб.</t>
  </si>
  <si>
    <t>FRK-110120</t>
  </si>
  <si>
    <t>BXHFN86</t>
  </si>
  <si>
    <t>футорка 2"-1 1/4" нар-вн (1/35шт)</t>
  </si>
  <si>
    <t>618.80 руб.</t>
  </si>
  <si>
    <t>FRK-110121</t>
  </si>
  <si>
    <t>BXHFN85</t>
  </si>
  <si>
    <t>футорка 2"-1" нар-вн (1/35шт)</t>
  </si>
  <si>
    <t>722.93 руб.</t>
  </si>
  <si>
    <t>FRK-110122</t>
  </si>
  <si>
    <t>VRF310</t>
  </si>
  <si>
    <t>штуцер для шланга 1/2"-10мм  вн (10/400шт)</t>
  </si>
  <si>
    <t>FRK-110123</t>
  </si>
  <si>
    <t>VRF312</t>
  </si>
  <si>
    <t>штуцер для шланга 1/2"-12мм  вн (10/400шт)</t>
  </si>
  <si>
    <t>92.23 руб.</t>
  </si>
  <si>
    <t>FRK-110124</t>
  </si>
  <si>
    <t>VRF314</t>
  </si>
  <si>
    <t>штуцер для шланга 1/2"-14мм  вн (10/400шт)</t>
  </si>
  <si>
    <t>101.15 руб.</t>
  </si>
  <si>
    <t>FRK-110125</t>
  </si>
  <si>
    <t>VRF316</t>
  </si>
  <si>
    <t>штуцер для шланга 1/2"-16мм  вн (10/350шт)</t>
  </si>
  <si>
    <t>113.05 руб.</t>
  </si>
  <si>
    <t>FRK-110126</t>
  </si>
  <si>
    <t>VRF318</t>
  </si>
  <si>
    <t>штуцер для шланга 1/2"-18мм  вн (10/350шт)</t>
  </si>
  <si>
    <t>116.03 руб.</t>
  </si>
  <si>
    <t>FRK-110127</t>
  </si>
  <si>
    <t>VRF320</t>
  </si>
  <si>
    <t>штуцер для шланга 1/2"-20мм  вн (10/300шт)</t>
  </si>
  <si>
    <t>123.46 руб.</t>
  </si>
  <si>
    <t>FRK-110128</t>
  </si>
  <si>
    <t>VRF420</t>
  </si>
  <si>
    <t>штуцер для шланга 3/4"-20мм  вн (10/240шт)</t>
  </si>
  <si>
    <t>168.09 руб.</t>
  </si>
  <si>
    <t>FRK-110129</t>
  </si>
  <si>
    <t>VRF425</t>
  </si>
  <si>
    <t>штуцер для шланга 3/4"-25мм  вн (10/200шт)</t>
  </si>
  <si>
    <t>199.33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</si>
  <si>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</si>
  <si>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</si>
  <si>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</si>
  <si>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</si>
  <si>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</si>
  <si>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</si>
  <si>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377.83 руб.</t>
  </si>
  <si>
    <t>FRK-110132</t>
  </si>
  <si>
    <t>VRF740</t>
  </si>
  <si>
    <t>штуцер для шланга 1 1/2"-40 мм вн (5/50шт)</t>
  </si>
  <si>
    <t>532.53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</si>
  <si>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</si>
  <si>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</si>
  <si>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</si>
  <si>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</si>
  <si>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</si>
  <si>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</si>
  <si>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</si>
  <si>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</si>
  <si>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</si>
  <si>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95.20 руб.</t>
  </si>
  <si>
    <t>FRK-110136</t>
  </si>
  <si>
    <t>VRM316</t>
  </si>
  <si>
    <t>штуцер для шланга 1/2"-16мм  нар (10/350шт)</t>
  </si>
  <si>
    <t>FRK-110137</t>
  </si>
  <si>
    <t>VRM318</t>
  </si>
  <si>
    <t>штуцер для шланга 1/2"-18мм  нар (10/350шт)</t>
  </si>
  <si>
    <t>102.64 руб.</t>
  </si>
  <si>
    <t>FRK-110138</t>
  </si>
  <si>
    <t>VRM320</t>
  </si>
  <si>
    <t>штуцер для шланга 1/2"-20мм  нар (10/300шт)</t>
  </si>
  <si>
    <t>110.08 руб.</t>
  </si>
  <si>
    <t>FRK-110139</t>
  </si>
  <si>
    <t>VRM420</t>
  </si>
  <si>
    <t>штуцер для шланга 3/4"-20мм  нар (10/240шт)</t>
  </si>
  <si>
    <t>144.29 руб.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</si>
  <si>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</si>
  <si>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</si>
  <si>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</si>
  <si>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</si>
  <si>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</si>
  <si>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</si>
  <si>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285.60 руб.</t>
  </si>
  <si>
    <t>FRK-110142</t>
  </si>
  <si>
    <t>VRM520</t>
  </si>
  <si>
    <t>штуцер для шланга 1"- 20мм  нар (10/180шт)</t>
  </si>
  <si>
    <t>209.74 руб.</t>
  </si>
  <si>
    <t>FRK-110143</t>
  </si>
  <si>
    <t>VRM525</t>
  </si>
  <si>
    <t>штуцер для шланга 1"- 25мм  нар (10/150шт)</t>
  </si>
  <si>
    <t>242.46 руб.</t>
  </si>
  <si>
    <t>FRK-110144</t>
  </si>
  <si>
    <t>VRM632</t>
  </si>
  <si>
    <t>штуцер для шланга 1 1/4"-32мм нар (10/90шт)</t>
  </si>
  <si>
    <t>FRK-110145</t>
  </si>
  <si>
    <t>VRM740</t>
  </si>
  <si>
    <t>штуцер для шланга 1 1/2"-40 мм нар (10/60шт)</t>
  </si>
  <si>
    <t>477.49 руб.</t>
  </si>
  <si>
    <t>FRK-110146</t>
  </si>
  <si>
    <t>VRM850</t>
  </si>
  <si>
    <t>штуцер для шланга 2"-50мм  нар (2/30шт)</t>
  </si>
  <si>
    <t>855.31 руб.</t>
  </si>
  <si>
    <t>FRK-110147</t>
  </si>
  <si>
    <t>XSB603</t>
  </si>
  <si>
    <t>соединитель шланга 1/2 (10/500шт)</t>
  </si>
  <si>
    <t>56.53 руб.</t>
  </si>
  <si>
    <t>FRK-110148</t>
  </si>
  <si>
    <t>XSB604</t>
  </si>
  <si>
    <t>соединитель шланга 3/4 (10/250шт)</t>
  </si>
  <si>
    <t>FRK-110149</t>
  </si>
  <si>
    <t>XSB605</t>
  </si>
  <si>
    <t>соединитель шланга 1 (10/180шт)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</si>
  <si>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</si>
  <si>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</si>
  <si>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</si>
  <si>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</si>
  <si>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</si>
  <si>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</si>
  <si>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</si>
  <si>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</si>
  <si>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</si>
  <si>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</si>
  <si>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</si>
  <si>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</si>
  <si>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206.76 руб.</t>
  </si>
  <si>
    <t>FRK-110154</t>
  </si>
  <si>
    <t>SDF4</t>
  </si>
  <si>
    <t>врезка штуцер для емкости ЛАТУНЬ 3/4 (10/150шт)</t>
  </si>
  <si>
    <t>296.01 руб.</t>
  </si>
  <si>
    <t>FRK-110155</t>
  </si>
  <si>
    <t>SDF5</t>
  </si>
  <si>
    <t>врезка штуцер для емкости ЛАТУНЬ 1 (5/100 шт)</t>
  </si>
  <si>
    <t>438.81 руб.</t>
  </si>
  <si>
    <t>FRK-110156</t>
  </si>
  <si>
    <t>HJSN33</t>
  </si>
  <si>
    <t>Сгон ПЛОСКИЙ разъемный прямой (американка) прокладка паранит 1/2" вн-нар (10/150шт)</t>
  </si>
  <si>
    <t>221.64 руб.</t>
  </si>
  <si>
    <t>FRK-110157</t>
  </si>
  <si>
    <t>HJSN44</t>
  </si>
  <si>
    <t>Сгон ПЛОСКИЙ разъемный прямой (американка) прокладка паранит 3/4" вн-нар (10/80шт)</t>
  </si>
  <si>
    <t>362.95 руб.</t>
  </si>
  <si>
    <t>FRK-110158</t>
  </si>
  <si>
    <t>HJSN55</t>
  </si>
  <si>
    <t>Сгон ПЛОСКИЙ разъемный прямой (американка) прокладка паранит 1" вн-нар (5/50шт)</t>
  </si>
  <si>
    <t>627.73 руб.</t>
  </si>
  <si>
    <t>FRK-110159</t>
  </si>
  <si>
    <t>HJSN66</t>
  </si>
  <si>
    <t>Сгон ПЛОСКИЙ разъемный прямой (американка)  прокладка паранит 1 1/4" вн-нар (4/36шт)</t>
  </si>
  <si>
    <t>913.33 руб.</t>
  </si>
  <si>
    <t>FRK-110160</t>
  </si>
  <si>
    <t>HJSN77</t>
  </si>
  <si>
    <t>Сгон ПЛОСКИЙ разъемный прямой (американка) прокладка паранит 1 1/2" вн-нар (2/24шт)</t>
  </si>
  <si>
    <t>1 166.20 руб.</t>
  </si>
  <si>
    <t>FRK-110161</t>
  </si>
  <si>
    <t>HJSN88</t>
  </si>
  <si>
    <t>Сгон ПЛОСКИЙ разъемный прямой (американка) прокладка паранит 2" вн-нар (2/16шт)</t>
  </si>
  <si>
    <t>1 710.63 руб.</t>
  </si>
  <si>
    <t>FRK-110162</t>
  </si>
  <si>
    <t>SMC80</t>
  </si>
  <si>
    <t>Сгон удлинитель латунный 1/2 80мм (5/300шт)</t>
  </si>
  <si>
    <t>239.49 руб.</t>
  </si>
  <si>
    <t>FRK-110163</t>
  </si>
  <si>
    <t>SMC100</t>
  </si>
  <si>
    <t>Сгон удлинитель латунный 1/2 100мм (2/250шт)</t>
  </si>
  <si>
    <t>FRK-110164</t>
  </si>
  <si>
    <t>SMC150</t>
  </si>
  <si>
    <t>Сгон удлинитель латунный 1/2 150мм (2/200шт)</t>
  </si>
  <si>
    <t>456.66 руб.</t>
  </si>
  <si>
    <t>FRK-110165</t>
  </si>
  <si>
    <t>SMC200</t>
  </si>
  <si>
    <t>Сгон удлинитель латунный 1/2 200мм (2/150шт)</t>
  </si>
  <si>
    <t>560.79 руб.</t>
  </si>
  <si>
    <t>FRK-110166</t>
  </si>
  <si>
    <t>SMC250</t>
  </si>
  <si>
    <t>Сгон удлинитель латунный 1/2 250мм (2/100шт)</t>
  </si>
  <si>
    <t>801.76 руб.</t>
  </si>
  <si>
    <t>FRK-110167</t>
  </si>
  <si>
    <t>SFH99</t>
  </si>
  <si>
    <t>Переходник для фильтра (резьба-обжим трубки)</t>
  </si>
  <si>
    <t>96.69 руб.</t>
  </si>
  <si>
    <t>FRK-110168</t>
  </si>
  <si>
    <t>VER108</t>
  </si>
  <si>
    <t>Пятиходовое соединение для насоса 1"*80  (2/30шт)</t>
  </si>
  <si>
    <t>562.28 руб.</t>
  </si>
  <si>
    <t>FRK-110169</t>
  </si>
  <si>
    <t>VER109</t>
  </si>
  <si>
    <t>Пятиходовое соединение для насоса 1"*100 (2/30шт)</t>
  </si>
  <si>
    <t>647.06 руб.</t>
  </si>
  <si>
    <t>FRK-110170</t>
  </si>
  <si>
    <t>VR30</t>
  </si>
  <si>
    <t>Планка установочная с водорозетками 1/2 вн-вн (2/50шт)</t>
  </si>
  <si>
    <t>541.45 руб.</t>
  </si>
  <si>
    <t>FRK-110175</t>
  </si>
  <si>
    <t>SHN21</t>
  </si>
  <si>
    <t>ниппель переходной нар-нар 3/8"-1/4"  (20/600шт)</t>
  </si>
  <si>
    <t>44.63 руб.</t>
  </si>
  <si>
    <t>FRK-110176</t>
  </si>
  <si>
    <t>SHN31</t>
  </si>
  <si>
    <t>ниппель переходной нар-нар 1/2"-1/4" (20/600шт)</t>
  </si>
  <si>
    <t>63.96 руб.</t>
  </si>
  <si>
    <t>FRK-110177</t>
  </si>
  <si>
    <t>SHN32</t>
  </si>
  <si>
    <t>ниппель переходной нар-нар 1/2"-3/8" (20/550шт)</t>
  </si>
  <si>
    <t>66.94 руб.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</si>
  <si>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</si>
  <si>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</si>
  <si>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</si>
  <si>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</si>
  <si>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</si>
  <si>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</si>
  <si>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</si>
  <si>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</si>
  <si>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</si>
  <si>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151.73 руб.</t>
  </si>
  <si>
    <t>FRK-110181</t>
  </si>
  <si>
    <t>VRF418</t>
  </si>
  <si>
    <t>штуцер для шланга 3/4"-18мм  вн (10/240шт)</t>
  </si>
  <si>
    <t>156.19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</si>
  <si>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</si>
  <si>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</si>
  <si>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</si>
  <si>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</si>
  <si>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</si>
  <si>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</si>
  <si>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58.01 руб.</t>
  </si>
  <si>
    <t>FRK-110184</t>
  </si>
  <si>
    <t>VRM114</t>
  </si>
  <si>
    <t>штуцер для шланга 1/4"-14мм  нар (10/600шт)</t>
  </si>
  <si>
    <t>55.04 руб.</t>
  </si>
  <si>
    <t>FRK-110185</t>
  </si>
  <si>
    <t>VRM308</t>
  </si>
  <si>
    <t>штуцер для шланга 1/2"-8мм  нар (10/400шт)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</si>
  <si>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</si>
  <si>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</si>
  <si>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</si>
  <si>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</si>
  <si>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</si>
  <si>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</si>
  <si>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111.56 руб.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</si>
  <si>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</si>
  <si>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</si>
  <si>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</si>
  <si>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</si>
  <si>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</si>
  <si>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</si>
  <si>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136.85 руб.</t>
  </si>
  <si>
    <t>FRK-110190</t>
  </si>
  <si>
    <t>VRM532</t>
  </si>
  <si>
    <t>штуцер для шланга 1"- 32мм  нар (10/130шт)</t>
  </si>
  <si>
    <t>287.09 руб.</t>
  </si>
  <si>
    <t>FRK-110203</t>
  </si>
  <si>
    <t>VRFM33-10</t>
  </si>
  <si>
    <t>эксцентрик 1/2"вн x 1/2"нар - 10мм   (10/300шт)</t>
  </si>
  <si>
    <t>238.00 руб.</t>
  </si>
  <si>
    <t>FRK-110204</t>
  </si>
  <si>
    <t>VRFM33-20</t>
  </si>
  <si>
    <t>эксцентрик 1/2"вн x 1/2"нар - 20мм   (10/300шт)</t>
  </si>
  <si>
    <t>270.73 руб.</t>
  </si>
  <si>
    <t>FRK-110205</t>
  </si>
  <si>
    <t>VRFM33-30</t>
  </si>
  <si>
    <t>эксцентрик 1/2"вн x 1/2"нар - 30мм   (10/300шт)</t>
  </si>
  <si>
    <t>346.59 руб.</t>
  </si>
  <si>
    <t>FRK-110206</t>
  </si>
  <si>
    <t>VRFM33-40</t>
  </si>
  <si>
    <t>эксцентрик 1/2"вн x 1/2"нар - 40мм   (10/300шт)</t>
  </si>
  <si>
    <t>410.55 руб.</t>
  </si>
  <si>
    <t>FRK-110207</t>
  </si>
  <si>
    <t>VRFM33-50</t>
  </si>
  <si>
    <t>эксцентрик 1/2"вн x 1/2"нар - 50мм   (10/300шт)</t>
  </si>
  <si>
    <t>FRK-110208</t>
  </si>
  <si>
    <t>VRFM43-10</t>
  </si>
  <si>
    <t>эксцентрик 3/4"вн x 1/2"нар - 10мм   (10/300шт)</t>
  </si>
  <si>
    <t>361.46 руб.</t>
  </si>
  <si>
    <t>FRK-110209</t>
  </si>
  <si>
    <t>VRFM43-20</t>
  </si>
  <si>
    <t>эксцентрик 3/4"вн x 1/2"нар - 20мм   (10/300шт)</t>
  </si>
  <si>
    <t>FRK-110210</t>
  </si>
  <si>
    <t>VRFM43-30</t>
  </si>
  <si>
    <t>эксцентрик 3/4"вн x 1/2"нар - 30мм   (10/300шт)</t>
  </si>
  <si>
    <t>470.05 руб.</t>
  </si>
  <si>
    <t>FRK-110211</t>
  </si>
  <si>
    <t>VRFM44-10</t>
  </si>
  <si>
    <t>эксцентрик 3/4"вн x 3/4"нар - 10мм   (10/300шт)</t>
  </si>
  <si>
    <t>281.14 руб.</t>
  </si>
  <si>
    <t>FRK-110212</t>
  </si>
  <si>
    <t>VRFM44-20</t>
  </si>
  <si>
    <t>эксцентрик 3/4"вн x 3/4"нар - 20мм   (10/300шт)</t>
  </si>
  <si>
    <t>487.90 руб.</t>
  </si>
  <si>
    <t>FRK-110213</t>
  </si>
  <si>
    <t>VRFM44-30</t>
  </si>
  <si>
    <t>эксцентрик 3/4"вн x 3/4"нар - 30мм   (10/300шт)</t>
  </si>
  <si>
    <t>539.96 руб.</t>
  </si>
  <si>
    <t>FRK-110214</t>
  </si>
  <si>
    <t>VRFM44-40</t>
  </si>
  <si>
    <t>эксцентрик 3/4"вн x 3/4"нар - 40мм   (10/300шт)</t>
  </si>
  <si>
    <t>FRK-110215</t>
  </si>
  <si>
    <t>VRFM44-50</t>
  </si>
  <si>
    <t>эксцентрик 3/4"вн x 3/4"нар - 50мм   (10/300шт)</t>
  </si>
  <si>
    <t>650.04 руб.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</si>
  <si>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</si>
  <si>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</si>
  <si>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</si>
  <si>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</si>
  <si>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</si>
  <si>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</si>
  <si>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321.30 руб.</t>
  </si>
  <si>
    <t>FRK-110218</t>
  </si>
  <si>
    <t>VRMM43-30</t>
  </si>
  <si>
    <t>эксцентрик 3/4"нар x 1/2"нар - 30мм   (10/300шт)</t>
  </si>
  <si>
    <t>364.44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</si>
  <si>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</si>
  <si>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</si>
  <si>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</si>
  <si>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</si>
  <si>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</si>
  <si>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</si>
  <si>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453.69 руб.</t>
  </si>
  <si>
    <t>FRK-110221</t>
  </si>
  <si>
    <t>SHN33A</t>
  </si>
  <si>
    <t>ниппель нар-нар 1/2" удлиненный (10/350шт)</t>
  </si>
  <si>
    <t>93.71 руб.</t>
  </si>
  <si>
    <t>FRK-110300</t>
  </si>
  <si>
    <t>DTHN6</t>
  </si>
  <si>
    <t>пробка 11/4" нар (20/180шт)</t>
  </si>
  <si>
    <t>FRK-110301</t>
  </si>
  <si>
    <t>DTHN7</t>
  </si>
  <si>
    <t>пробка 11/2" нар (10/100шт)</t>
  </si>
  <si>
    <t>359.98 руб.</t>
  </si>
  <si>
    <t>FRK-110302</t>
  </si>
  <si>
    <t>DTHN8</t>
  </si>
  <si>
    <t>пробка 2" нар (5/60шт)</t>
  </si>
  <si>
    <t>511.70 руб.</t>
  </si>
  <si>
    <t>FRK-110303</t>
  </si>
  <si>
    <t>HJKN88</t>
  </si>
  <si>
    <t>Сгон КОНУС разъемный прямой (американка) 2" вн-нар (2/16шт)</t>
  </si>
  <si>
    <t>1 716.58 руб.</t>
  </si>
  <si>
    <t>FRK-110304</t>
  </si>
  <si>
    <t>LFHN45</t>
  </si>
  <si>
    <t>угольник переходной 3/4"-1" вн-нар (10/60шт)</t>
  </si>
  <si>
    <t>394.19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</si>
  <si>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</si>
  <si>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</si>
  <si>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</si>
  <si>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</si>
  <si>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</si>
  <si>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</si>
  <si>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FRK-110307</t>
  </si>
  <si>
    <t>TFFHN333</t>
  </si>
  <si>
    <t>тройник 1/2" вн-вн-нар (10/100шт)</t>
  </si>
  <si>
    <t>243.95 руб.</t>
  </si>
  <si>
    <t>FRK-110308</t>
  </si>
  <si>
    <t>HJL33</t>
  </si>
  <si>
    <t>Сгон УГЛОВОЙ разъемный (американка) латунь 1/2" вн-нар (10/100шт)</t>
  </si>
  <si>
    <t>336.18 руб.</t>
  </si>
  <si>
    <t>FRK-110309</t>
  </si>
  <si>
    <t>HJL44</t>
  </si>
  <si>
    <t>Сгон УГЛОВОЙ разъемный (американка) латунь 3/4" вн-нар (10/70шт)</t>
  </si>
  <si>
    <t>544.43 руб.</t>
  </si>
  <si>
    <t>FRK-110310</t>
  </si>
  <si>
    <t>HJL55</t>
  </si>
  <si>
    <t>Сгон УГЛОВОЙ разъемный (американка) латунь 1" вн-нар (4/32шт)</t>
  </si>
  <si>
    <t>898.45 руб.</t>
  </si>
  <si>
    <t>FRK-110311</t>
  </si>
  <si>
    <t>HJL66</t>
  </si>
  <si>
    <t>Сгон УГЛОВОЙ разъемный (американка) латунь 1 1/4" вн-нар (2/20шт)</t>
  </si>
  <si>
    <t>1 435.44 руб.</t>
  </si>
  <si>
    <t>FRK-110315</t>
  </si>
  <si>
    <t>HJF66</t>
  </si>
  <si>
    <t>Сгон прямой разъемный (американка) латунь 11/4" вн-вн (4/36шт)</t>
  </si>
  <si>
    <t>1 134.96 руб.</t>
  </si>
  <si>
    <t>FRK-110316</t>
  </si>
  <si>
    <t>HJF77</t>
  </si>
  <si>
    <t>Сгон прямой разъемный (американка) латунь 11/2" вн-вн (2/24шт)</t>
  </si>
  <si>
    <t>1 813.26 руб.</t>
  </si>
  <si>
    <t>FRK-110317</t>
  </si>
  <si>
    <t>HJF88</t>
  </si>
  <si>
    <t>Сгон прямой разъемный (американка) латунь 2" вн-вн (2/16шт)</t>
  </si>
  <si>
    <t>2 765.26 руб.</t>
  </si>
  <si>
    <t>FRK-110318</t>
  </si>
  <si>
    <t>HJH33</t>
  </si>
  <si>
    <t>Сгон прямой разъемный (американка) латунь 1/2" нар-нар (10/150шт)</t>
  </si>
  <si>
    <t>303.45 руб.</t>
  </si>
  <si>
    <t>FRK-110319</t>
  </si>
  <si>
    <t>HJH44</t>
  </si>
  <si>
    <t>Сгон прямой разъемный (американка) латунь 3/4" нар-нар (10/150шт)</t>
  </si>
  <si>
    <t>391.21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</si>
  <si>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</si>
  <si>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</si>
  <si>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</si>
  <si>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</si>
  <si>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</si>
  <si>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</si>
  <si>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386.75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</si>
  <si>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</si>
  <si>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</si>
  <si>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</si>
  <si>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</si>
  <si>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</si>
  <si>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</si>
  <si>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358.49 руб.</t>
  </si>
  <si>
    <t>FRK-110400</t>
  </si>
  <si>
    <t>SHN73</t>
  </si>
  <si>
    <t>ниппель переходной нар-нар 1 1/2"-1/2" (5/60шт)</t>
  </si>
  <si>
    <t>FRK-110401</t>
  </si>
  <si>
    <t>SHN74</t>
  </si>
  <si>
    <t>ниппель переходной нар-нар 1 1/2"-3/4" (5/60шт)</t>
  </si>
  <si>
    <t>376.34 руб.</t>
  </si>
  <si>
    <t>FRK-110402</t>
  </si>
  <si>
    <t>SFN63</t>
  </si>
  <si>
    <t>муфта переходная вн-вн 1 1/4"-1/2" (2/100шт)</t>
  </si>
  <si>
    <t>330.23 руб.</t>
  </si>
  <si>
    <t>FRK-110403</t>
  </si>
  <si>
    <t>SFHN73</t>
  </si>
  <si>
    <t>переходник 1 1/2"-1/2" вн-нар (2/80шт)</t>
  </si>
  <si>
    <t>426.91 руб.</t>
  </si>
  <si>
    <t>FRK-110404</t>
  </si>
  <si>
    <t>SFHN84</t>
  </si>
  <si>
    <t>переходник 2"-3/4" вн-нар (2/50шт)</t>
  </si>
  <si>
    <t>667.89 руб.</t>
  </si>
  <si>
    <t>FRK-110405</t>
  </si>
  <si>
    <t>TFN666</t>
  </si>
  <si>
    <t>тройник 11/4" вн-вн-вн (2/30шт)</t>
  </si>
  <si>
    <t>891.01 руб.</t>
  </si>
  <si>
    <t>FRK-110406</t>
  </si>
  <si>
    <t>TFN777</t>
  </si>
  <si>
    <t>тройник 11/2" вн-вн-вн (2/22шт)</t>
  </si>
  <si>
    <t>1 184.05 руб.</t>
  </si>
  <si>
    <t>FRK-110407</t>
  </si>
  <si>
    <t>TFN888</t>
  </si>
  <si>
    <t>тройник 2" вн-вн-вн (2/12шт)</t>
  </si>
  <si>
    <t>1 872.76 руб.</t>
  </si>
  <si>
    <t>FRK-110411</t>
  </si>
  <si>
    <t>LFN66</t>
  </si>
  <si>
    <t>угольник 11/4" вн-вн (3/30шт)</t>
  </si>
  <si>
    <t>734.83 руб.</t>
  </si>
  <si>
    <t>FRK-110412</t>
  </si>
  <si>
    <t>LFN77</t>
  </si>
  <si>
    <t>угольник 11/2" вн-вн (2/24шт)</t>
  </si>
  <si>
    <t>1 076.95 руб.</t>
  </si>
  <si>
    <t>FRK-110413</t>
  </si>
  <si>
    <t>LFN88</t>
  </si>
  <si>
    <t>угольник 2" вн-вн (2/12шт)</t>
  </si>
  <si>
    <t>1 930.78 руб.</t>
  </si>
  <si>
    <t>FRK-110414</t>
  </si>
  <si>
    <t>LFHN66</t>
  </si>
  <si>
    <t>угольник 11/4" вн-нар (2/20шт)</t>
  </si>
  <si>
    <t>797.30 руб.</t>
  </si>
  <si>
    <t>FRK-110415</t>
  </si>
  <si>
    <t>LFHN77</t>
  </si>
  <si>
    <t>угольник 11/2" вн-нар (3/15шт)</t>
  </si>
  <si>
    <t>910.35 руб.</t>
  </si>
  <si>
    <t>FRK-110416</t>
  </si>
  <si>
    <t>LFHN88</t>
  </si>
  <si>
    <t>угольник 2" вн-нар (3/15шт)</t>
  </si>
  <si>
    <t>1 663.03 руб.</t>
  </si>
  <si>
    <t>FRK-110417</t>
  </si>
  <si>
    <t>SHN84</t>
  </si>
  <si>
    <t>ниппель переходной нар-нар 2"-3/4" (20/50шт)</t>
  </si>
  <si>
    <t>583.10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</si>
  <si>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</si>
  <si>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</si>
  <si>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</si>
  <si>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</si>
  <si>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</si>
  <si>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</si>
  <si>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</si>
  <si>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</si>
  <si>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</si>
  <si>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852.34 руб.</t>
  </si>
  <si>
    <t>FRK-110421</t>
  </si>
  <si>
    <t>BXHFN63</t>
  </si>
  <si>
    <t>футорка 1 1/4"-1/2" нар-вн (10/100шт)</t>
  </si>
  <si>
    <t>FRK-110422</t>
  </si>
  <si>
    <t>BXHFN73</t>
  </si>
  <si>
    <t>футорка 1 1/2"-1/2" нар-вн (2/50шт)</t>
  </si>
  <si>
    <t>536.99 руб.</t>
  </si>
  <si>
    <t>FRK-110423</t>
  </si>
  <si>
    <t>BXHFN74</t>
  </si>
  <si>
    <t>футорка 1 1/2"-3/4" нар-вн (2/50шт)</t>
  </si>
  <si>
    <t>519.14 руб.</t>
  </si>
  <si>
    <t>FRK-110424</t>
  </si>
  <si>
    <t>BXHFN76</t>
  </si>
  <si>
    <t>футорка 1 1/2"-1 1/4" нар-вн</t>
  </si>
  <si>
    <t>FRK-110425</t>
  </si>
  <si>
    <t>XFN333</t>
  </si>
  <si>
    <t>Крестовина 1/2г*1/2г*1/2г*1/2г (10/100шт)</t>
  </si>
  <si>
    <t>FRK-110426</t>
  </si>
  <si>
    <t>XFN444</t>
  </si>
  <si>
    <t>Крестовина 3/4г*3/4г*3/4г*3/4г (5/60шт)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</si>
  <si>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</si>
  <si>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</si>
  <si>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</si>
  <si>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</si>
  <si>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</si>
  <si>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</si>
  <si>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556.33 руб.</t>
  </si>
  <si>
    <t>FRK-110471</t>
  </si>
  <si>
    <t>SDF7</t>
  </si>
  <si>
    <t>врезка штуцер для емкости ЛАТУНЬ 11/2" (2/36шт)</t>
  </si>
  <si>
    <t>779.45 руб.</t>
  </si>
  <si>
    <t>FRK-110472</t>
  </si>
  <si>
    <t>SDF8</t>
  </si>
  <si>
    <t>врезка штуцер для емкости ЛАТУНЬ 2" (2/25шт)</t>
  </si>
  <si>
    <t>1 289.66 руб.</t>
  </si>
  <si>
    <t>FRK-110500</t>
  </si>
  <si>
    <t>DFC6</t>
  </si>
  <si>
    <t>контргайка 1 1/4" с бортиком (20/250шт)</t>
  </si>
  <si>
    <t>203.79 руб.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</si>
  <si>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</si>
  <si>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</si>
  <si>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</si>
  <si>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</si>
  <si>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</si>
  <si>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</si>
  <si>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</si>
  <si>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</si>
  <si>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</si>
  <si>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50.58 руб.</t>
  </si>
  <si>
    <t>FRK-110504</t>
  </si>
  <si>
    <t>TFN636</t>
  </si>
  <si>
    <t>Тройник НИКЕЛЬ T11/4г*1/2г*11/4г  ViEiR (30/2шт)</t>
  </si>
  <si>
    <t>FRK-110505</t>
  </si>
  <si>
    <t>TFN646</t>
  </si>
  <si>
    <t>Тройник НИКЕЛЬ T11/4г*3/4г*11/4г  ViEiR (30/5шт)</t>
  </si>
  <si>
    <t>523.60 руб.</t>
  </si>
  <si>
    <t>FRK-110506</t>
  </si>
  <si>
    <t>TFN656</t>
  </si>
  <si>
    <t>Тройник НИКЕЛЬ T11/4г*1г*11/4г  ViEiR (30/2шт)</t>
  </si>
  <si>
    <t>538.48 руб.</t>
  </si>
  <si>
    <t>FRK-110507</t>
  </si>
  <si>
    <t>THFHN434</t>
  </si>
  <si>
    <t>Тройник  НИКЕЛЬ T3/4ш*1/2г*3/4ш  ViEiR (80/5шт)</t>
  </si>
  <si>
    <t>324.28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</si>
  <si>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</si>
  <si>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</si>
  <si>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</si>
  <si>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</si>
  <si>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</si>
  <si>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</si>
  <si>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</si>
  <si>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</si>
  <si>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</si>
  <si>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409.06 руб.</t>
  </si>
  <si>
    <t>FRK-110511</t>
  </si>
  <si>
    <t>TFHFN444</t>
  </si>
  <si>
    <t>Тройник  НИКЕЛЬ T3/4г*3/4ш*3/4г ViEiR (80/5шт)</t>
  </si>
  <si>
    <t>423.94 руб.</t>
  </si>
  <si>
    <t>FRK-110512</t>
  </si>
  <si>
    <t>BXHFN31</t>
  </si>
  <si>
    <t>футорка 1/2"-1/4" нар-вн (20/600шт)</t>
  </si>
  <si>
    <t>74.38 руб.</t>
  </si>
  <si>
    <t>FRK-130150</t>
  </si>
  <si>
    <t>VRF520</t>
  </si>
  <si>
    <t>Штуцер  1  г х 20латунь  ViEiR  (180/10шт)</t>
  </si>
  <si>
    <t>230.56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</si>
  <si>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</si>
  <si>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</si>
  <si>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</si>
  <si>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</si>
  <si>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</si>
  <si>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</si>
  <si>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819.61 руб.</t>
  </si>
  <si>
    <t>FRK-130153</t>
  </si>
  <si>
    <t>VRG55N</t>
  </si>
  <si>
    <t>Штуцер с накидной гайкой 1F*1M  ViEiR  (100/10шт)</t>
  </si>
  <si>
    <t>FRK-130154</t>
  </si>
  <si>
    <t>VRG45N</t>
  </si>
  <si>
    <t>Штуцер с накидной гайкой 1F*3/4M  ViEiR  (100/10шт)</t>
  </si>
  <si>
    <t>FRK-130155</t>
  </si>
  <si>
    <t>VSFH550</t>
  </si>
  <si>
    <t>Переходник соединительный с накидной гайкой 1F*1F  ViEiR  (100/10шт)</t>
  </si>
  <si>
    <t>VER-000146</t>
  </si>
  <si>
    <t>THHFN444</t>
  </si>
  <si>
    <t>Тройник  T3/4ш*3/4ш*3/4г "ViEiR"(80/5шт)</t>
  </si>
  <si>
    <t>354.03 руб.</t>
  </si>
  <si>
    <t>VER-000222</t>
  </si>
  <si>
    <t>SA10-NZ</t>
  </si>
  <si>
    <t>Удлинитель никелированный 1/2"-10мм (350шт)</t>
  </si>
  <si>
    <t>98.18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</si>
  <si>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</si>
  <si>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</si>
  <si>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</si>
  <si>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</si>
  <si>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</si>
  <si>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</si>
  <si>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</si>
  <si>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</si>
  <si>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</si>
  <si>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135.36 руб.</t>
  </si>
  <si>
    <t>VER-000226</t>
  </si>
  <si>
    <t>SA30-NZ</t>
  </si>
  <si>
    <t>Удлинитель никелированный 1/2"-30мм (240шт)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</si>
  <si>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</si>
  <si>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</si>
  <si>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</si>
  <si>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</si>
  <si>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</si>
  <si>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</si>
  <si>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</si>
  <si>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</si>
  <si>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</si>
  <si>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282.63 руб.</t>
  </si>
  <si>
    <t>VER-000230</t>
  </si>
  <si>
    <t>SA70-NZ</t>
  </si>
  <si>
    <t>Удлинитель никелированный 1/2"-70мм (120шт)</t>
  </si>
  <si>
    <t>318.33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</si>
  <si>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</si>
  <si>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</si>
  <si>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</si>
  <si>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</si>
  <si>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</si>
  <si>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</si>
  <si>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400.14 руб.</t>
  </si>
  <si>
    <t>VER-000233</t>
  </si>
  <si>
    <t>SA100-NZ</t>
  </si>
  <si>
    <t>Удлинитель никелированный 1/2"-100мм (100шт)</t>
  </si>
  <si>
    <t>446.25 руб.</t>
  </si>
  <si>
    <t>VER-000318</t>
  </si>
  <si>
    <t>SB10-NZ</t>
  </si>
  <si>
    <t>Удлинитель никелированный 3/4"-10мм (320шт)</t>
  </si>
  <si>
    <t>119.00 руб.</t>
  </si>
  <si>
    <t>VER-000319</t>
  </si>
  <si>
    <t>SB15-NZ</t>
  </si>
  <si>
    <t>Удлинитель никелированный 3/4"-15мм (260шт)</t>
  </si>
  <si>
    <t>139.83 руб.</t>
  </si>
  <si>
    <t>VER-000320</t>
  </si>
  <si>
    <t>SB20-NZ</t>
  </si>
  <si>
    <t>Удлинитель никелированный 3/4"-20мм (200шт)</t>
  </si>
  <si>
    <t>175.53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</si>
  <si>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</si>
  <si>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</si>
  <si>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</si>
  <si>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</si>
  <si>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</si>
  <si>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</si>
  <si>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214.20 руб.</t>
  </si>
  <si>
    <t>VER-000323</t>
  </si>
  <si>
    <t>SB40-NZ</t>
  </si>
  <si>
    <t>Удлинитель никелированный 3/4"-40мм (150шт)</t>
  </si>
  <si>
    <t>VER-000324</t>
  </si>
  <si>
    <t>SB50-NZ</t>
  </si>
  <si>
    <t>Удлинитель никелированный 3/4"-50мм (120шт)</t>
  </si>
  <si>
    <t>331.71 руб.</t>
  </si>
  <si>
    <t>VER-000325</t>
  </si>
  <si>
    <t>SB60-NZ</t>
  </si>
  <si>
    <t>Удлинитель никелированный 3/4"-60мм (100шт)</t>
  </si>
  <si>
    <t>382.29 руб.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</si>
  <si>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</si>
  <si>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</si>
  <si>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</si>
  <si>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</si>
  <si>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</si>
  <si>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</si>
  <si>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</si>
  <si>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</si>
  <si>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</si>
  <si>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</si>
  <si>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</si>
  <si>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</si>
  <si>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260.31 руб.</t>
  </si>
  <si>
    <t>VER-000330</t>
  </si>
  <si>
    <t>SC10-NZ</t>
  </si>
  <si>
    <t>Удлинитель никелированный 1"-10мм (320шт)</t>
  </si>
  <si>
    <t>VER-000331</t>
  </si>
  <si>
    <t>SC15-NZ</t>
  </si>
  <si>
    <t>Удлинитель никелированный 1"-15мм (260шт)</t>
  </si>
  <si>
    <t>188.91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</si>
  <si>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</si>
  <si>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</si>
  <si>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</si>
  <si>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</si>
  <si>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</si>
  <si>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</si>
  <si>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267.75 руб.</t>
  </si>
  <si>
    <t>VER-000334</t>
  </si>
  <si>
    <t>SC30-NZ</t>
  </si>
  <si>
    <t>Удлинитель никелированный 1"-30мм (100шт)</t>
  </si>
  <si>
    <t>291.55 руб.</t>
  </si>
  <si>
    <t>VER-000335</t>
  </si>
  <si>
    <t>SC40-NZ</t>
  </si>
  <si>
    <t>Удлинитель никелированный 1"-40мм (100шт)</t>
  </si>
  <si>
    <t>398.65 руб.</t>
  </si>
  <si>
    <t>VER-000336</t>
  </si>
  <si>
    <t>SC50-NZ</t>
  </si>
  <si>
    <t>Удлинитель никелированный 1"-50мм (80шт)</t>
  </si>
  <si>
    <t>461.13 руб.</t>
  </si>
  <si>
    <t>VER-000337</t>
  </si>
  <si>
    <t>SC60-NZ</t>
  </si>
  <si>
    <t>Удлинитель никелированный 1"-60мм (100шт)</t>
  </si>
  <si>
    <t>565.25 руб.</t>
  </si>
  <si>
    <t>VER-000338</t>
  </si>
  <si>
    <t>SC70-NZ</t>
  </si>
  <si>
    <t>Удлинитель никелированный 1"-70мм (90шт)</t>
  </si>
  <si>
    <t>VER-000339</t>
  </si>
  <si>
    <t>SC80-NZ</t>
  </si>
  <si>
    <t>Удлинитель никелированный 1"-80мм (80шт)</t>
  </si>
  <si>
    <t>711.03 руб.</t>
  </si>
  <si>
    <t>VER-000340</t>
  </si>
  <si>
    <t>SC90-NZ</t>
  </si>
  <si>
    <t>Удлинитель никелированный 1"-90мм (70шт)</t>
  </si>
  <si>
    <t>786.89 руб.</t>
  </si>
  <si>
    <t>VER-000341</t>
  </si>
  <si>
    <t>SC100-NZ</t>
  </si>
  <si>
    <t>Удлинитель никелированный 1"-100мм (60шт)</t>
  </si>
  <si>
    <t>813.66 руб.</t>
  </si>
  <si>
    <t>VER-000709</t>
  </si>
  <si>
    <t>V33FM-45</t>
  </si>
  <si>
    <t>Уголок 45 градусов, латунь, FM 1/2" (160/10шт)</t>
  </si>
  <si>
    <t>166.60 руб.</t>
  </si>
  <si>
    <t>VER-000710</t>
  </si>
  <si>
    <t>V33FF-45</t>
  </si>
  <si>
    <t>Уголок 45 градусов, латунь, FF 1/2" (160/10шт)</t>
  </si>
  <si>
    <t>VER-001251</t>
  </si>
  <si>
    <t>SH89</t>
  </si>
  <si>
    <t>Ниппель переходной  S2 1/2''шx2''ш (28/2шт)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</si>
  <si>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</si>
  <si>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</si>
  <si>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</si>
  <si>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</si>
  <si>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</si>
  <si>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</si>
  <si>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492.36 руб.</t>
  </si>
  <si>
    <t>VER-001254</t>
  </si>
  <si>
    <t>SF89</t>
  </si>
  <si>
    <t>Муфта  S2''гx2-1/2''г (24/2шт)</t>
  </si>
  <si>
    <t>1 087.36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</si>
  <si>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</si>
  <si>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</si>
  <si>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</si>
  <si>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</si>
  <si>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</si>
  <si>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</si>
  <si>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1 120.09 руб.</t>
  </si>
  <si>
    <t>VER-001263</t>
  </si>
  <si>
    <t>BXHF89</t>
  </si>
  <si>
    <t>Футорка НИКЕЛЬ BX2 1/2"ш x 2" г (30/5шт)</t>
  </si>
  <si>
    <t>944.56 руб.</t>
  </si>
  <si>
    <t>VER-001264</t>
  </si>
  <si>
    <t>DF2</t>
  </si>
  <si>
    <t>Контргайка без бортика 3/8" (1000/20шт)</t>
  </si>
  <si>
    <t>11.90 руб.</t>
  </si>
  <si>
    <t>VER-001265</t>
  </si>
  <si>
    <t>HJL77</t>
  </si>
  <si>
    <t>Американка угловая S1 1/2"Fx1 1/2"M (18/1шт)</t>
  </si>
  <si>
    <t>1 468.16 руб.</t>
  </si>
  <si>
    <t>VER-001266</t>
  </si>
  <si>
    <t>HJL88</t>
  </si>
  <si>
    <t>Американка угловая S2"Fx2"M (10/1шт)</t>
  </si>
  <si>
    <t>2 314.55 руб.</t>
  </si>
  <si>
    <t>VER-001267</t>
  </si>
  <si>
    <t>HJH55</t>
  </si>
  <si>
    <t>Американка прямая S1"M*1"M (45/5шт)</t>
  </si>
  <si>
    <t>623.26 руб.</t>
  </si>
  <si>
    <t>VER-001268</t>
  </si>
  <si>
    <t>XFM-3</t>
  </si>
  <si>
    <t>Крестовина 1/2ш*1/2г*1/2ш*1/2г (80/5шт)</t>
  </si>
  <si>
    <t>251.39 руб.</t>
  </si>
  <si>
    <t>VER-001269</t>
  </si>
  <si>
    <t>LFM-03</t>
  </si>
  <si>
    <t>Уголок с креплением 1/2"Mx1/2"F(150/10шт)</t>
  </si>
  <si>
    <t>VER-001270</t>
  </si>
  <si>
    <t>VR27-34FM</t>
  </si>
  <si>
    <t>Американка для счетчика воды 1/2''Mx3/4''F (200/10шт)</t>
  </si>
  <si>
    <t>154.70 руб.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</si>
  <si>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</si>
  <si>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</si>
  <si>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</si>
  <si>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</si>
  <si>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</si>
  <si>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</si>
  <si>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163.63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</si>
  <si>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</si>
  <si>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</si>
  <si>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</si>
  <si>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</si>
  <si>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</si>
  <si>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</si>
  <si>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</si>
  <si>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</si>
  <si>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</si>
  <si>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</si>
  <si>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</si>
  <si>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</si>
  <si>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</si>
  <si>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</si>
  <si>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</si>
  <si>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</si>
  <si>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</si>
  <si>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</si>
  <si>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</si>
  <si>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</si>
  <si>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</si>
  <si>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217.18 руб.</t>
  </si>
  <si>
    <t>VER-001306</t>
  </si>
  <si>
    <t>VRDN2-20</t>
  </si>
  <si>
    <t>Врезка в бочку с фланцем для резервуара с левой резьбой 3/4" (160/10шт)</t>
  </si>
  <si>
    <t>290.06 руб.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</si>
  <si>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</si>
  <si>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</si>
  <si>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</si>
  <si>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</si>
  <si>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</si>
  <si>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</si>
  <si>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</si>
  <si>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</si>
  <si>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</si>
  <si>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525.09 руб.</t>
  </si>
  <si>
    <t>VER-001316</t>
  </si>
  <si>
    <t>VRDN4-25</t>
  </si>
  <si>
    <t>Врезка трубная (обойма-тройник), водоотвод 1"x1/2"x1" (50/5шт)</t>
  </si>
  <si>
    <t>859.78 руб.</t>
  </si>
  <si>
    <t>VER-001317</t>
  </si>
  <si>
    <t>VRDN5-1515</t>
  </si>
  <si>
    <t>Уголок латунный с накидной гайкой 1/2"x1/2" (ВР/НР) (400/25шт)</t>
  </si>
  <si>
    <t>150.24 руб.</t>
  </si>
  <si>
    <t>VER-001319</t>
  </si>
  <si>
    <t>VRDN6-1520</t>
  </si>
  <si>
    <t>Полусгон никелированный прямой с накидной гайкой 1/2"x3/4" (ВР) (300/15шт)</t>
  </si>
  <si>
    <t>VER-001320</t>
  </si>
  <si>
    <t>VRDN6-2025</t>
  </si>
  <si>
    <t>Полусгон никелированный прямой с накидной гайкой 1"x3/4" (ВР) (200/10шт)</t>
  </si>
  <si>
    <t>VER-001345</t>
  </si>
  <si>
    <t>SH11</t>
  </si>
  <si>
    <t>Ниппель 1/4"M x 1/4"M (1400/20шт)</t>
  </si>
  <si>
    <t>37.19 руб.</t>
  </si>
  <si>
    <t>VER-001362</t>
  </si>
  <si>
    <t>SFH93</t>
  </si>
  <si>
    <t>Переходник для греющего кабеля, никелированный 1/2"М (400/10шт)</t>
  </si>
  <si>
    <t>132.39 руб.</t>
  </si>
  <si>
    <t>VER-001455</t>
  </si>
  <si>
    <t>VR52-6</t>
  </si>
  <si>
    <t>Штуцер двусторонний неразъемный 6-6мм (2000/20шт)</t>
  </si>
  <si>
    <t>22.31 руб.</t>
  </si>
  <si>
    <t>VER-001456</t>
  </si>
  <si>
    <t>VR52-8</t>
  </si>
  <si>
    <t>Штуцер двусторонний неразъемный 8-8мм (2000/20шт)</t>
  </si>
  <si>
    <t>31.24 руб.</t>
  </si>
  <si>
    <t>VER-001457</t>
  </si>
  <si>
    <t>VR52-10</t>
  </si>
  <si>
    <t>Штуцер двусторонний неразъемный 10-10мм (1800/20шт)</t>
  </si>
  <si>
    <t>VER-001458</t>
  </si>
  <si>
    <t>VR52-12</t>
  </si>
  <si>
    <t>Штуцер двусторонний неразъемный 12-12мм (1000/20шт)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</si>
  <si>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</si>
  <si>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</si>
  <si>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</si>
  <si>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</si>
  <si>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</si>
  <si>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</si>
  <si>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</si>
  <si>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</si>
  <si>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</si>
  <si>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</si>
  <si>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</si>
  <si>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</si>
  <si>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</si>
  <si>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</si>
  <si>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</si>
  <si>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</si>
  <si>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</si>
  <si>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</si>
  <si>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</si>
  <si>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</si>
  <si>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</si>
  <si>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</si>
  <si>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</si>
  <si>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</si>
  <si>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</si>
  <si>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</si>
  <si>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</si>
  <si>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</si>
  <si>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</si>
  <si>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</si>
  <si>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162.14 руб.</t>
  </si>
  <si>
    <t>VER-001469</t>
  </si>
  <si>
    <t>VR53-18</t>
  </si>
  <si>
    <t>Штуцер тройник латунный 18мм (200/20шт)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</si>
  <si>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</si>
  <si>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</si>
  <si>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</si>
  <si>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</si>
  <si>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</si>
  <si>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</si>
  <si>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87.76 руб.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</si>
  <si>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</si>
  <si>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</si>
  <si>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</si>
  <si>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</si>
  <si>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</si>
  <si>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</si>
  <si>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</si>
  <si>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</si>
  <si>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</si>
  <si>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</si>
  <si>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</si>
  <si>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</si>
  <si>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VER-001476</t>
  </si>
  <si>
    <t>VR54/3-20</t>
  </si>
  <si>
    <t>Штуцер с накидной гайкой 1/2"-20мм (440/20шт)</t>
  </si>
  <si>
    <t>159.16 руб.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</si>
  <si>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</si>
  <si>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</si>
  <si>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</si>
  <si>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</si>
  <si>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</si>
  <si>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</si>
  <si>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VER-001479</t>
  </si>
  <si>
    <t>VR55/4-18</t>
  </si>
  <si>
    <t>Штуцер с накидной гайкой 3/4"-18мм (260/20шт)</t>
  </si>
  <si>
    <t>117.51 руб.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</si>
  <si>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</si>
  <si>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</si>
  <si>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</si>
  <si>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</si>
  <si>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</si>
  <si>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</si>
  <si>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</si>
  <si>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</si>
  <si>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</si>
  <si>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379.31 руб.</t>
  </si>
  <si>
    <t>VER-001509</t>
  </si>
  <si>
    <t>VER110-90</t>
  </si>
  <si>
    <t>Трехходовое соединение для насоса 1"Fx1/4"Fx1"M (46/2шт)</t>
  </si>
  <si>
    <t>325.76 руб.</t>
  </si>
  <si>
    <t>VER-001533</t>
  </si>
  <si>
    <t>VR44FF-135</t>
  </si>
  <si>
    <t>Угольник 45, 3/4" вн.-вн.  (130/10шт)</t>
  </si>
  <si>
    <t>248.41 руб.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</si>
  <si>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</si>
  <si>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</si>
  <si>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</si>
  <si>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</si>
  <si>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</si>
  <si>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</si>
  <si>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</si>
  <si>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</si>
  <si>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</si>
  <si>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VER-001566</t>
  </si>
  <si>
    <t>TFN433</t>
  </si>
  <si>
    <t>Тройник НИКЕЛЬ T3/4г*1/2г*1/2г (120/10шт)</t>
  </si>
  <si>
    <t>VER-001737</t>
  </si>
  <si>
    <t>SAN01-25</t>
  </si>
  <si>
    <t>Удлинитель никелированный шестигранный 1/2"-25мм (320/10шт)</t>
  </si>
  <si>
    <t>124.95 руб.</t>
  </si>
  <si>
    <t>VER-001738</t>
  </si>
  <si>
    <t>SAN01-30</t>
  </si>
  <si>
    <t>Удлинитель никелированный шестигранный 1/2"-30мм (250/10шт)</t>
  </si>
  <si>
    <t>VER-001739</t>
  </si>
  <si>
    <t>SAN01-35</t>
  </si>
  <si>
    <t>Удлинитель никелированный шестигранный 1/2"-35мм (240/10шт)</t>
  </si>
  <si>
    <t>VER-001740</t>
  </si>
  <si>
    <t>SAN01-40</t>
  </si>
  <si>
    <t>Удлинитель никелированный шестигранный 1/2"-40мм (200/10шт)</t>
  </si>
  <si>
    <t>169.58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</si>
</sst>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cd57fe1_86a5_11e9_8101_003048fd731b_b380f986_a585_11ee_a526_047c1617b1431.jpeg"/><Relationship Id="rId2" Type="http://schemas.openxmlformats.org/officeDocument/2006/relationships/image" Target="../media/ecd57fe3_86a5_11e9_8101_003048fd731b_b380f989_a585_11ee_a526_047c1617b1432.jpeg"/><Relationship Id="rId3" Type="http://schemas.openxmlformats.org/officeDocument/2006/relationships/image" Target="../media/ecd57fe5_86a5_11e9_8101_003048fd731b_b380f98c_a585_11ee_a526_047c1617b1433.jpeg"/><Relationship Id="rId4" Type="http://schemas.openxmlformats.org/officeDocument/2006/relationships/image" Target="../media/ecd57fe7_86a5_11e9_8101_003048fd731b_b380f98f_a585_11ee_a526_047c1617b1434.jpeg"/><Relationship Id="rId5" Type="http://schemas.openxmlformats.org/officeDocument/2006/relationships/image" Target="../media/ecd57fe9_86a5_11e9_8101_003048fd731b_b380f993_a585_11ee_a526_047c1617b1435.jpeg"/><Relationship Id="rId6" Type="http://schemas.openxmlformats.org/officeDocument/2006/relationships/image" Target="../media/ecd57feb_86a5_11e9_8101_003048fd731b_b380f998_a585_11ee_a526_047c1617b1436.jpeg"/><Relationship Id="rId7" Type="http://schemas.openxmlformats.org/officeDocument/2006/relationships/image" Target="../media/ecd57fed_86a5_11e9_8101_003048fd731b_b380f99d_a585_11ee_a526_047c1617b1437.jpeg"/><Relationship Id="rId8" Type="http://schemas.openxmlformats.org/officeDocument/2006/relationships/image" Target="../media/ecd57fef_86a5_11e9_8101_003048fd731b_b380f98b_a585_11ee_a526_047c1617b1438.jpeg"/><Relationship Id="rId9" Type="http://schemas.openxmlformats.org/officeDocument/2006/relationships/image" Target="../media/ecd57ff1_86a5_11e9_8101_003048fd731b_b380f98d_a585_11ee_a526_047c1617b1439.jpeg"/><Relationship Id="rId10" Type="http://schemas.openxmlformats.org/officeDocument/2006/relationships/image" Target="../media/ecd57ff3_86a5_11e9_8101_003048fd731b_b380f98e_a585_11ee_a526_047c1617b14310.jpeg"/><Relationship Id="rId11" Type="http://schemas.openxmlformats.org/officeDocument/2006/relationships/image" Target="../media/ecd57ff5_86a5_11e9_8101_003048fd731b_b380f990_a585_11ee_a526_047c1617b14311.jpeg"/><Relationship Id="rId12" Type="http://schemas.openxmlformats.org/officeDocument/2006/relationships/image" Target="../media/ecd57ff7_86a5_11e9_8101_003048fd731b_b380f991_a585_11ee_a526_047c1617b14312.jpeg"/><Relationship Id="rId13" Type="http://schemas.openxmlformats.org/officeDocument/2006/relationships/image" Target="../media/ecd57ff9_86a5_11e9_8101_003048fd731b_b380f992_a585_11ee_a526_047c1617b14313.jpeg"/><Relationship Id="rId14" Type="http://schemas.openxmlformats.org/officeDocument/2006/relationships/image" Target="../media/ecd57ffb_86a5_11e9_8101_003048fd731b_b380f996_a585_11ee_a526_047c1617b14314.jpeg"/><Relationship Id="rId15" Type="http://schemas.openxmlformats.org/officeDocument/2006/relationships/image" Target="../media/ecd57ffd_86a5_11e9_8101_003048fd731b_b380f997_a585_11ee_a526_047c1617b14315.jpeg"/><Relationship Id="rId16" Type="http://schemas.openxmlformats.org/officeDocument/2006/relationships/image" Target="../media/ecd57fff_86a5_11e9_8101_003048fd731b_b380f99b_a585_11ee_a526_047c1617b14316.jpeg"/><Relationship Id="rId17" Type="http://schemas.openxmlformats.org/officeDocument/2006/relationships/image" Target="../media/ecd58001_86a5_11e9_8101_003048fd731b_b380f99a_a585_11ee_a526_047c1617b14317.jpeg"/><Relationship Id="rId18" Type="http://schemas.openxmlformats.org/officeDocument/2006/relationships/image" Target="../media/ecd58003_86a5_11e9_8101_003048fd731b_b380f99c_a585_11ee_a526_047c1617b14318.jpeg"/><Relationship Id="rId19" Type="http://schemas.openxmlformats.org/officeDocument/2006/relationships/image" Target="../media/ecd58005_86a5_11e9_8101_003048fd731b_b380f916_a585_11ee_a526_047c1617b14319.jpeg"/><Relationship Id="rId20" Type="http://schemas.openxmlformats.org/officeDocument/2006/relationships/image" Target="../media/ecd58007_86a5_11e9_8101_003048fd731b_b380f917_a585_11ee_a526_047c1617b14320.jpeg"/><Relationship Id="rId21" Type="http://schemas.openxmlformats.org/officeDocument/2006/relationships/image" Target="../media/ecd58009_86a5_11e9_8101_003048fd731b_b380f918_a585_11ee_a526_047c1617b14321.jpeg"/><Relationship Id="rId22" Type="http://schemas.openxmlformats.org/officeDocument/2006/relationships/image" Target="../media/ecd5800b_86a5_11e9_8101_003048fd731b_b380f91c_a585_11ee_a526_047c1617b14322.jpeg"/><Relationship Id="rId23" Type="http://schemas.openxmlformats.org/officeDocument/2006/relationships/image" Target="../media/ecd5800d_86a5_11e9_8101_003048fd731b_b380f91d_a585_11ee_a526_047c1617b14323.jpeg"/><Relationship Id="rId24" Type="http://schemas.openxmlformats.org/officeDocument/2006/relationships/image" Target="../media/ecd5800f_86a5_11e9_8101_003048fd731b_b380f91e_a585_11ee_a526_047c1617b14324.jpeg"/><Relationship Id="rId25" Type="http://schemas.openxmlformats.org/officeDocument/2006/relationships/image" Target="../media/ecd58011_86a5_11e9_8101_003048fd731b_b380f91f_a585_11ee_a526_047c1617b14325.jpeg"/><Relationship Id="rId26" Type="http://schemas.openxmlformats.org/officeDocument/2006/relationships/image" Target="../media/ecd58013_86a5_11e9_8101_003048fd731b_b380f920_a585_11ee_a526_047c1617b14326.jpeg"/><Relationship Id="rId27" Type="http://schemas.openxmlformats.org/officeDocument/2006/relationships/image" Target="../media/ecd58015_86a5_11e9_8101_003048fd731b_b380f921_a585_11ee_a526_047c1617b14327.jpeg"/><Relationship Id="rId28" Type="http://schemas.openxmlformats.org/officeDocument/2006/relationships/image" Target="../media/ecd58017_86a5_11e9_8101_003048fd731b_b380f90d_a585_11ee_a526_047c1617b14328.jpeg"/><Relationship Id="rId29" Type="http://schemas.openxmlformats.org/officeDocument/2006/relationships/image" Target="../media/ecd58019_86a5_11e9_8101_003048fd731b_b380f90e_a585_11ee_a526_047c1617b14329.jpeg"/><Relationship Id="rId30" Type="http://schemas.openxmlformats.org/officeDocument/2006/relationships/image" Target="../media/ecd5801b_86a5_11e9_8101_003048fd731b_b380f90f_a585_11ee_a526_047c1617b14330.jpeg"/><Relationship Id="rId31" Type="http://schemas.openxmlformats.org/officeDocument/2006/relationships/image" Target="../media/ecd5801d_86a5_11e9_8101_003048fd731b_b380f910_a585_11ee_a526_047c1617b14331.jpeg"/><Relationship Id="rId32" Type="http://schemas.openxmlformats.org/officeDocument/2006/relationships/image" Target="../media/ecd5801f_86a5_11e9_8101_003048fd731b_b380f911_a585_11ee_a526_047c1617b14332.jpeg"/><Relationship Id="rId33" Type="http://schemas.openxmlformats.org/officeDocument/2006/relationships/image" Target="../media/ecd58021_86a5_11e9_8101_003048fd731b_b380f912_a585_11ee_a526_047c1617b14333.jpeg"/><Relationship Id="rId34" Type="http://schemas.openxmlformats.org/officeDocument/2006/relationships/image" Target="../media/ecd58023_86a5_11e9_8101_003048fd731b_b380f973_a585_11ee_a526_047c1617b14334.jpeg"/><Relationship Id="rId35" Type="http://schemas.openxmlformats.org/officeDocument/2006/relationships/image" Target="../media/ecd58025_86a5_11e9_8101_003048fd731b_b380f975_a585_11ee_a526_047c1617b14335.jpeg"/><Relationship Id="rId36" Type="http://schemas.openxmlformats.org/officeDocument/2006/relationships/image" Target="../media/ecd58027_86a5_11e9_8101_003048fd731b_b380f978_a585_11ee_a526_047c1617b14336.jpeg"/><Relationship Id="rId37" Type="http://schemas.openxmlformats.org/officeDocument/2006/relationships/image" Target="../media/ecd58029_86a5_11e9_8101_003048fd731b_b380f97c_a585_11ee_a526_047c1617b14337.jpeg"/><Relationship Id="rId38" Type="http://schemas.openxmlformats.org/officeDocument/2006/relationships/image" Target="../media/ecd5802b_86a5_11e9_8101_003048fd731b_b380f980_a585_11ee_a526_047c1617b14338.jpeg"/><Relationship Id="rId39" Type="http://schemas.openxmlformats.org/officeDocument/2006/relationships/image" Target="../media/ecd5802d_86a5_11e9_8101_003048fd731b_b380f984_a585_11ee_a526_047c1617b14339.jpeg"/><Relationship Id="rId40" Type="http://schemas.openxmlformats.org/officeDocument/2006/relationships/image" Target="../media/ecd5802f_86a5_11e9_8101_003048fd731b_b380f972_a585_11ee_a526_047c1617b14340.jpeg"/><Relationship Id="rId41" Type="http://schemas.openxmlformats.org/officeDocument/2006/relationships/image" Target="../media/ecd58031_86a5_11e9_8101_003048fd731b_b380f974_a585_11ee_a526_047c1617b14341.jpeg"/><Relationship Id="rId42" Type="http://schemas.openxmlformats.org/officeDocument/2006/relationships/image" Target="../media/ecd58033_86a5_11e9_8101_003048fd731b_b380f976_a585_11ee_a526_047c1617b14342.jpeg"/><Relationship Id="rId43" Type="http://schemas.openxmlformats.org/officeDocument/2006/relationships/image" Target="../media/ecd58035_86a5_11e9_8101_003048fd731b_b380f977_a585_11ee_a526_047c1617b14343.jpeg"/><Relationship Id="rId44" Type="http://schemas.openxmlformats.org/officeDocument/2006/relationships/image" Target="../media/ecd58037_86a5_11e9_8101_003048fd731b_b380f97d_a585_11ee_a526_047c1617b14344.jpeg"/><Relationship Id="rId45" Type="http://schemas.openxmlformats.org/officeDocument/2006/relationships/image" Target="../media/ecd58039_86a5_11e9_8101_003048fd731b_b380f97a_a585_11ee_a526_047c1617b14345.jpeg"/><Relationship Id="rId46" Type="http://schemas.openxmlformats.org/officeDocument/2006/relationships/image" Target="../media/ecd5803b_86a5_11e9_8101_003048fd731b_b380f97b_a585_11ee_a526_047c1617b14346.jpeg"/><Relationship Id="rId47" Type="http://schemas.openxmlformats.org/officeDocument/2006/relationships/image" Target="../media/ecd5803d_86a5_11e9_8101_003048fd731b_b380f97e_a585_11ee_a526_047c1617b14347.jpeg"/><Relationship Id="rId48" Type="http://schemas.openxmlformats.org/officeDocument/2006/relationships/image" Target="../media/ecd5803f_86a5_11e9_8101_003048fd731b_b380f97f_a585_11ee_a526_047c1617b14348.jpeg"/><Relationship Id="rId49" Type="http://schemas.openxmlformats.org/officeDocument/2006/relationships/image" Target="../media/ecd58041_86a5_11e9_8101_003048fd731b_b380f982_a585_11ee_a526_047c1617b14349.jpeg"/><Relationship Id="rId50" Type="http://schemas.openxmlformats.org/officeDocument/2006/relationships/image" Target="../media/ecd58043_86a5_11e9_8101_003048fd731b_b380f981_a585_11ee_a526_047c1617b14350.jpeg"/><Relationship Id="rId51" Type="http://schemas.openxmlformats.org/officeDocument/2006/relationships/image" Target="../media/ecd58045_86a5_11e9_8101_003048fd731b_b380f983_a585_11ee_a526_047c1617b14351.jpeg"/><Relationship Id="rId52" Type="http://schemas.openxmlformats.org/officeDocument/2006/relationships/image" Target="../media/ecd58047_86a5_11e9_8101_003048fd731b_c181b98c_c05a_11ee_a549_047c1617b14352.jpeg"/><Relationship Id="rId53" Type="http://schemas.openxmlformats.org/officeDocument/2006/relationships/image" Target="../media/ecd58049_86a5_11e9_8101_003048fd731b_c181b98d_c05a_11ee_a549_047c1617b14353.jpeg"/><Relationship Id="rId54" Type="http://schemas.openxmlformats.org/officeDocument/2006/relationships/image" Target="../media/ecd5804b_86a5_11e9_8101_003048fd731b_c181b98e_c05a_11ee_a549_047c1617b14354.jpeg"/><Relationship Id="rId55" Type="http://schemas.openxmlformats.org/officeDocument/2006/relationships/image" Target="../media/ecd5804d_86a5_11e9_8101_003048fd731b_c181b9a1_c05a_11ee_a549_047c1617b14355.jpeg"/><Relationship Id="rId56" Type="http://schemas.openxmlformats.org/officeDocument/2006/relationships/image" Target="../media/ecd5804f_86a5_11e9_8101_003048fd731b_c181b98f_c05a_11ee_a549_047c1617b14356.jpeg"/><Relationship Id="rId57" Type="http://schemas.openxmlformats.org/officeDocument/2006/relationships/image" Target="../media/ecd58051_86a5_11e9_8101_003048fd731b_c181b990_c05a_11ee_a549_047c1617b14357.jpeg"/><Relationship Id="rId58" Type="http://schemas.openxmlformats.org/officeDocument/2006/relationships/image" Target="../media/ecd58053_86a5_11e9_8101_003048fd731b_c181b991_c05a_11ee_a549_047c1617b14358.jpeg"/><Relationship Id="rId59" Type="http://schemas.openxmlformats.org/officeDocument/2006/relationships/image" Target="../media/ecd58055_86a5_11e9_8101_003048fd731b_c181b992_c05a_11ee_a549_047c1617b14359.jpeg"/><Relationship Id="rId60" Type="http://schemas.openxmlformats.org/officeDocument/2006/relationships/image" Target="../media/ecd58057_86a5_11e9_8101_003048fd731b_c181b993_c05a_11ee_a549_047c1617b14360.jpeg"/><Relationship Id="rId61" Type="http://schemas.openxmlformats.org/officeDocument/2006/relationships/image" Target="../media/ecd58059_86a5_11e9_8101_003048fd731b_c181b995_c05a_11ee_a549_047c1617b14361.jpeg"/><Relationship Id="rId62" Type="http://schemas.openxmlformats.org/officeDocument/2006/relationships/image" Target="../media/ecd5805b_86a5_11e9_8101_003048fd731b_c181b996_c05a_11ee_a549_047c1617b14362.jpeg"/><Relationship Id="rId63" Type="http://schemas.openxmlformats.org/officeDocument/2006/relationships/image" Target="../media/ecd5805d_86a5_11e9_8101_003048fd731b_c181b997_c05a_11ee_a549_047c1617b14363.jpeg"/><Relationship Id="rId64" Type="http://schemas.openxmlformats.org/officeDocument/2006/relationships/image" Target="../media/ecd5805f_86a5_11e9_8101_003048fd731b_c181b99b_c05a_11ee_a549_047c1617b14364.jpeg"/><Relationship Id="rId65" Type="http://schemas.openxmlformats.org/officeDocument/2006/relationships/image" Target="../media/ecd58061_86a5_11e9_8101_003048fd731b_c181b999_c05a_11ee_a549_047c1617b14365.jpeg"/><Relationship Id="rId66" Type="http://schemas.openxmlformats.org/officeDocument/2006/relationships/image" Target="../media/ecd58063_86a5_11e9_8101_003048fd731b_c181b99a_c05a_11ee_a549_047c1617b14366.jpeg"/><Relationship Id="rId67" Type="http://schemas.openxmlformats.org/officeDocument/2006/relationships/image" Target="../media/ecd58065_86a5_11e9_8101_003048fd731b_ba744397_a585_11ee_a526_047c1617b14367.jpeg"/><Relationship Id="rId68" Type="http://schemas.openxmlformats.org/officeDocument/2006/relationships/image" Target="../media/ecd58067_86a5_11e9_8101_003048fd731b_b380f922_a585_11ee_a526_047c1617b14368.jpeg"/><Relationship Id="rId69" Type="http://schemas.openxmlformats.org/officeDocument/2006/relationships/image" Target="../media/ecd58069_86a5_11e9_8101_003048fd731b_b380f923_a585_11ee_a526_047c1617b14369.jpeg"/><Relationship Id="rId70" Type="http://schemas.openxmlformats.org/officeDocument/2006/relationships/image" Target="../media/ecd5806b_86a5_11e9_8101_003048fd731b_b380f929_a585_11ee_a526_047c1617b14370.jpeg"/><Relationship Id="rId71" Type="http://schemas.openxmlformats.org/officeDocument/2006/relationships/image" Target="../media/ecd5806d_86a5_11e9_8101_003048fd731b_b380f92a_a585_11ee_a526_047c1617b14371.jpeg"/><Relationship Id="rId72" Type="http://schemas.openxmlformats.org/officeDocument/2006/relationships/image" Target="../media/ecd5806f_86a5_11e9_8101_003048fd731b_b380f92b_a585_11ee_a526_047c1617b14372.jpeg"/><Relationship Id="rId73" Type="http://schemas.openxmlformats.org/officeDocument/2006/relationships/image" Target="../media/ecd58071_86a5_11e9_8101_003048fd731b_b380f92c_a585_11ee_a526_047c1617b14373.jpeg"/><Relationship Id="rId74" Type="http://schemas.openxmlformats.org/officeDocument/2006/relationships/image" Target="../media/ecd58073_86a5_11e9_8101_003048fd731b_b380f92d_a585_11ee_a526_047c1617b14374.jpeg"/><Relationship Id="rId75" Type="http://schemas.openxmlformats.org/officeDocument/2006/relationships/image" Target="../media/ecd58075_86a5_11e9_8101_003048fd731b_6b95d457_5a46_11f0_a775_047c1617b14375.jpeg"/><Relationship Id="rId76" Type="http://schemas.openxmlformats.org/officeDocument/2006/relationships/image" Target="../media/ecd58077_86a5_11e9_8101_003048fd731b_6b95d459_5a46_11f0_a775_047c1617b14376.jpeg"/><Relationship Id="rId77" Type="http://schemas.openxmlformats.org/officeDocument/2006/relationships/image" Target="../media/ecd58079_86a5_11e9_8101_003048fd731b_6b95d45c_5a46_11f0_a775_047c1617b14377.jpeg"/><Relationship Id="rId78" Type="http://schemas.openxmlformats.org/officeDocument/2006/relationships/image" Target="../media/ecd5807b_86a5_11e9_8101_003048fd731b_ba74434c_a585_11ee_a526_047c1617b14378.jpeg"/><Relationship Id="rId79" Type="http://schemas.openxmlformats.org/officeDocument/2006/relationships/image" Target="../media/ecd5807d_86a5_11e9_8101_003048fd731b_ba74434d_a585_11ee_a526_047c1617b14379.jpeg"/><Relationship Id="rId80" Type="http://schemas.openxmlformats.org/officeDocument/2006/relationships/image" Target="../media/ecd5807f_86a5_11e9_8101_003048fd731b_ba74434e_a585_11ee_a526_047c1617b14380.jpeg"/><Relationship Id="rId81" Type="http://schemas.openxmlformats.org/officeDocument/2006/relationships/image" Target="../media/ecd58081_86a5_11e9_8101_003048fd731b_1b5db486_f93d_11ef_a6ea_047c1617b14381.jpeg"/><Relationship Id="rId82" Type="http://schemas.openxmlformats.org/officeDocument/2006/relationships/image" Target="../media/ecd58083_86a5_11e9_8101_003048fd731b_6b95d45a_5a46_11f0_a775_047c1617b14382.jpeg"/><Relationship Id="rId83" Type="http://schemas.openxmlformats.org/officeDocument/2006/relationships/image" Target="../media/ecd58085_86a5_11e9_8101_003048fd731b_6b95d45b_5a46_11f0_a775_047c1617b14383.jpeg"/><Relationship Id="rId84" Type="http://schemas.openxmlformats.org/officeDocument/2006/relationships/image" Target="../media/ecd58087_86a5_11e9_8101_003048fd731b_6b95d458_5a46_11f0_a775_047c1617b14384.jpeg"/><Relationship Id="rId85" Type="http://schemas.openxmlformats.org/officeDocument/2006/relationships/image" Target="../media/ecd58089_86a5_11e9_8101_003048fd731b_b380f943_a585_11ee_a526_047c1617b14385.jpeg"/><Relationship Id="rId86" Type="http://schemas.openxmlformats.org/officeDocument/2006/relationships/image" Target="../media/f3cdce69_86a5_11e9_8101_003048fd731b_b380f945_a585_11ee_a526_047c1617b14386.jpeg"/><Relationship Id="rId87" Type="http://schemas.openxmlformats.org/officeDocument/2006/relationships/image" Target="../media/f3cdce6b_86a5_11e9_8101_003048fd731b_b380f947_a585_11ee_a526_047c1617b14387.jpeg"/><Relationship Id="rId88" Type="http://schemas.openxmlformats.org/officeDocument/2006/relationships/image" Target="../media/f3cdce6d_86a5_11e9_8101_003048fd731b_b380f939_a585_11ee_a526_047c1617b14388.jpeg"/><Relationship Id="rId89" Type="http://schemas.openxmlformats.org/officeDocument/2006/relationships/image" Target="../media/f3cdce6f_86a5_11e9_8101_003048fd731b_b380f93c_a585_11ee_a526_047c1617b14389.jpeg"/><Relationship Id="rId90" Type="http://schemas.openxmlformats.org/officeDocument/2006/relationships/image" Target="../media/f3cdce71_86a5_11e9_8101_003048fd731b_b380f93e_a585_11ee_a526_047c1617b14390.jpeg"/><Relationship Id="rId91" Type="http://schemas.openxmlformats.org/officeDocument/2006/relationships/image" Target="../media/f3cdce73_86a5_11e9_8101_003048fd731b_b380f94b_a585_11ee_a526_047c1617b14391.jpeg"/><Relationship Id="rId92" Type="http://schemas.openxmlformats.org/officeDocument/2006/relationships/image" Target="../media/f3cdce75_86a5_11e9_8101_003048fd731b_b380f94c_a585_11ee_a526_047c1617b14392.jpeg"/><Relationship Id="rId93" Type="http://schemas.openxmlformats.org/officeDocument/2006/relationships/image" Target="../media/f3cdce77_86a5_11e9_8101_003048fd731b_b380f94d_a585_11ee_a526_047c1617b14393.jpeg"/><Relationship Id="rId94" Type="http://schemas.openxmlformats.org/officeDocument/2006/relationships/image" Target="../media/f3cdce81_86a5_11e9_8101_003048fd731b_b380f942_a585_11ee_a526_047c1617b14394.jpeg"/><Relationship Id="rId95" Type="http://schemas.openxmlformats.org/officeDocument/2006/relationships/image" Target="../media/f3cdce83_86a5_11e9_8101_003048fd731b_b380f95f_a585_11ee_a526_047c1617b14395.jpeg"/><Relationship Id="rId96" Type="http://schemas.openxmlformats.org/officeDocument/2006/relationships/image" Target="../media/f3cdce85_86a5_11e9_8101_003048fd731b_b380f961_a585_11ee_a526_047c1617b14396.jpeg"/><Relationship Id="rId97" Type="http://schemas.openxmlformats.org/officeDocument/2006/relationships/image" Target="../media/f3cdce87_86a5_11e9_8101_003048fd731b_b380f962_a585_11ee_a526_047c1617b14397.jpeg"/><Relationship Id="rId98" Type="http://schemas.openxmlformats.org/officeDocument/2006/relationships/image" Target="../media/f3cdce89_86a5_11e9_8101_003048fd731b_b380f963_a585_11ee_a526_047c1617b14398.jpeg"/><Relationship Id="rId99" Type="http://schemas.openxmlformats.org/officeDocument/2006/relationships/image" Target="../media/f3cdce8b_86a5_11e9_8101_003048fd731b_b380f964_a585_11ee_a526_047c1617b14399.jpeg"/><Relationship Id="rId100" Type="http://schemas.openxmlformats.org/officeDocument/2006/relationships/image" Target="../media/f3cdce8d_86a5_11e9_8101_003048fd731b_b380f965_a585_11ee_a526_047c1617b143100.jpeg"/><Relationship Id="rId101" Type="http://schemas.openxmlformats.org/officeDocument/2006/relationships/image" Target="../media/f3cdce8f_86a5_11e9_8101_003048fd731b_b380f966_a585_11ee_a526_047c1617b143101.jpeg"/><Relationship Id="rId102" Type="http://schemas.openxmlformats.org/officeDocument/2006/relationships/image" Target="../media/f3cdce91_86a5_11e9_8101_003048fd731b_b380f967_a585_11ee_a526_047c1617b143102.jpeg"/><Relationship Id="rId103" Type="http://schemas.openxmlformats.org/officeDocument/2006/relationships/image" Target="../media/f3cdce93_86a5_11e9_8101_003048fd731b_b380f968_a585_11ee_a526_047c1617b143103.jpeg"/><Relationship Id="rId104" Type="http://schemas.openxmlformats.org/officeDocument/2006/relationships/image" Target="../media/f3cdce95_86a5_11e9_8101_003048fd731b_b380f969_a585_11ee_a526_047c1617b143104.jpeg"/><Relationship Id="rId105" Type="http://schemas.openxmlformats.org/officeDocument/2006/relationships/image" Target="../media/f3cdce97_86a5_11e9_8101_003048fd731b_b380f96a_a585_11ee_a526_047c1617b143105.jpeg"/><Relationship Id="rId106" Type="http://schemas.openxmlformats.org/officeDocument/2006/relationships/image" Target="../media/f3cdce99_86a5_11e9_8101_003048fd731b_b380f960_a585_11ee_a526_047c1617b143106.jpeg"/><Relationship Id="rId107" Type="http://schemas.openxmlformats.org/officeDocument/2006/relationships/image" Target="../media/f3cdce9b_86a5_11e9_8101_003048fd731b_b380f8fe_a585_11ee_a526_047c1617b143107.jpeg"/><Relationship Id="rId108" Type="http://schemas.openxmlformats.org/officeDocument/2006/relationships/image" Target="../media/f3cdce9d_86a5_11e9_8101_003048fd731b_b380f8ff_a585_11ee_a526_047c1617b143108.jpeg"/><Relationship Id="rId109" Type="http://schemas.openxmlformats.org/officeDocument/2006/relationships/image" Target="../media/f3cdce9f_86a5_11e9_8101_003048fd731b_b380f901_a585_11ee_a526_047c1617b143109.jpeg"/><Relationship Id="rId110" Type="http://schemas.openxmlformats.org/officeDocument/2006/relationships/image" Target="../media/f3cdcea1_86a5_11e9_8101_003048fd731b_b380f900_a585_11ee_a526_047c1617b143110.jpeg"/><Relationship Id="rId111" Type="http://schemas.openxmlformats.org/officeDocument/2006/relationships/image" Target="../media/f3cdcea5_86a5_11e9_8101_003048fd731b_b380f904_a585_11ee_a526_047c1617b143111.jpeg"/><Relationship Id="rId112" Type="http://schemas.openxmlformats.org/officeDocument/2006/relationships/image" Target="../media/f3cdcea7_86a5_11e9_8101_003048fd731b_b380f907_a585_11ee_a526_047c1617b143112.jpeg"/><Relationship Id="rId113" Type="http://schemas.openxmlformats.org/officeDocument/2006/relationships/image" Target="../media/f3cdcea9_86a5_11e9_8101_003048fd731b_b380f903_a585_11ee_a526_047c1617b143113.jpeg"/><Relationship Id="rId114" Type="http://schemas.openxmlformats.org/officeDocument/2006/relationships/image" Target="../media/f3cdceab_86a5_11e9_8101_003048fd731b_b380f90c_a585_11ee_a526_047c1617b143114.jpeg"/><Relationship Id="rId115" Type="http://schemas.openxmlformats.org/officeDocument/2006/relationships/image" Target="../media/f3cdcead_86a5_11e9_8101_003048fd731b_b380f90b_a585_11ee_a526_047c1617b143115.jpeg"/><Relationship Id="rId116" Type="http://schemas.openxmlformats.org/officeDocument/2006/relationships/image" Target="../media/f3cdceaf_86a5_11e9_8101_003048fd731b_b380f90a_a585_11ee_a526_047c1617b143116.jpeg"/><Relationship Id="rId117" Type="http://schemas.openxmlformats.org/officeDocument/2006/relationships/image" Target="../media/f3cdceb1_86a5_11e9_8101_003048fd731b_ba744351_a585_11ee_a526_047c1617b143117.jpeg"/><Relationship Id="rId118" Type="http://schemas.openxmlformats.org/officeDocument/2006/relationships/image" Target="../media/f3cdceb3_86a5_11e9_8101_003048fd731b_ba744352_a585_11ee_a526_047c1617b143118.jpeg"/><Relationship Id="rId119" Type="http://schemas.openxmlformats.org/officeDocument/2006/relationships/image" Target="../media/f3cdceb5_86a5_11e9_8101_003048fd731b_ba744353_a585_11ee_a526_047c1617b143119.jpeg"/><Relationship Id="rId120" Type="http://schemas.openxmlformats.org/officeDocument/2006/relationships/image" Target="../media/f3cdceb7_86a5_11e9_8101_003048fd731b_ba744354_a585_11ee_a526_047c1617b143120.jpeg"/><Relationship Id="rId121" Type="http://schemas.openxmlformats.org/officeDocument/2006/relationships/image" Target="../media/f3cdceb9_86a5_11e9_8101_003048fd731b_ba744355_a585_11ee_a526_047c1617b143121.jpeg"/><Relationship Id="rId122" Type="http://schemas.openxmlformats.org/officeDocument/2006/relationships/image" Target="../media/f3cdcebb_86a5_11e9_8101_003048fd731b_ba744356_a585_11ee_a526_047c1617b143122.jpeg"/><Relationship Id="rId123" Type="http://schemas.openxmlformats.org/officeDocument/2006/relationships/image" Target="../media/f3cdcebd_86a5_11e9_8101_003048fd731b_ba74435a_a585_11ee_a526_047c1617b143123.jpeg"/><Relationship Id="rId124" Type="http://schemas.openxmlformats.org/officeDocument/2006/relationships/image" Target="../media/f3cdcebf_86a5_11e9_8101_003048fd731b_ba74435b_a585_11ee_a526_047c1617b143124.jpeg"/><Relationship Id="rId125" Type="http://schemas.openxmlformats.org/officeDocument/2006/relationships/image" Target="../media/f3cdcec1_86a5_11e9_8101_003048fd731b_ba74435d_a585_11ee_a526_047c1617b143125.jpeg"/><Relationship Id="rId126" Type="http://schemas.openxmlformats.org/officeDocument/2006/relationships/image" Target="../media/f3cdcec3_86a5_11e9_8101_003048fd731b_ba74435f_a585_11ee_a526_047c1617b143126.jpeg"/><Relationship Id="rId127" Type="http://schemas.openxmlformats.org/officeDocument/2006/relationships/image" Target="../media/f3cdcec5_86a5_11e9_8101_003048fd731b_ba744360_a585_11ee_a526_047c1617b143127.jpeg"/><Relationship Id="rId128" Type="http://schemas.openxmlformats.org/officeDocument/2006/relationships/image" Target="../media/f3cdcec7_86a5_11e9_8101_003048fd731b_ba744376_a585_11ee_a526_047c1617b143128.jpeg"/><Relationship Id="rId129" Type="http://schemas.openxmlformats.org/officeDocument/2006/relationships/image" Target="../media/f3cdcec9_86a5_11e9_8101_003048fd731b_ba744377_a585_11ee_a526_047c1617b143129.jpeg"/><Relationship Id="rId130" Type="http://schemas.openxmlformats.org/officeDocument/2006/relationships/image" Target="../media/f3cdcecb_86a5_11e9_8101_003048fd731b_ba744378_a585_11ee_a526_047c1617b143130.jpeg"/><Relationship Id="rId131" Type="http://schemas.openxmlformats.org/officeDocument/2006/relationships/image" Target="../media/f3cdcecd_86a5_11e9_8101_003048fd731b_ba744379_a585_11ee_a526_047c1617b143131.jpeg"/><Relationship Id="rId132" Type="http://schemas.openxmlformats.org/officeDocument/2006/relationships/image" Target="../media/f3cdcecf_86a5_11e9_8101_003048fd731b_ba74437a_a585_11ee_a526_047c1617b143132.jpeg"/><Relationship Id="rId133" Type="http://schemas.openxmlformats.org/officeDocument/2006/relationships/image" Target="../media/f3cdced1_86a5_11e9_8101_003048fd731b_ba74437b_a585_11ee_a526_047c1617b143133.jpeg"/><Relationship Id="rId134" Type="http://schemas.openxmlformats.org/officeDocument/2006/relationships/image" Target="../media/f3cdced3_86a5_11e9_8101_003048fd731b_ba74437f_a585_11ee_a526_047c1617b143134.jpeg"/><Relationship Id="rId135" Type="http://schemas.openxmlformats.org/officeDocument/2006/relationships/image" Target="../media/f3cdced5_86a5_11e9_8101_003048fd731b_ba744380_a585_11ee_a526_047c1617b143135.jpeg"/><Relationship Id="rId136" Type="http://schemas.openxmlformats.org/officeDocument/2006/relationships/image" Target="../media/f3cdced7_86a5_11e9_8101_003048fd731b_ba744381_a585_11ee_a526_047c1617b143136.jpeg"/><Relationship Id="rId137" Type="http://schemas.openxmlformats.org/officeDocument/2006/relationships/image" Target="../media/f3cdced9_86a5_11e9_8101_003048fd731b_ba744382_a585_11ee_a526_047c1617b143137.jpeg"/><Relationship Id="rId138" Type="http://schemas.openxmlformats.org/officeDocument/2006/relationships/image" Target="../media/f3cdcedb_86a5_11e9_8101_003048fd731b_ba744383_a585_11ee_a526_047c1617b143138.jpeg"/><Relationship Id="rId139" Type="http://schemas.openxmlformats.org/officeDocument/2006/relationships/image" Target="../media/f3cdcedd_86a5_11e9_8101_003048fd731b_ba744385_a585_11ee_a526_047c1617b143139.jpeg"/><Relationship Id="rId140" Type="http://schemas.openxmlformats.org/officeDocument/2006/relationships/image" Target="../media/f3cdcedf_86a5_11e9_8101_003048fd731b_ba744386_a585_11ee_a526_047c1617b143140.jpeg"/><Relationship Id="rId141" Type="http://schemas.openxmlformats.org/officeDocument/2006/relationships/image" Target="../media/f3cdcee1_86a5_11e9_8101_003048fd731b_ba744387_a585_11ee_a526_047c1617b143141.jpeg"/><Relationship Id="rId142" Type="http://schemas.openxmlformats.org/officeDocument/2006/relationships/image" Target="../media/f3cdcee3_86a5_11e9_8101_003048fd731b_ba744394_a585_11ee_a526_047c1617b143142.jpeg"/><Relationship Id="rId143" Type="http://schemas.openxmlformats.org/officeDocument/2006/relationships/image" Target="../media/f3cdcee5_86a5_11e9_8101_003048fd731b_ba744395_a585_11ee_a526_047c1617b143143.jpeg"/><Relationship Id="rId144" Type="http://schemas.openxmlformats.org/officeDocument/2006/relationships/image" Target="../media/f3cdcee7_86a5_11e9_8101_003048fd731b_ba744396_a585_11ee_a526_047c1617b143144.jpeg"/><Relationship Id="rId145" Type="http://schemas.openxmlformats.org/officeDocument/2006/relationships/image" Target="../media/f3cdcee9_86a5_11e9_8101_003048fd731b_ba744391_a585_11ee_a526_047c1617b143145.jpeg"/><Relationship Id="rId146" Type="http://schemas.openxmlformats.org/officeDocument/2006/relationships/image" Target="../media/f3cdceeb_86a5_11e9_8101_003048fd731b_ba744392_a585_11ee_a526_047c1617b143146.jpeg"/><Relationship Id="rId147" Type="http://schemas.openxmlformats.org/officeDocument/2006/relationships/image" Target="../media/f3cdceed_86a5_11e9_8101_003048fd731b_ba744393_a585_11ee_a526_047c1617b143147.jpeg"/><Relationship Id="rId148" Type="http://schemas.openxmlformats.org/officeDocument/2006/relationships/image" Target="../media/f3cdceef_86a5_11e9_8101_003048fd731b_b380f96b_a585_11ee_a526_047c1617b143148.jpeg"/><Relationship Id="rId149" Type="http://schemas.openxmlformats.org/officeDocument/2006/relationships/image" Target="../media/f3cdcef1_86a5_11e9_8101_003048fd731b_b380f96c_a585_11ee_a526_047c1617b143149.jpeg"/><Relationship Id="rId150" Type="http://schemas.openxmlformats.org/officeDocument/2006/relationships/image" Target="../media/f3cdcef3_86a5_11e9_8101_003048fd731b_b380f96d_a585_11ee_a526_047c1617b143150.jpeg"/><Relationship Id="rId151" Type="http://schemas.openxmlformats.org/officeDocument/2006/relationships/image" Target="../media/ddda6e27_d148_11e9_8109_003048fd731b_b380f933_a585_11ee_a526_047c1617b143151.jpeg"/><Relationship Id="rId152" Type="http://schemas.openxmlformats.org/officeDocument/2006/relationships/image" Target="../media/a908969c_d540_11e9_8109_003048fd731b_b380f934_a585_11ee_a526_047c1617b143152.jpeg"/><Relationship Id="rId153" Type="http://schemas.openxmlformats.org/officeDocument/2006/relationships/image" Target="../media/a908969e_d540_11e9_8109_003048fd731b_b380f935_a585_11ee_a526_047c1617b143153.jpeg"/><Relationship Id="rId154" Type="http://schemas.openxmlformats.org/officeDocument/2006/relationships/image" Target="../media/a90896a0_d540_11e9_8109_003048fd731b_b380f936_a585_11ee_a526_047c1617b143154.jpeg"/><Relationship Id="rId155" Type="http://schemas.openxmlformats.org/officeDocument/2006/relationships/image" Target="../media/a90896a2_d540_11e9_8109_003048fd731b_b380f937_a585_11ee_a526_047c1617b143155.jpeg"/><Relationship Id="rId156" Type="http://schemas.openxmlformats.org/officeDocument/2006/relationships/image" Target="../media/a90896a4_d540_11e9_8109_003048fd731b_b380f938_a585_11ee_a526_047c1617b143156.jpeg"/><Relationship Id="rId157" Type="http://schemas.openxmlformats.org/officeDocument/2006/relationships/image" Target="../media/a90896a6_d540_11e9_8109_003048fd731b_c181b9a0_c05a_11ee_a549_047c1617b143157.jpeg"/><Relationship Id="rId158" Type="http://schemas.openxmlformats.org/officeDocument/2006/relationships/image" Target="../media/a90896a8_d540_11e9_8109_003048fd731b_c181b99c_c05a_11ee_a549_047c1617b143158.jpeg"/><Relationship Id="rId159" Type="http://schemas.openxmlformats.org/officeDocument/2006/relationships/image" Target="../media/a90896aa_d540_11e9_8109_003048fd731b_c181b99d_c05a_11ee_a549_047c1617b143159.jpeg"/><Relationship Id="rId160" Type="http://schemas.openxmlformats.org/officeDocument/2006/relationships/image" Target="../media/a90896ac_d540_11e9_8109_003048fd731b_c181b99e_c05a_11ee_a549_047c1617b143160.jpeg"/><Relationship Id="rId161" Type="http://schemas.openxmlformats.org/officeDocument/2006/relationships/image" Target="../media/a90896ae_d540_11e9_8109_003048fd731b_c181b99f_c05a_11ee_a549_047c1617b143161.jpeg"/><Relationship Id="rId162" Type="http://schemas.openxmlformats.org/officeDocument/2006/relationships/image" Target="../media/a90896b0_d540_11e9_8109_003048fd731b_b380f971_a585_11ee_a526_047c1617b143162.jpeg"/><Relationship Id="rId163" Type="http://schemas.openxmlformats.org/officeDocument/2006/relationships/image" Target="../media/a90896b2_d540_11e9_8109_003048fd731b_93005ebb_48f5_11ea_810f_003048fd731b163.jpeg"/><Relationship Id="rId164" Type="http://schemas.openxmlformats.org/officeDocument/2006/relationships/image" Target="../media/e19ee501_d540_11e9_8109_003048fd731b_93005eba_48f5_11ea_810f_003048fd731b164.jpeg"/><Relationship Id="rId165" Type="http://schemas.openxmlformats.org/officeDocument/2006/relationships/image" Target="../media/e19ee503_d540_11e9_8109_003048fd731b_ba74434f_a585_11ee_a526_047c1617b143165.jpeg"/><Relationship Id="rId166" Type="http://schemas.openxmlformats.org/officeDocument/2006/relationships/image" Target="../media/3f244f9e_5164_11ea_810f_003048fd731b_b380f985_a585_11ee_a526_047c1617b143166.jpeg"/><Relationship Id="rId167" Type="http://schemas.openxmlformats.org/officeDocument/2006/relationships/image" Target="../media/b36ffc60_0cf1_11ea_810d_003048fd731b_b380f987_a585_11ee_a526_047c1617b143167.jpeg"/><Relationship Id="rId168" Type="http://schemas.openxmlformats.org/officeDocument/2006/relationships/image" Target="../media/b36ffc62_0cf1_11ea_810d_003048fd731b_b380f988_a585_11ee_a526_047c1617b143168.jpeg"/><Relationship Id="rId169" Type="http://schemas.openxmlformats.org/officeDocument/2006/relationships/image" Target="../media/4687ac9d_ffbc_11e9_810b_003048fd731b_ba744350_a585_11ee_a526_047c1617b143169.jpeg"/><Relationship Id="rId170" Type="http://schemas.openxmlformats.org/officeDocument/2006/relationships/image" Target="../media/4687ac9f_ffbc_11e9_810b_003048fd731b_ba744357_a585_11ee_a526_047c1617b143170.jpeg"/><Relationship Id="rId171" Type="http://schemas.openxmlformats.org/officeDocument/2006/relationships/image" Target="../media/4687aca1_ffbc_11e9_810b_003048fd731b_ba744358_a585_11ee_a526_047c1617b143171.jpeg"/><Relationship Id="rId172" Type="http://schemas.openxmlformats.org/officeDocument/2006/relationships/image" Target="../media/4687aca3_ffbc_11e9_810b_003048fd731b_ba744359_a585_11ee_a526_047c1617b143172.jpeg"/><Relationship Id="rId173" Type="http://schemas.openxmlformats.org/officeDocument/2006/relationships/image" Target="../media/4687aca5_ffbc_11e9_810b_003048fd731b_ba744371_a585_11ee_a526_047c1617b143173.jpeg"/><Relationship Id="rId174" Type="http://schemas.openxmlformats.org/officeDocument/2006/relationships/image" Target="../media/4687aca7_ffbc_11e9_810b_003048fd731b_ba744372_a585_11ee_a526_047c1617b143174.jpeg"/><Relationship Id="rId175" Type="http://schemas.openxmlformats.org/officeDocument/2006/relationships/image" Target="../media/4687aca9_ffbc_11e9_810b_003048fd731b_ba744373_a585_11ee_a526_047c1617b143175.jpeg"/><Relationship Id="rId176" Type="http://schemas.openxmlformats.org/officeDocument/2006/relationships/image" Target="../media/4687acab_ffbc_11e9_810b_003048fd731b_ba744374_a585_11ee_a526_047c1617b143176.jpeg"/><Relationship Id="rId177" Type="http://schemas.openxmlformats.org/officeDocument/2006/relationships/image" Target="../media/4687acad_ffbc_11e9_810b_003048fd731b_ba744375_a585_11ee_a526_047c1617b143177.jpeg"/><Relationship Id="rId178" Type="http://schemas.openxmlformats.org/officeDocument/2006/relationships/image" Target="../media/4687acaf_ffbc_11e9_810b_003048fd731b_ba74437c_a585_11ee_a526_047c1617b143178.jpeg"/><Relationship Id="rId179" Type="http://schemas.openxmlformats.org/officeDocument/2006/relationships/image" Target="../media/4687acb1_ffbc_11e9_810b_003048fd731b_ba74437d_a585_11ee_a526_047c1617b143179.jpeg"/><Relationship Id="rId180" Type="http://schemas.openxmlformats.org/officeDocument/2006/relationships/image" Target="../media/4687acb3_ffbc_11e9_810b_003048fd731b_ba74437e_a585_11ee_a526_047c1617b143180.jpeg"/><Relationship Id="rId181" Type="http://schemas.openxmlformats.org/officeDocument/2006/relationships/image" Target="../media/4687acb5_ffbc_11e9_810b_003048fd731b_ba744384_a585_11ee_a526_047c1617b143181.jpeg"/><Relationship Id="rId182" Type="http://schemas.openxmlformats.org/officeDocument/2006/relationships/image" Target="../media/e1867ec3_3767_11ea_810f_003048fd731b_ba744362_a585_11ee_a526_047c1617b143182.jpeg"/><Relationship Id="rId183" Type="http://schemas.openxmlformats.org/officeDocument/2006/relationships/image" Target="../media/e1867ec5_3767_11ea_810f_003048fd731b_ba744363_a585_11ee_a526_047c1617b143183.jpeg"/><Relationship Id="rId184" Type="http://schemas.openxmlformats.org/officeDocument/2006/relationships/image" Target="../media/e1867ec7_3767_11ea_810f_003048fd731b_ba744364_a585_11ee_a526_047c1617b143184.jpeg"/><Relationship Id="rId185" Type="http://schemas.openxmlformats.org/officeDocument/2006/relationships/image" Target="../media/e1867ec9_3767_11ea_810f_003048fd731b_ba744365_a585_11ee_a526_047c1617b143185.jpeg"/><Relationship Id="rId186" Type="http://schemas.openxmlformats.org/officeDocument/2006/relationships/image" Target="../media/e1867ecb_3767_11ea_810f_003048fd731b_ba744366_a585_11ee_a526_047c1617b143186.jpeg"/><Relationship Id="rId187" Type="http://schemas.openxmlformats.org/officeDocument/2006/relationships/image" Target="../media/e1867ecd_3767_11ea_810f_003048fd731b_ba744367_a585_11ee_a526_047c1617b143187.jpeg"/><Relationship Id="rId188" Type="http://schemas.openxmlformats.org/officeDocument/2006/relationships/image" Target="../media/e1867ecf_3767_11ea_810f_003048fd731b_ba744368_a585_11ee_a526_047c1617b143188.jpeg"/><Relationship Id="rId189" Type="http://schemas.openxmlformats.org/officeDocument/2006/relationships/image" Target="../media/e1867ed1_3767_11ea_810f_003048fd731b_ba744369_a585_11ee_a526_047c1617b143189.jpeg"/><Relationship Id="rId190" Type="http://schemas.openxmlformats.org/officeDocument/2006/relationships/image" Target="../media/e1867ed3_3767_11ea_810f_003048fd731b_ba74436a_a585_11ee_a526_047c1617b143190.jpeg"/><Relationship Id="rId191" Type="http://schemas.openxmlformats.org/officeDocument/2006/relationships/image" Target="../media/e1867ed5_3767_11ea_810f_003048fd731b_ba74436b_a585_11ee_a526_047c1617b143191.jpeg"/><Relationship Id="rId192" Type="http://schemas.openxmlformats.org/officeDocument/2006/relationships/image" Target="../media/e1867ed7_3767_11ea_810f_003048fd731b_ba74436c_a585_11ee_a526_047c1617b143192.jpeg"/><Relationship Id="rId193" Type="http://schemas.openxmlformats.org/officeDocument/2006/relationships/image" Target="../media/e1867ed9_3767_11ea_810f_003048fd731b_ba74436d_a585_11ee_a526_047c1617b143193.jpeg"/><Relationship Id="rId194" Type="http://schemas.openxmlformats.org/officeDocument/2006/relationships/image" Target="../media/e1867edb_3767_11ea_810f_003048fd731b_ba74436e_a585_11ee_a526_047c1617b143194.jpeg"/><Relationship Id="rId195" Type="http://schemas.openxmlformats.org/officeDocument/2006/relationships/image" Target="../media/e1867edd_3767_11ea_810f_003048fd731b_ba744388_a585_11ee_a526_047c1617b143195.jpeg"/><Relationship Id="rId196" Type="http://schemas.openxmlformats.org/officeDocument/2006/relationships/image" Target="../media/e1867edf_3767_11ea_810f_003048fd731b_ba744389_a585_11ee_a526_047c1617b143196.jpeg"/><Relationship Id="rId197" Type="http://schemas.openxmlformats.org/officeDocument/2006/relationships/image" Target="../media/e1867ee1_3767_11ea_810f_003048fd731b_ba74438a_a585_11ee_a526_047c1617b143197.jpeg"/><Relationship Id="rId198" Type="http://schemas.openxmlformats.org/officeDocument/2006/relationships/image" Target="../media/e1867ee3_3767_11ea_810f_003048fd731b_ba74438b_a585_11ee_a526_047c1617b143198.jpeg"/><Relationship Id="rId199" Type="http://schemas.openxmlformats.org/officeDocument/2006/relationships/image" Target="../media/e1867ee5_3767_11ea_810f_003048fd731b_ba74438c_a585_11ee_a526_047c1617b143199.jpeg"/><Relationship Id="rId200" Type="http://schemas.openxmlformats.org/officeDocument/2006/relationships/image" Target="../media/b6b0b2a3_419a_11ea_810f_003048fd731b_d92285ed_f1db_11ef_a6e1_047c1617b143200.jpeg"/><Relationship Id="rId201" Type="http://schemas.openxmlformats.org/officeDocument/2006/relationships/image" Target="../media/3c8d8c3e_68f5_11ea_8111_003048fd731b_b380f919_a585_11ee_a526_047c1617b143201.jpeg"/><Relationship Id="rId202" Type="http://schemas.openxmlformats.org/officeDocument/2006/relationships/image" Target="../media/3c8d8c40_68f5_11ea_8111_003048fd731b_b380f91a_a585_11ee_a526_047c1617b143202.jpeg"/><Relationship Id="rId203" Type="http://schemas.openxmlformats.org/officeDocument/2006/relationships/image" Target="../media/3c8d8c42_68f5_11ea_8111_003048fd731b_b380f91b_a585_11ee_a526_047c1617b143203.jpeg"/><Relationship Id="rId204" Type="http://schemas.openxmlformats.org/officeDocument/2006/relationships/image" Target="../media/5a4e791a_0ccb_11eb_81bc_003048fd731b_b380f92e_a585_11ee_a526_047c1617b143204.jpeg"/><Relationship Id="rId205" Type="http://schemas.openxmlformats.org/officeDocument/2006/relationships/image" Target="../media/3c8d8c4a_68f5_11ea_8111_003048fd731b_b380f93d_a585_11ee_a526_047c1617b143205.jpeg"/><Relationship Id="rId206" Type="http://schemas.openxmlformats.org/officeDocument/2006/relationships/image" Target="../media/3c8d8c44_68f5_11ea_8111_003048fd731b_ba74434a_a585_11ee_a526_047c1617b143206.jpeg"/><Relationship Id="rId207" Type="http://schemas.openxmlformats.org/officeDocument/2006/relationships/image" Target="../media/3c8d8c46_68f5_11ea_8111_003048fd731b_b380f9a0_a585_11ee_a526_047c1617b143207.jpeg"/><Relationship Id="rId208" Type="http://schemas.openxmlformats.org/officeDocument/2006/relationships/image" Target="../media/3c8d8c48_68f5_11ea_8111_003048fd731b_b380f99e_a585_11ee_a526_047c1617b143208.jpeg"/><Relationship Id="rId209" Type="http://schemas.openxmlformats.org/officeDocument/2006/relationships/image" Target="../media/3c8d8c4c_68f5_11ea_8111_003048fd731b_6b95d446_5a46_11f0_a775_047c1617b143209.jpeg"/><Relationship Id="rId210" Type="http://schemas.openxmlformats.org/officeDocument/2006/relationships/image" Target="../media/3c8d8c4e_68f5_11ea_8111_003048fd731b_6b95d447_5a46_11f0_a775_047c1617b143210.jpeg"/><Relationship Id="rId211" Type="http://schemas.openxmlformats.org/officeDocument/2006/relationships/image" Target="../media/3c8d8c50_68f5_11ea_8111_003048fd731b_6b95d448_5a46_11f0_a775_047c1617b143211.jpeg"/><Relationship Id="rId212" Type="http://schemas.openxmlformats.org/officeDocument/2006/relationships/image" Target="../media/3c8d8c52_68f5_11ea_8111_003048fd731b_6b95d449_5a46_11f0_a775_047c1617b143212.jpeg"/><Relationship Id="rId213" Type="http://schemas.openxmlformats.org/officeDocument/2006/relationships/image" Target="../media/3c8d8c5a_68f5_11ea_8111_003048fd731b_b380f924_a585_11ee_a526_047c1617b143213.jpeg"/><Relationship Id="rId214" Type="http://schemas.openxmlformats.org/officeDocument/2006/relationships/image" Target="../media/3c8d8c5c_68f5_11ea_8111_003048fd731b_b380f925_a585_11ee_a526_047c1617b143214.jpeg"/><Relationship Id="rId215" Type="http://schemas.openxmlformats.org/officeDocument/2006/relationships/image" Target="../media/3c8d8c5e_68f5_11ea_8111_003048fd731b_b380f926_a585_11ee_a526_047c1617b143215.jpeg"/><Relationship Id="rId216" Type="http://schemas.openxmlformats.org/officeDocument/2006/relationships/image" Target="../media/3c8d8c60_68f5_11ea_8111_003048fd731b_6b95d444_5a46_11f0_a775_047c1617b143216.jpeg"/><Relationship Id="rId217" Type="http://schemas.openxmlformats.org/officeDocument/2006/relationships/image" Target="../media/3c8d8c62_68f5_11ea_8111_003048fd731b_6b95d445_5a46_11f0_a775_047c1617b143217.jpeg"/><Relationship Id="rId218" Type="http://schemas.openxmlformats.org/officeDocument/2006/relationships/image" Target="../media/49bb2eca_68f5_11ea_8111_003048fd731b_b380f944_a585_11ee_a526_047c1617b143218.jpeg"/><Relationship Id="rId219" Type="http://schemas.openxmlformats.org/officeDocument/2006/relationships/image" Target="../media/49bb2ecc_68f5_11ea_8111_003048fd731b_b380f946_a585_11ee_a526_047c1617b143219.jpeg"/><Relationship Id="rId220" Type="http://schemas.openxmlformats.org/officeDocument/2006/relationships/image" Target="../media/49bb2ece_68f5_11ea_8111_003048fd731b_b380f93a_a585_11ee_a526_047c1617b143220.jpeg"/><Relationship Id="rId221" Type="http://schemas.openxmlformats.org/officeDocument/2006/relationships/image" Target="../media/49bb2ed0_68f5_11ea_8111_003048fd731b_b380f93b_a585_11ee_a526_047c1617b143221.jpeg"/><Relationship Id="rId222" Type="http://schemas.openxmlformats.org/officeDocument/2006/relationships/image" Target="../media/64b52ee1_7c9e_11ea_8111_003048fd731b_b380f994_a585_11ee_a526_047c1617b143222.jpeg"/><Relationship Id="rId223" Type="http://schemas.openxmlformats.org/officeDocument/2006/relationships/image" Target="../media/64b52ee3_7c9e_11ea_8111_003048fd731b_b380f995_a585_11ee_a526_047c1617b143223.jpeg"/><Relationship Id="rId224" Type="http://schemas.openxmlformats.org/officeDocument/2006/relationships/image" Target="../media/64b52ee7_7c9e_11ea_8111_003048fd731b_b380f979_a585_11ee_a526_047c1617b143224.jpeg"/><Relationship Id="rId225" Type="http://schemas.openxmlformats.org/officeDocument/2006/relationships/image" Target="../media/64b52eed_7c9e_11ea_8111_003048fd731b_c181b994_c05a_11ee_a549_047c1617b143225.jpeg"/><Relationship Id="rId226" Type="http://schemas.openxmlformats.org/officeDocument/2006/relationships/image" Target="../media/64b52eef_7c9e_11ea_8111_003048fd731b_c181b998_c05a_11ee_a549_047c1617b143226.jpeg"/><Relationship Id="rId227" Type="http://schemas.openxmlformats.org/officeDocument/2006/relationships/image" Target="../media/64b52ef1_7c9e_11ea_8111_003048fd731b_6b95d460_5a46_11f0_a775_047c1617b143227.jpeg"/><Relationship Id="rId228" Type="http://schemas.openxmlformats.org/officeDocument/2006/relationships/image" Target="../media/64b52ef3_7c9e_11ea_8111_003048fd731b_6b95d461_5a46_11f0_a775_047c1617b143228.jpeg"/><Relationship Id="rId229" Type="http://schemas.openxmlformats.org/officeDocument/2006/relationships/image" Target="../media/64b52ef5_7c9e_11ea_8111_003048fd731b_6b95d462_5a46_11f0_a775_047c1617b143229.jpeg"/><Relationship Id="rId230" Type="http://schemas.openxmlformats.org/officeDocument/2006/relationships/image" Target="../media/64b52efd_7c9e_11ea_8111_003048fd731b_b380f948_a585_11ee_a526_047c1617b143230.jpeg"/><Relationship Id="rId231" Type="http://schemas.openxmlformats.org/officeDocument/2006/relationships/image" Target="../media/64b52eff_7c9e_11ea_8111_003048fd731b_b380f949_a585_11ee_a526_047c1617b143231.jpeg"/><Relationship Id="rId232" Type="http://schemas.openxmlformats.org/officeDocument/2006/relationships/image" Target="../media/64b52f01_7c9e_11ea_8111_003048fd731b_b380f94a_a585_11ee_a526_047c1617b143232.jpeg"/><Relationship Id="rId233" Type="http://schemas.openxmlformats.org/officeDocument/2006/relationships/image" Target="../media/64b52f03_7c9e_11ea_8111_003048fd731b_b380f93f_a585_11ee_a526_047c1617b143233.jpeg"/><Relationship Id="rId234" Type="http://schemas.openxmlformats.org/officeDocument/2006/relationships/image" Target="../media/64b52f05_7c9e_11ea_8111_003048fd731b_b380f940_a585_11ee_a526_047c1617b143234.jpeg"/><Relationship Id="rId235" Type="http://schemas.openxmlformats.org/officeDocument/2006/relationships/image" Target="../media/64b52f07_7c9e_11ea_8111_003048fd731b_b380f941_a585_11ee_a526_047c1617b143235.jpeg"/><Relationship Id="rId236" Type="http://schemas.openxmlformats.org/officeDocument/2006/relationships/image" Target="../media/64b52ee5_7c9e_11ea_8111_003048fd731b_b380f999_a585_11ee_a526_047c1617b143236.jpeg"/><Relationship Id="rId237" Type="http://schemas.openxmlformats.org/officeDocument/2006/relationships/image" Target="../media/64b52ee9_7c9e_11ea_8111_003048fd731b_c181b98a_c05a_11ee_a549_047c1617b143237.jpeg"/><Relationship Id="rId238" Type="http://schemas.openxmlformats.org/officeDocument/2006/relationships/image" Target="../media/64b52eeb_7c9e_11ea_8111_003048fd731b_c181b98b_c05a_11ee_a549_047c1617b143238.jpeg"/><Relationship Id="rId239" Type="http://schemas.openxmlformats.org/officeDocument/2006/relationships/image" Target="../media/64b52f0b_7c9e_11ea_8111_003048fd731b_b380f909_a585_11ee_a526_047c1617b143239.jpeg"/><Relationship Id="rId240" Type="http://schemas.openxmlformats.org/officeDocument/2006/relationships/image" Target="../media/64b52f09_7c9e_11ea_8111_003048fd731b_b380f902_a585_11ee_a526_047c1617b143240.jpeg"/><Relationship Id="rId241" Type="http://schemas.openxmlformats.org/officeDocument/2006/relationships/image" Target="../media/2d5c6b77_f976_11ea_81a2_003048fd731b_b380f905_a585_11ee_a526_047c1617b143241.jpeg"/><Relationship Id="rId242" Type="http://schemas.openxmlformats.org/officeDocument/2006/relationships/image" Target="../media/2d5c6b79_f976_11ea_81a2_003048fd731b_b380f906_a585_11ee_a526_047c1617b143242.jpeg"/><Relationship Id="rId243" Type="http://schemas.openxmlformats.org/officeDocument/2006/relationships/image" Target="../media/f3cdcea3_86a5_11e9_8101_003048fd731b_b380f908_a585_11ee_a526_047c1617b143243.jpeg"/><Relationship Id="rId244" Type="http://schemas.openxmlformats.org/officeDocument/2006/relationships/image" Target="../media/64b52f0d_7c9e_11ea_8111_003048fd731b_ba74438e_a585_11ee_a526_047c1617b143244.jpeg"/><Relationship Id="rId245" Type="http://schemas.openxmlformats.org/officeDocument/2006/relationships/image" Target="../media/64b52f0f_7c9e_11ea_8111_003048fd731b_ba74438f_a585_11ee_a526_047c1617b143245.jpeg"/><Relationship Id="rId246" Type="http://schemas.openxmlformats.org/officeDocument/2006/relationships/image" Target="../media/64b52f11_7c9e_11ea_8111_003048fd731b_ba744390_a585_11ee_a526_047c1617b143246.jpeg"/><Relationship Id="rId247" Type="http://schemas.openxmlformats.org/officeDocument/2006/relationships/image" Target="../media/7188f6e1_8847_11ea_8112_003048fd731b_b380f96e_a585_11ee_a526_047c1617b143247.jpeg"/><Relationship Id="rId248" Type="http://schemas.openxmlformats.org/officeDocument/2006/relationships/image" Target="../media/7188f6e3_8847_11ea_8112_003048fd731b_b380f96f_a585_11ee_a526_047c1617b143248.jpeg"/><Relationship Id="rId249" Type="http://schemas.openxmlformats.org/officeDocument/2006/relationships/image" Target="../media/7188f6e5_8847_11ea_8112_003048fd731b_b380f970_a585_11ee_a526_047c1617b143249.jpeg"/><Relationship Id="rId250" Type="http://schemas.openxmlformats.org/officeDocument/2006/relationships/image" Target="../media/5a4e7914_0ccb_11eb_81bc_003048fd731b_b380f913_a585_11ee_a526_047c1617b143250.jpeg"/><Relationship Id="rId251" Type="http://schemas.openxmlformats.org/officeDocument/2006/relationships/image" Target="../media/5a4e7916_0ccb_11eb_81bc_003048fd731b_b380f914_a585_11ee_a526_047c1617b143251.jpeg"/><Relationship Id="rId252" Type="http://schemas.openxmlformats.org/officeDocument/2006/relationships/image" Target="../media/5a4e7918_0ccb_11eb_81bc_003048fd731b_b380f915_a585_11ee_a526_047c1617b143252.jpeg"/><Relationship Id="rId253" Type="http://schemas.openxmlformats.org/officeDocument/2006/relationships/image" Target="../media/19f59974_ca56_11ea_8161_003048fd731b_b380f8fc_a585_11ee_a526_047c1617b143253.jpeg"/><Relationship Id="rId254" Type="http://schemas.openxmlformats.org/officeDocument/2006/relationships/image" Target="../media/1fcb31de_5f91_11eb_822d_003048fd731b_6b95d45d_5a46_11f0_a775_047c1617b143254.jpeg"/><Relationship Id="rId255" Type="http://schemas.openxmlformats.org/officeDocument/2006/relationships/image" Target="../media/1fcb31e0_5f91_11eb_822d_003048fd731b_6b95d45e_5a46_11f0_a775_047c1617b143255.jpeg"/><Relationship Id="rId256" Type="http://schemas.openxmlformats.org/officeDocument/2006/relationships/image" Target="../media/1fcb31e2_5f91_11eb_822d_003048fd731b_6b95d45f_5a46_11f0_a775_047c1617b143256.jpeg"/><Relationship Id="rId257" Type="http://schemas.openxmlformats.org/officeDocument/2006/relationships/image" Target="../media/1fcb31e4_5f91_11eb_822d_003048fd731b_b380f9a1_a585_11ee_a526_047c1617b143257.jpeg"/><Relationship Id="rId258" Type="http://schemas.openxmlformats.org/officeDocument/2006/relationships/image" Target="../media/1fcb31e6_5f91_11eb_822d_003048fd731b_1b5db485_f93d_11ef_a6ea_047c1617b143258.jpeg"/><Relationship Id="rId259" Type="http://schemas.openxmlformats.org/officeDocument/2006/relationships/image" Target="../media/1fcb31e8_5f91_11eb_822d_003048fd731b_6b95d456_5a46_11f0_a775_047c1617b143259.jpeg"/><Relationship Id="rId260" Type="http://schemas.openxmlformats.org/officeDocument/2006/relationships/image" Target="../media/1fcb31ea_5f91_11eb_822d_003048fd731b_b380f99f_a585_11ee_a526_047c1617b143260.jpeg"/><Relationship Id="rId261" Type="http://schemas.openxmlformats.org/officeDocument/2006/relationships/image" Target="../media/1fcb31ec_5f91_11eb_822d_003048fd731b_b380f9a2_a585_11ee_a526_047c1617b143261.jpeg"/><Relationship Id="rId262" Type="http://schemas.openxmlformats.org/officeDocument/2006/relationships/image" Target="../media/1fcb31ee_5f91_11eb_822d_003048fd731b_b380f8fd_a585_11ee_a526_047c1617b143262.jpeg"/><Relationship Id="rId263" Type="http://schemas.openxmlformats.org/officeDocument/2006/relationships/image" Target="../media/1fcb31f0_5f91_11eb_822d_003048fd731b_ba74435c_a585_11ee_a526_047c1617b143263.jpeg"/><Relationship Id="rId264" Type="http://schemas.openxmlformats.org/officeDocument/2006/relationships/image" Target="../media/1fcb31f2_5f91_11eb_822d_003048fd731b_ba74435e_a585_11ee_a526_047c1617b143264.jpeg"/><Relationship Id="rId265" Type="http://schemas.openxmlformats.org/officeDocument/2006/relationships/image" Target="../media/1fcb31f4_5f91_11eb_822d_003048fd731b_ba744361_a585_11ee_a526_047c1617b143265.jpeg"/><Relationship Id="rId266" Type="http://schemas.openxmlformats.org/officeDocument/2006/relationships/image" Target="../media/1fcb31f6_5f91_11eb_822d_003048fd731b_ba744370_a585_11ee_a526_047c1617b143266.jpeg"/><Relationship Id="rId267" Type="http://schemas.openxmlformats.org/officeDocument/2006/relationships/image" Target="../media/1fcb31f8_5f91_11eb_822d_003048fd731b_ba74436f_a585_11ee_a526_047c1617b143267.jpeg"/><Relationship Id="rId268" Type="http://schemas.openxmlformats.org/officeDocument/2006/relationships/image" Target="../media/1fcb31fa_5f91_11eb_822d_003048fd731b_ba74438d_a585_11ee_a526_047c1617b143268.jpeg"/><Relationship Id="rId269" Type="http://schemas.openxmlformats.org/officeDocument/2006/relationships/image" Target="../media/45f592b6_4009_11ec_8370_003048fd731b_ba74434b_a585_11ee_a526_047c1617b143269.jpeg"/><Relationship Id="rId270" Type="http://schemas.openxmlformats.org/officeDocument/2006/relationships/image" Target="../media/d0d91a8b_7762_11ec_a212_00259070b487_6b95d44a_5a46_11f0_a775_047c1617b143270.jpeg"/><Relationship Id="rId271" Type="http://schemas.openxmlformats.org/officeDocument/2006/relationships/image" Target="../media/d0d91a8d_7762_11ec_a212_00259070b487_6b95d44c_5a46_11f0_a775_047c1617b143271.jpeg"/><Relationship Id="rId272" Type="http://schemas.openxmlformats.org/officeDocument/2006/relationships/image" Target="../media/d0d91a8f_7762_11ec_a212_00259070b487_6b95d44d_5a46_11f0_a775_047c1617b143272.jpeg"/><Relationship Id="rId273" Type="http://schemas.openxmlformats.org/officeDocument/2006/relationships/image" Target="../media/d0d91a91_7762_11ec_a212_00259070b487_6b95d44e_5a46_11f0_a775_047c1617b143273.jpeg"/><Relationship Id="rId274" Type="http://schemas.openxmlformats.org/officeDocument/2006/relationships/image" Target="../media/d0d91a93_7762_11ec_a212_00259070b487_6b95d44f_5a46_11f0_a775_047c1617b143274.jpeg"/><Relationship Id="rId275" Type="http://schemas.openxmlformats.org/officeDocument/2006/relationships/image" Target="../media/d0d91a95_7762_11ec_a212_00259070b487_6b95d450_5a46_11f0_a775_047c1617b143275.jpeg"/><Relationship Id="rId276" Type="http://schemas.openxmlformats.org/officeDocument/2006/relationships/image" Target="../media/d0d91a97_7762_11ec_a212_00259070b487_6b95d451_5a46_11f0_a775_047c1617b143276.jpeg"/><Relationship Id="rId277" Type="http://schemas.openxmlformats.org/officeDocument/2006/relationships/image" Target="../media/d0d91a99_7762_11ec_a212_00259070b487_6b95d452_5a46_11f0_a775_047c1617b143277.jpeg"/><Relationship Id="rId278" Type="http://schemas.openxmlformats.org/officeDocument/2006/relationships/image" Target="../media/d0d91a9b_7762_11ec_a212_00259070b487_6b95d453_5a46_11f0_a775_047c1617b143278.jpeg"/><Relationship Id="rId279" Type="http://schemas.openxmlformats.org/officeDocument/2006/relationships/image" Target="../media/d0d91a9d_7762_11ec_a212_00259070b487_6b95d454_5a46_11f0_a775_047c1617b143279.jpeg"/><Relationship Id="rId280" Type="http://schemas.openxmlformats.org/officeDocument/2006/relationships/image" Target="../media/d0d91a9f_7762_11ec_a212_00259070b487_6b95d455_5a46_11f0_a775_047c1617b143280.jpeg"/><Relationship Id="rId281" Type="http://schemas.openxmlformats.org/officeDocument/2006/relationships/image" Target="../media/d0d91aa1_7762_11ec_a212_00259070b487_6b95d44b_5a46_11f0_a775_047c1617b143281.jpeg"/><Relationship Id="rId282" Type="http://schemas.openxmlformats.org/officeDocument/2006/relationships/image" Target="../media/13e8ca68_5853_11ed_a364_047c1617b143_d92285ee_f1db_11ef_a6e1_047c1617b143282.jpeg"/><Relationship Id="rId283" Type="http://schemas.openxmlformats.org/officeDocument/2006/relationships/image" Target="../media/13e8ca6a_5853_11ed_a364_047c1617b143_d92285ef_f1db_11ef_a6e1_047c1617b143283.jpeg"/><Relationship Id="rId284" Type="http://schemas.openxmlformats.org/officeDocument/2006/relationships/image" Target="../media/13e8ca6c_5853_11ed_a364_047c1617b143_d92285f0_f1db_11ef_a6e1_047c1617b143284.jpeg"/><Relationship Id="rId285" Type="http://schemas.openxmlformats.org/officeDocument/2006/relationships/image" Target="../media/13e8ca6e_5853_11ed_a364_047c1617b143_d92285f1_f1db_11ef_a6e1_047c1617b143285.jpeg"/><Relationship Id="rId286" Type="http://schemas.openxmlformats.org/officeDocument/2006/relationships/image" Target="../media/13e8ca70_5853_11ed_a364_047c1617b143_d92285f2_f1db_11ef_a6e1_047c1617b143286.jpeg"/><Relationship Id="rId287" Type="http://schemas.openxmlformats.org/officeDocument/2006/relationships/image" Target="../media/13e8ca72_5853_11ed_a364_047c1617b143_d92285f3_f1db_11ef_a6e1_047c1617b143287.jpeg"/><Relationship Id="rId288" Type="http://schemas.openxmlformats.org/officeDocument/2006/relationships/image" Target="../media/13e8ca74_5853_11ed_a364_047c1617b143_d92285f4_f1db_11ef_a6e1_047c1617b143288.jpeg"/><Relationship Id="rId289" Type="http://schemas.openxmlformats.org/officeDocument/2006/relationships/image" Target="../media/13e8ca76_5853_11ed_a364_047c1617b143_d92285f5_f1db_11ef_a6e1_047c1617b143289.jpeg"/><Relationship Id="rId290" Type="http://schemas.openxmlformats.org/officeDocument/2006/relationships/image" Target="../media/13e8ca78_5853_11ed_a364_047c1617b143_d92285f6_f1db_11ef_a6e1_047c1617b143290.jpeg"/><Relationship Id="rId291" Type="http://schemas.openxmlformats.org/officeDocument/2006/relationships/image" Target="../media/13e8ca7a_5853_11ed_a364_047c1617b143_d92285f7_f1db_11ef_a6e1_047c1617b143291.jpeg"/><Relationship Id="rId292" Type="http://schemas.openxmlformats.org/officeDocument/2006/relationships/image" Target="../media/13e8ca7c_5853_11ed_a364_047c1617b143_d92285f8_f1db_11ef_a6e1_047c1617b143292.jpeg"/><Relationship Id="rId293" Type="http://schemas.openxmlformats.org/officeDocument/2006/relationships/image" Target="../media/13e8ca7e_5853_11ed_a364_047c1617b143_d92285f9_f1db_11ef_a6e1_047c1617b143293.jpeg"/><Relationship Id="rId294" Type="http://schemas.openxmlformats.org/officeDocument/2006/relationships/image" Target="../media/13e8ca80_5853_11ed_a364_047c1617b143_d92285fa_f1db_11ef_a6e1_047c1617b143294.jpeg"/><Relationship Id="rId295" Type="http://schemas.openxmlformats.org/officeDocument/2006/relationships/image" Target="../media/33e122de_5853_11ed_a364_047c1617b143_d92285fb_f1db_11ef_a6e1_047c1617b143295.jpeg"/><Relationship Id="rId296" Type="http://schemas.openxmlformats.org/officeDocument/2006/relationships/image" Target="../media/33e122e0_5853_11ed_a364_047c1617b143_d92285fc_f1db_11ef_a6e1_047c1617b143296.jpeg"/><Relationship Id="rId297" Type="http://schemas.openxmlformats.org/officeDocument/2006/relationships/image" Target="../media/33e122e2_5853_11ed_a364_047c1617b143_d92285fd_f1db_11ef_a6e1_047c1617b143297.jpeg"/><Relationship Id="rId298" Type="http://schemas.openxmlformats.org/officeDocument/2006/relationships/image" Target="../media/33e122e4_5853_11ed_a364_047c1617b143_d92285fe_f1db_11ef_a6e1_047c1617b143298.jpeg"/><Relationship Id="rId299" Type="http://schemas.openxmlformats.org/officeDocument/2006/relationships/image" Target="../media/33e122e6_5853_11ed_a364_047c1617b143_d92285ff_f1db_11ef_a6e1_047c1617b143299.jpeg"/><Relationship Id="rId300" Type="http://schemas.openxmlformats.org/officeDocument/2006/relationships/image" Target="../media/33e122e8_5853_11ed_a364_047c1617b143_d9228600_f1db_11ef_a6e1_047c1617b143300.jpeg"/><Relationship Id="rId301" Type="http://schemas.openxmlformats.org/officeDocument/2006/relationships/image" Target="../media/33e122ea_5853_11ed_a364_047c1617b143_d9228601_f1db_11ef_a6e1_047c1617b143301.jpeg"/><Relationship Id="rId302" Type="http://schemas.openxmlformats.org/officeDocument/2006/relationships/image" Target="../media/33e122ec_5853_11ed_a364_047c1617b143_d9228602_f1db_11ef_a6e1_047c1617b143302.jpeg"/><Relationship Id="rId303" Type="http://schemas.openxmlformats.org/officeDocument/2006/relationships/image" Target="../media/33e122ee_5853_11ed_a364_047c1617b143_d9228603_f1db_11ef_a6e1_047c1617b143303.jpeg"/><Relationship Id="rId304" Type="http://schemas.openxmlformats.org/officeDocument/2006/relationships/image" Target="../media/33e122f0_5853_11ed_a364_047c1617b143_d9228604_f1db_11ef_a6e1_047c1617b143304.jpeg"/><Relationship Id="rId305" Type="http://schemas.openxmlformats.org/officeDocument/2006/relationships/image" Target="../media/33e122f2_5853_11ed_a364_047c1617b143_d9228605_f1db_11ef_a6e1_047c1617b143305.jpeg"/><Relationship Id="rId306" Type="http://schemas.openxmlformats.org/officeDocument/2006/relationships/image" Target="../media/a2f573e5_c27f_11ee_a54c_047c1617b143_4396bf86_0312_11ef_a5a4_047c1617b143306.png"/><Relationship Id="rId307" Type="http://schemas.openxmlformats.org/officeDocument/2006/relationships/image" Target="../media/a2f573e7_c27f_11ee_a54c_047c1617b143_4396bf85_0312_11ef_a5a4_047c1617b143307.png"/><Relationship Id="rId308" Type="http://schemas.openxmlformats.org/officeDocument/2006/relationships/image" Target="../media/3e847230_afd7_11ef_a68d_047c1617b143_d9228606_f1db_11ef_a6e1_047c1617b143308.jpeg"/><Relationship Id="rId309" Type="http://schemas.openxmlformats.org/officeDocument/2006/relationships/image" Target="../media/3e847232_afd7_11ef_a68d_047c1617b143_d9228607_f1db_11ef_a6e1_047c1617b143309.jpeg"/><Relationship Id="rId310" Type="http://schemas.openxmlformats.org/officeDocument/2006/relationships/image" Target="../media/3e847234_afd7_11ef_a68d_047c1617b143_d9228608_f1db_11ef_a6e1_047c1617b143310.jpeg"/><Relationship Id="rId311" Type="http://schemas.openxmlformats.org/officeDocument/2006/relationships/image" Target="../media/3e847236_afd7_11ef_a68d_047c1617b143_d9228609_f1db_11ef_a6e1_047c1617b143311.jpeg"/><Relationship Id="rId312" Type="http://schemas.openxmlformats.org/officeDocument/2006/relationships/image" Target="../media/3e847238_afd7_11ef_a68d_047c1617b143_d922860a_f1db_11ef_a6e1_047c1617b143312.jpeg"/><Relationship Id="rId313" Type="http://schemas.openxmlformats.org/officeDocument/2006/relationships/image" Target="../media/3e84723a_afd7_11ef_a68d_047c1617b143_d922860b_f1db_11ef_a6e1_047c1617b143313.jpeg"/><Relationship Id="rId314" Type="http://schemas.openxmlformats.org/officeDocument/2006/relationships/image" Target="../media/3e847248_afd7_11ef_a68d_047c1617b143_d922860c_f1db_11ef_a6e1_047c1617b143314.jpeg"/><Relationship Id="rId315" Type="http://schemas.openxmlformats.org/officeDocument/2006/relationships/image" Target="../media/3e84724a_afd7_11ef_a68d_047c1617b143_d922860d_f1db_11ef_a6e1_047c1617b143315.jpeg"/><Relationship Id="rId316" Type="http://schemas.openxmlformats.org/officeDocument/2006/relationships/image" Target="../media/3e84724c_afd7_11ef_a68d_047c1617b143_d922860e_f1db_11ef_a6e1_047c1617b143316.jpeg"/><Relationship Id="rId317" Type="http://schemas.openxmlformats.org/officeDocument/2006/relationships/image" Target="../media/3e84724e_afd7_11ef_a68d_047c1617b143_d922860f_f1db_11ef_a6e1_047c1617b143317.jpeg"/><Relationship Id="rId318" Type="http://schemas.openxmlformats.org/officeDocument/2006/relationships/image" Target="../media/3e847250_afd7_11ef_a68d_047c1617b143_d9228610_f1db_11ef_a6e1_047c1617b143318.jpeg"/><Relationship Id="rId319" Type="http://schemas.openxmlformats.org/officeDocument/2006/relationships/image" Target="../media/3e847252_afd7_11ef_a68d_047c1617b143_d9228611_f1db_11ef_a6e1_047c1617b143319.jpeg"/><Relationship Id="rId320" Type="http://schemas.openxmlformats.org/officeDocument/2006/relationships/image" Target="../media/3e847254_afd7_11ef_a68d_047c1617b143_d9228614_f1db_11ef_a6e1_047c1617b143320.jpeg"/><Relationship Id="rId321" Type="http://schemas.openxmlformats.org/officeDocument/2006/relationships/image" Target="../media/3e847256_afd7_11ef_a68d_047c1617b143_21d4f656_793a_11f0_a79f_047c1617b143321.jpeg"/><Relationship Id="rId322" Type="http://schemas.openxmlformats.org/officeDocument/2006/relationships/image" Target="../media/3e847258_afd7_11ef_a68d_047c1617b143_21d4f657_793a_11f0_a79f_047c1617b143322.jpeg"/><Relationship Id="rId323" Type="http://schemas.openxmlformats.org/officeDocument/2006/relationships/image" Target="../media/3e84725a_afd7_11ef_a68d_047c1617b143_21d4f658_793a_11f0_a79f_047c1617b143323.jpeg"/><Relationship Id="rId324" Type="http://schemas.openxmlformats.org/officeDocument/2006/relationships/image" Target="../media/3e84725c_afd7_11ef_a68d_047c1617b143_d9228615_f1db_11ef_a6e1_047c1617b143324.jpeg"/><Relationship Id="rId325" Type="http://schemas.openxmlformats.org/officeDocument/2006/relationships/image" Target="../media/3e84725e_afd7_11ef_a68d_047c1617b143_d9228616_f1db_11ef_a6e1_047c1617b143325.jpeg"/><Relationship Id="rId326" Type="http://schemas.openxmlformats.org/officeDocument/2006/relationships/image" Target="../media/3e847294_afd7_11ef_a68d_047c1617b143_d9228617_f1db_11ef_a6e1_047c1617b143326.jpeg"/><Relationship Id="rId327" Type="http://schemas.openxmlformats.org/officeDocument/2006/relationships/image" Target="../media/3e847296_afd7_11ef_a68d_047c1617b143_d9228618_f1db_11ef_a6e1_047c1617b143327.jpeg"/><Relationship Id="rId328" Type="http://schemas.openxmlformats.org/officeDocument/2006/relationships/image" Target="../media/3e847298_afd7_11ef_a68d_047c1617b143_21d4f659_793a_11f0_a79f_047c1617b143328.jpeg"/><Relationship Id="rId329" Type="http://schemas.openxmlformats.org/officeDocument/2006/relationships/image" Target="../media/3e84729a_afd7_11ef_a68d_047c1617b143_83eb968c_5d58_11f0_a779_047c1617b143329.jpeg"/><Relationship Id="rId330" Type="http://schemas.openxmlformats.org/officeDocument/2006/relationships/image" Target="../media/3e84729c_afd7_11ef_a68d_047c1617b143_d9228619_f1db_11ef_a6e1_047c1617b143330.jpeg"/><Relationship Id="rId331" Type="http://schemas.openxmlformats.org/officeDocument/2006/relationships/image" Target="../media/3e84729e_afd7_11ef_a68d_047c1617b143_d922861a_f1db_11ef_a6e1_047c1617b143331.jpeg"/><Relationship Id="rId332" Type="http://schemas.openxmlformats.org/officeDocument/2006/relationships/image" Target="../media/3e8472a0_afd7_11ef_a68d_047c1617b143_d922861b_f1db_11ef_a6e1_047c1617b143332.jpeg"/><Relationship Id="rId333" Type="http://schemas.openxmlformats.org/officeDocument/2006/relationships/image" Target="../media/3e8472ae_afd7_11ef_a68d_047c1617b143_d922861c_f1db_11ef_a6e1_047c1617b143333.jpeg"/><Relationship Id="rId334" Type="http://schemas.openxmlformats.org/officeDocument/2006/relationships/image" Target="../media/3e8472b0_afd7_11ef_a68d_047c1617b143_d922861d_f1db_11ef_a6e1_047c1617b143334.jpeg"/><Relationship Id="rId335" Type="http://schemas.openxmlformats.org/officeDocument/2006/relationships/image" Target="../media/3e8472b2_afd7_11ef_a68d_047c1617b143_d922861e_f1db_11ef_a6e1_047c1617b143335.jpeg"/><Relationship Id="rId336" Type="http://schemas.openxmlformats.org/officeDocument/2006/relationships/image" Target="../media/3e8472b4_afd7_11ef_a68d_047c1617b143_d922861f_f1db_11ef_a6e1_047c1617b143336.jpeg"/><Relationship Id="rId337" Type="http://schemas.openxmlformats.org/officeDocument/2006/relationships/image" Target="../media/3e8472b8_afd7_11ef_a68d_047c1617b143_d9228620_f1db_11ef_a6e1_047c1617b143337.jpeg"/><Relationship Id="rId338" Type="http://schemas.openxmlformats.org/officeDocument/2006/relationships/image" Target="../media/3e8472ba_afd7_11ef_a68d_047c1617b143_d9228621_f1db_11ef_a6e1_047c1617b143338.jpeg"/><Relationship Id="rId339" Type="http://schemas.openxmlformats.org/officeDocument/2006/relationships/image" Target="../media/8bc2e878_ee99_11ef_a6dd_047c1617b143_ab7d8f81_d05b_11f0_a810_047c1617b143339.jpeg"/><Relationship Id="rId340" Type="http://schemas.openxmlformats.org/officeDocument/2006/relationships/image" Target="../media/9182bdf0_eeb6_11ef_a6dd_047c1617b143_a562d155_d05b_11f0_a810_047c1617b143340.jpeg"/><Relationship Id="rId341" Type="http://schemas.openxmlformats.org/officeDocument/2006/relationships/image" Target="../media/9182beaa_eeb6_11ef_a6dd_047c1617b143_83eb9696_5d58_11f0_a779_047c1617b143341.jpeg"/><Relationship Id="rId342" Type="http://schemas.openxmlformats.org/officeDocument/2006/relationships/image" Target="../media/9182beac_eeb6_11ef_a6dd_047c1617b143_83eb9697_5d58_11f0_a779_047c1617b143342.jpeg"/><Relationship Id="rId343" Type="http://schemas.openxmlformats.org/officeDocument/2006/relationships/image" Target="../media/9182beae_eeb6_11ef_a6dd_047c1617b143_83eb9690_5d58_11f0_a779_047c1617b143343.jpeg"/><Relationship Id="rId344" Type="http://schemas.openxmlformats.org/officeDocument/2006/relationships/image" Target="../media/9182beb0_eeb6_11ef_a6dd_047c1617b143_83eb9691_5d58_11f0_a779_047c1617b143344.jpeg"/><Relationship Id="rId345" Type="http://schemas.openxmlformats.org/officeDocument/2006/relationships/image" Target="../media/9182beb2_eeb6_11ef_a6dd_047c1617b143_83eb9692_5d58_11f0_a779_047c1617b143345.jpeg"/><Relationship Id="rId346" Type="http://schemas.openxmlformats.org/officeDocument/2006/relationships/image" Target="../media/9182beb4_eeb6_11ef_a6dd_047c1617b143_83eb9693_5d58_11f0_a779_047c1617b143346.jpeg"/><Relationship Id="rId347" Type="http://schemas.openxmlformats.org/officeDocument/2006/relationships/image" Target="../media/9182beb6_eeb6_11ef_a6dd_047c1617b143_83eb9694_5d58_11f0_a779_047c1617b143347.jpeg"/><Relationship Id="rId348" Type="http://schemas.openxmlformats.org/officeDocument/2006/relationships/image" Target="../media/9182beb8_eeb6_11ef_a6dd_047c1617b143_83eb9695_5d58_11f0_a779_047c1617b143348.jpeg"/><Relationship Id="rId349" Type="http://schemas.openxmlformats.org/officeDocument/2006/relationships/image" Target="../media/9182beba_eeb6_11ef_a6dd_047c1617b143_83eb969e_5d58_11f0_a779_047c1617b143349.jpeg"/><Relationship Id="rId350" Type="http://schemas.openxmlformats.org/officeDocument/2006/relationships/image" Target="../media/9182bebc_eeb6_11ef_a6dd_047c1617b143_83eb969f_5d58_11f0_a779_047c1617b143350.jpeg"/><Relationship Id="rId351" Type="http://schemas.openxmlformats.org/officeDocument/2006/relationships/image" Target="../media/9182bebe_eeb6_11ef_a6dd_047c1617b143_83eb9698_5d58_11f0_a779_047c1617b143351.jpeg"/><Relationship Id="rId352" Type="http://schemas.openxmlformats.org/officeDocument/2006/relationships/image" Target="../media/9182bec0_eeb6_11ef_a6dd_047c1617b143_83eb9699_5d58_11f0_a779_047c1617b143352.jpeg"/><Relationship Id="rId353" Type="http://schemas.openxmlformats.org/officeDocument/2006/relationships/image" Target="../media/9182bec2_eeb6_11ef_a6dd_047c1617b143_83eb969a_5d58_11f0_a779_047c1617b143353.jpeg"/><Relationship Id="rId354" Type="http://schemas.openxmlformats.org/officeDocument/2006/relationships/image" Target="../media/9182bec4_eeb6_11ef_a6dd_047c1617b143_83eb969b_5d58_11f0_a779_047c1617b143354.jpeg"/><Relationship Id="rId355" Type="http://schemas.openxmlformats.org/officeDocument/2006/relationships/image" Target="../media/9182bec6_eeb6_11ef_a6dd_047c1617b143_83eb969c_5d58_11f0_a779_047c1617b143355.jpeg"/><Relationship Id="rId356" Type="http://schemas.openxmlformats.org/officeDocument/2006/relationships/image" Target="../media/9182bec8_eeb6_11ef_a6dd_047c1617b143_83eb969d_5d58_11f0_a779_047c1617b143356.jpeg"/><Relationship Id="rId357" Type="http://schemas.openxmlformats.org/officeDocument/2006/relationships/image" Target="../media/9182beca_eeb6_11ef_a6dd_047c1617b143_83eb96a4_5d58_11f0_a779_047c1617b143357.jpeg"/><Relationship Id="rId358" Type="http://schemas.openxmlformats.org/officeDocument/2006/relationships/image" Target="../media/9182becc_eeb6_11ef_a6dd_047c1617b143_83eb96a5_5d58_11f0_a779_047c1617b143358.jpeg"/><Relationship Id="rId359" Type="http://schemas.openxmlformats.org/officeDocument/2006/relationships/image" Target="../media/9182bece_eeb6_11ef_a6dd_047c1617b143_83eb96a0_5d58_11f0_a779_047c1617b143359.jpeg"/><Relationship Id="rId360" Type="http://schemas.openxmlformats.org/officeDocument/2006/relationships/image" Target="../media/9182bed0_eeb6_11ef_a6dd_047c1617b143_83eb96a1_5d58_11f0_a779_047c1617b143360.jpeg"/><Relationship Id="rId361" Type="http://schemas.openxmlformats.org/officeDocument/2006/relationships/image" Target="../media/9182bed2_eeb6_11ef_a6dd_047c1617b143_83eb96a2_5d58_11f0_a779_047c1617b143361.jpeg"/><Relationship Id="rId362" Type="http://schemas.openxmlformats.org/officeDocument/2006/relationships/image" Target="../media/9182bed4_eeb6_11ef_a6dd_047c1617b143_83eb96a3_5d58_11f0_a779_047c1617b143362.jpeg"/><Relationship Id="rId363" Type="http://schemas.openxmlformats.org/officeDocument/2006/relationships/image" Target="../media/9182bed6_eeb6_11ef_a6dd_047c1617b143_83eb96a6_5d58_11f0_a779_047c1617b143363.jpeg"/><Relationship Id="rId364" Type="http://schemas.openxmlformats.org/officeDocument/2006/relationships/image" Target="../media/9182bed8_eeb6_11ef_a6dd_047c1617b143_83eb96a7_5d58_11f0_a779_047c1617b143364.jpeg"/><Relationship Id="rId365" Type="http://schemas.openxmlformats.org/officeDocument/2006/relationships/image" Target="../media/9182beda_eeb6_11ef_a6dd_047c1617b143_83eb96a8_5d58_11f0_a779_047c1617b143365.jpeg"/><Relationship Id="rId366" Type="http://schemas.openxmlformats.org/officeDocument/2006/relationships/image" Target="../media/9182bedc_eeb6_11ef_a6dd_047c1617b143_83eb96a9_5d58_11f0_a779_047c1617b143366.jpeg"/><Relationship Id="rId367" Type="http://schemas.openxmlformats.org/officeDocument/2006/relationships/image" Target="../media/8d547c6c_f690_11ef_a6e7_047c1617b143_21d4f65a_793a_11f0_a79f_047c1617b143367.jpeg"/><Relationship Id="rId368" Type="http://schemas.openxmlformats.org/officeDocument/2006/relationships/image" Target="../media/8d547c6e_f690_11ef_a6e7_047c1617b143_a562d159_d05b_11f0_a810_047c1617b143368.jpeg"/><Relationship Id="rId369" Type="http://schemas.openxmlformats.org/officeDocument/2006/relationships/image" Target="../media/8d547c70_f690_11ef_a6e7_047c1617b143_a562d15a_d05b_11f0_a810_047c1617b143369.jpeg"/><Relationship Id="rId370" Type="http://schemas.openxmlformats.org/officeDocument/2006/relationships/image" Target="../media/b44e4296_245f_11f0_a725_047c1617b143_26859884_34da_11f0_a73b_047c1617b143370.jpeg"/><Relationship Id="rId371" Type="http://schemas.openxmlformats.org/officeDocument/2006/relationships/image" Target="../media/b44e42d2_245f_11f0_a725_047c1617b143_5ed793ee_34e6_11f0_a73b_047c1617b143371.jpeg"/><Relationship Id="rId372" Type="http://schemas.openxmlformats.org/officeDocument/2006/relationships/image" Target="../media/b44e42d4_245f_11f0_a725_047c1617b143_5ed793fc_34e6_11f0_a73b_047c1617b143372.jpeg"/><Relationship Id="rId373" Type="http://schemas.openxmlformats.org/officeDocument/2006/relationships/image" Target="../media/b44e42d6_245f_11f0_a725_047c1617b143_5ed79400_34e6_11f0_a73b_047c1617b143373.jpeg"/><Relationship Id="rId374" Type="http://schemas.openxmlformats.org/officeDocument/2006/relationships/image" Target="../media/b44e42d8_245f_11f0_a725_047c1617b143_5ed793fe_34e6_11f0_a73b_047c1617b143374.jpeg"/><Relationship Id="rId375" Type="http://schemas.openxmlformats.org/officeDocument/2006/relationships/image" Target="../media/2146eb48_ade2_11f0_a7e3_047c1617b143_fafd76ea_b70d_11f0_a7ef_047c1617b143375.jpeg"/><Relationship Id="rId376" Type="http://schemas.openxmlformats.org/officeDocument/2006/relationships/image" Target="../media/2146eb4a_ade2_11f0_a7e3_047c1617b143_fafd76eb_b70d_11f0_a7ef_047c1617b143376.jpeg"/><Relationship Id="rId377" Type="http://schemas.openxmlformats.org/officeDocument/2006/relationships/image" Target="../media/2146eb4c_ade2_11f0_a7e3_047c1617b143_fafd76ec_b70d_11f0_a7ef_047c1617b143377.jpeg"/><Relationship Id="rId378" Type="http://schemas.openxmlformats.org/officeDocument/2006/relationships/image" Target="../media/2146eb4e_ade2_11f0_a7e3_047c1617b143_fafd76ed_b70d_11f0_a7ef_047c1617b1433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7" name="Image_320" descr="Image_32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8" name="Image_321" descr="Image_32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9" name="Image_322" descr="Image_32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20" name="Image_323" descr="Image_32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1" name="Image_324" descr="Image_32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2" name="Image_325" descr="Image_32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3" name="Image_326" descr="Image_32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4" name="Image_327" descr="Image_32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5" name="Image_328" descr="Image_32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6" name="Image_329" descr="Image_32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7" name="Image_330" descr="Image_33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8" name="Image_331" descr="Image_33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9" name="Image_332" descr="Image_33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30" name="Image_333" descr="Image_33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1" name="Image_334" descr="Image_33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2" name="Image_335" descr="Image_33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3" name="Image_336" descr="Image_33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4" name="Image_337" descr="Image_33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5" name="Image_338" descr="Image_33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6" name="Image_339" descr="Image_33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7" name="Image_340" descr="Image_34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8" name="Image_341" descr="Image_34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9" name="Image_342" descr="Image_34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40" name="Image_343" descr="Image_34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1" name="Image_344" descr="Image_34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2" name="Image_345" descr="Image_34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3" name="Image_346" descr="Image_34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4" name="Image_347" descr="Image_34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5" name="Image_348" descr="Image_34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6" name="Image_349" descr="Image_34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7" name="Image_350" descr="Image_350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8" name="Image_351" descr="Image_351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9" name="Image_352" descr="Image_352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50" name="Image_353" descr="Image_353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1" name="Image_354" descr="Image_354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2" name="Image_355" descr="Image_355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3" name="Image_356" descr="Image_356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4" name="Image_357" descr="Image_357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5" name="Image_358" descr="Image_358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6" name="Image_359" descr="Image_359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7" name="Image_360" descr="Image_360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8" name="Image_361" descr="Image_361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9" name="Image_362" descr="Image_362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60" name="Image_363" descr="Image_363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1" name="Image_364" descr="Image_364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2" name="Image_365" descr="Image_365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3" name="Image_366" descr="Image_366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4" name="Image_367" descr="Image_367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5" name="Image_368" descr="Image_368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6" name="Image_369" descr="Image_369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7" name="Image_370" descr="Image_370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8" name="Image_371" descr="Image_371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9" name="Image_372" descr="Image_372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70" name="Image_373" descr="Image_373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1" name="Image_374" descr="Image_374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2" name="Image_375" descr="Image_375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3" name="Image_376" descr="Image_376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4" name="Image_377" descr="Image_377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5" name="Image_378" descr="Image_378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6" name="Image_379" descr="Image_379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7" name="Image_380" descr="Image_380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8" name="Image_381" descr="Image_381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820422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J4*81.81</f>
        <v>0</v>
      </c>
      <c r="L4" s="5"/>
    </row>
    <row r="5" spans="1:12" customHeight="1" ht="105" outlineLevel="3">
      <c r="A5" s="1"/>
      <c r="B5" s="1">
        <v>820423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J5*72.89</f>
        <v>0</v>
      </c>
      <c r="L5" s="5"/>
    </row>
    <row r="6" spans="1:12" customHeight="1" ht="105" outlineLevel="3">
      <c r="A6" s="1"/>
      <c r="B6" s="1">
        <v>820424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J6*114.54</f>
        <v>0</v>
      </c>
      <c r="L6" s="5"/>
    </row>
    <row r="7" spans="1:12" customHeight="1" ht="105" outlineLevel="3">
      <c r="A7" s="1"/>
      <c r="B7" s="1">
        <v>820425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26</v>
      </c>
      <c r="H7" s="2">
        <v>0</v>
      </c>
      <c r="I7" s="1">
        <v>0</v>
      </c>
      <c r="J7" s="3" t="s">
        <v>17</v>
      </c>
      <c r="K7" s="2" t="str">
        <f>J7*208.25</f>
        <v>0</v>
      </c>
      <c r="L7" s="5"/>
    </row>
    <row r="8" spans="1:12" customHeight="1" ht="105" outlineLevel="3">
      <c r="A8" s="1"/>
      <c r="B8" s="1">
        <v>820426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>
        <v>0</v>
      </c>
      <c r="I8" s="1">
        <v>0</v>
      </c>
      <c r="J8" s="3" t="s">
        <v>17</v>
      </c>
      <c r="K8" s="2" t="str">
        <f>J8*309.40</f>
        <v>0</v>
      </c>
      <c r="L8" s="5"/>
    </row>
    <row r="9" spans="1:12" customHeight="1" ht="105" outlineLevel="3">
      <c r="A9" s="1"/>
      <c r="B9" s="1">
        <v>820427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39</v>
      </c>
      <c r="H9" s="2">
        <v>0</v>
      </c>
      <c r="I9" s="1">
        <v>0</v>
      </c>
      <c r="J9" s="3" t="s">
        <v>17</v>
      </c>
      <c r="K9" s="2" t="str">
        <f>J9*449.23</f>
        <v>0</v>
      </c>
      <c r="L9" s="5"/>
    </row>
    <row r="10" spans="1:12" customHeight="1" ht="105" outlineLevel="3">
      <c r="A10" s="1"/>
      <c r="B10" s="1">
        <v>820428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>
        <v>0</v>
      </c>
      <c r="I10" s="1">
        <v>0</v>
      </c>
      <c r="J10" s="3" t="s">
        <v>17</v>
      </c>
      <c r="K10" s="2" t="str">
        <f>J10*681.28</f>
        <v>0</v>
      </c>
      <c r="L10" s="5"/>
    </row>
    <row r="11" spans="1:12" customHeight="1" ht="105" outlineLevel="3">
      <c r="A11" s="1"/>
      <c r="B11" s="1">
        <v>820429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26</v>
      </c>
      <c r="H11" s="2">
        <v>0</v>
      </c>
      <c r="I11" s="1">
        <v>0</v>
      </c>
      <c r="J11" s="3" t="s">
        <v>17</v>
      </c>
      <c r="K11" s="2" t="str">
        <f>J11*107.10</f>
        <v>0</v>
      </c>
      <c r="L11" s="5"/>
    </row>
    <row r="12" spans="1:12" customHeight="1" ht="105" outlineLevel="3">
      <c r="A12" s="1"/>
      <c r="B12" s="1">
        <v>820430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J12*196.35</f>
        <v>0</v>
      </c>
      <c r="L12" s="5"/>
    </row>
    <row r="13" spans="1:12" customHeight="1" ht="105" outlineLevel="3">
      <c r="A13" s="1"/>
      <c r="B13" s="1">
        <v>820431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J13*202.30</f>
        <v>0</v>
      </c>
      <c r="L13" s="5"/>
    </row>
    <row r="14" spans="1:12" customHeight="1" ht="105" outlineLevel="3">
      <c r="A14" s="1"/>
      <c r="B14" s="1">
        <v>820432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6</v>
      </c>
      <c r="H14" s="2">
        <v>0</v>
      </c>
      <c r="I14" s="1">
        <v>0</v>
      </c>
      <c r="J14" s="3" t="s">
        <v>17</v>
      </c>
      <c r="K14" s="2" t="str">
        <f>J14*276.68</f>
        <v>0</v>
      </c>
      <c r="L14" s="5"/>
    </row>
    <row r="15" spans="1:12" customHeight="1" ht="105" outlineLevel="3">
      <c r="A15" s="1"/>
      <c r="B15" s="1">
        <v>820433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5</v>
      </c>
      <c r="H15" s="2">
        <v>0</v>
      </c>
      <c r="I15" s="1">
        <v>0</v>
      </c>
      <c r="J15" s="3" t="s">
        <v>17</v>
      </c>
      <c r="K15" s="2" t="str">
        <f>J15*279.65</f>
        <v>0</v>
      </c>
      <c r="L15" s="5"/>
    </row>
    <row r="16" spans="1:12" customHeight="1" ht="105" outlineLevel="3">
      <c r="A16" s="1"/>
      <c r="B16" s="1">
        <v>820434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10</v>
      </c>
      <c r="H16" s="2">
        <v>0</v>
      </c>
      <c r="I16" s="1">
        <v>0</v>
      </c>
      <c r="J16" s="3" t="s">
        <v>17</v>
      </c>
      <c r="K16" s="2" t="str">
        <f>J16*298.99</f>
        <v>0</v>
      </c>
      <c r="L16" s="5"/>
    </row>
    <row r="17" spans="1:12" customHeight="1" ht="105" outlineLevel="3">
      <c r="A17" s="1"/>
      <c r="B17" s="1">
        <v>820435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39</v>
      </c>
      <c r="H17" s="2">
        <v>0</v>
      </c>
      <c r="I17" s="1">
        <v>0</v>
      </c>
      <c r="J17" s="3" t="s">
        <v>17</v>
      </c>
      <c r="K17" s="2" t="str">
        <f>J17*401.63</f>
        <v>0</v>
      </c>
      <c r="L17" s="5"/>
    </row>
    <row r="18" spans="1:12" customHeight="1" ht="105" outlineLevel="3">
      <c r="A18" s="1"/>
      <c r="B18" s="1">
        <v>820436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>
        <v>0</v>
      </c>
      <c r="I18" s="1">
        <v>0</v>
      </c>
      <c r="J18" s="3" t="s">
        <v>17</v>
      </c>
      <c r="K18" s="2" t="str">
        <f>J18*406.09</f>
        <v>0</v>
      </c>
      <c r="L18" s="5"/>
    </row>
    <row r="19" spans="1:12" customHeight="1" ht="105" outlineLevel="3">
      <c r="A19" s="1"/>
      <c r="B19" s="1">
        <v>820437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39</v>
      </c>
      <c r="H19" s="2">
        <v>0</v>
      </c>
      <c r="I19" s="1">
        <v>0</v>
      </c>
      <c r="J19" s="3" t="s">
        <v>17</v>
      </c>
      <c r="K19" s="2" t="str">
        <f>J19*614.34</f>
        <v>0</v>
      </c>
      <c r="L19" s="5"/>
    </row>
    <row r="20" spans="1:12" customHeight="1" ht="105" outlineLevel="3">
      <c r="A20" s="1"/>
      <c r="B20" s="1">
        <v>820438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4</v>
      </c>
      <c r="H20" s="2">
        <v>0</v>
      </c>
      <c r="I20" s="1">
        <v>0</v>
      </c>
      <c r="J20" s="3" t="s">
        <v>17</v>
      </c>
      <c r="K20" s="2" t="str">
        <f>J20*516.16</f>
        <v>0</v>
      </c>
      <c r="L20" s="5"/>
    </row>
    <row r="21" spans="1:12" customHeight="1" ht="105" outlineLevel="3">
      <c r="A21" s="1"/>
      <c r="B21" s="1">
        <v>820439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3</v>
      </c>
      <c r="H21" s="2">
        <v>0</v>
      </c>
      <c r="I21" s="1">
        <v>0</v>
      </c>
      <c r="J21" s="3" t="s">
        <v>17</v>
      </c>
      <c r="K21" s="2" t="str">
        <f>J21*629.21</f>
        <v>0</v>
      </c>
      <c r="L21" s="5"/>
    </row>
    <row r="22" spans="1:12" customHeight="1" ht="105" outlineLevel="3">
      <c r="A22" s="1"/>
      <c r="B22" s="1">
        <v>820440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26</v>
      </c>
      <c r="H22" s="2">
        <v>0</v>
      </c>
      <c r="I22" s="1">
        <v>0</v>
      </c>
      <c r="J22" s="3" t="s">
        <v>17</v>
      </c>
      <c r="K22" s="2" t="str">
        <f>J22*47.60</f>
        <v>0</v>
      </c>
      <c r="L22" s="5"/>
    </row>
    <row r="23" spans="1:12" customHeight="1" ht="105" outlineLevel="3">
      <c r="A23" s="1"/>
      <c r="B23" s="1">
        <v>820441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16</v>
      </c>
      <c r="H23" s="2">
        <v>0</v>
      </c>
      <c r="I23" s="1">
        <v>0</v>
      </c>
      <c r="J23" s="3" t="s">
        <v>17</v>
      </c>
      <c r="K23" s="2" t="str">
        <f>J23*78.84</f>
        <v>0</v>
      </c>
      <c r="L23" s="5"/>
    </row>
    <row r="24" spans="1:12" customHeight="1" ht="105" outlineLevel="3">
      <c r="A24" s="1"/>
      <c r="B24" s="1">
        <v>820442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26</v>
      </c>
      <c r="H24" s="2">
        <v>0</v>
      </c>
      <c r="I24" s="1">
        <v>0</v>
      </c>
      <c r="J24" s="3" t="s">
        <v>17</v>
      </c>
      <c r="K24" s="2" t="str">
        <f>J24*145.78</f>
        <v>0</v>
      </c>
      <c r="L24" s="5"/>
    </row>
    <row r="25" spans="1:12" customHeight="1" ht="105" outlineLevel="3">
      <c r="A25" s="1"/>
      <c r="B25" s="1">
        <v>820443</v>
      </c>
      <c r="C25" s="1" t="s">
        <v>100</v>
      </c>
      <c r="D25" s="1" t="s">
        <v>101</v>
      </c>
      <c r="E25" s="2" t="s">
        <v>102</v>
      </c>
      <c r="F25" s="2" t="s">
        <v>103</v>
      </c>
      <c r="G25" s="2" t="s">
        <v>26</v>
      </c>
      <c r="H25" s="2">
        <v>0</v>
      </c>
      <c r="I25" s="1">
        <v>0</v>
      </c>
      <c r="J25" s="3" t="s">
        <v>17</v>
      </c>
      <c r="K25" s="2" t="str">
        <f>J25*52.06</f>
        <v>0</v>
      </c>
      <c r="L25" s="5"/>
    </row>
    <row r="26" spans="1:12" customHeight="1" ht="105" outlineLevel="3">
      <c r="A26" s="1"/>
      <c r="B26" s="1">
        <v>820444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>
        <v>0</v>
      </c>
      <c r="I26" s="1">
        <v>0</v>
      </c>
      <c r="J26" s="3" t="s">
        <v>17</v>
      </c>
      <c r="K26" s="2" t="str">
        <f>J26*83.30</f>
        <v>0</v>
      </c>
      <c r="L26" s="5"/>
    </row>
    <row r="27" spans="1:12" customHeight="1" ht="105" outlineLevel="3">
      <c r="A27" s="1"/>
      <c r="B27" s="1">
        <v>820445</v>
      </c>
      <c r="C27" s="1" t="s">
        <v>108</v>
      </c>
      <c r="D27" s="1" t="s">
        <v>109</v>
      </c>
      <c r="E27" s="2" t="s">
        <v>110</v>
      </c>
      <c r="F27" s="2" t="s">
        <v>111</v>
      </c>
      <c r="G27" s="2" t="s">
        <v>26</v>
      </c>
      <c r="H27" s="2">
        <v>0</v>
      </c>
      <c r="I27" s="1">
        <v>0</v>
      </c>
      <c r="J27" s="3" t="s">
        <v>17</v>
      </c>
      <c r="K27" s="2" t="str">
        <f>J27*141.31</f>
        <v>0</v>
      </c>
      <c r="L27" s="5"/>
    </row>
    <row r="28" spans="1:12" customHeight="1" ht="105" outlineLevel="3">
      <c r="A28" s="1"/>
      <c r="B28" s="1">
        <v>820446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10</v>
      </c>
      <c r="H28" s="2">
        <v>0</v>
      </c>
      <c r="I28" s="1">
        <v>0</v>
      </c>
      <c r="J28" s="3" t="s">
        <v>17</v>
      </c>
      <c r="K28" s="2" t="str">
        <f>J28*245.44</f>
        <v>0</v>
      </c>
      <c r="L28" s="5"/>
    </row>
    <row r="29" spans="1:12" customHeight="1" ht="105" outlineLevel="3">
      <c r="A29" s="1"/>
      <c r="B29" s="1">
        <v>820447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0</v>
      </c>
      <c r="I29" s="1">
        <v>0</v>
      </c>
      <c r="J29" s="3" t="s">
        <v>17</v>
      </c>
      <c r="K29" s="2" t="str">
        <f>J29*340.64</f>
        <v>0</v>
      </c>
      <c r="L29" s="5"/>
    </row>
    <row r="30" spans="1:12" customHeight="1" ht="105" outlineLevel="3">
      <c r="A30" s="1"/>
      <c r="B30" s="1">
        <v>820448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>
        <v>0</v>
      </c>
      <c r="I30" s="1">
        <v>0</v>
      </c>
      <c r="J30" s="3" t="s">
        <v>17</v>
      </c>
      <c r="K30" s="2" t="str">
        <f>J30*462.61</f>
        <v>0</v>
      </c>
      <c r="L30" s="5"/>
    </row>
    <row r="31" spans="1:12" customHeight="1" ht="105" outlineLevel="3">
      <c r="A31" s="1"/>
      <c r="B31" s="1">
        <v>820449</v>
      </c>
      <c r="C31" s="1" t="s">
        <v>124</v>
      </c>
      <c r="D31" s="1" t="s">
        <v>125</v>
      </c>
      <c r="E31" s="2" t="s">
        <v>126</v>
      </c>
      <c r="F31" s="2" t="s">
        <v>127</v>
      </c>
      <c r="G31" s="2" t="s">
        <v>16</v>
      </c>
      <c r="H31" s="2">
        <v>0</v>
      </c>
      <c r="I31" s="1">
        <v>0</v>
      </c>
      <c r="J31" s="3" t="s">
        <v>17</v>
      </c>
      <c r="K31" s="2" t="str">
        <f>J31*25.29</f>
        <v>0</v>
      </c>
      <c r="L31" s="5"/>
    </row>
    <row r="32" spans="1:12" customHeight="1" ht="105" outlineLevel="3">
      <c r="A32" s="1"/>
      <c r="B32" s="1">
        <v>820450</v>
      </c>
      <c r="C32" s="1" t="s">
        <v>128</v>
      </c>
      <c r="D32" s="1" t="s">
        <v>129</v>
      </c>
      <c r="E32" s="2" t="s">
        <v>130</v>
      </c>
      <c r="F32" s="2" t="s">
        <v>131</v>
      </c>
      <c r="G32" s="2" t="s">
        <v>16</v>
      </c>
      <c r="H32" s="2">
        <v>0</v>
      </c>
      <c r="I32" s="1">
        <v>0</v>
      </c>
      <c r="J32" s="3" t="s">
        <v>17</v>
      </c>
      <c r="K32" s="2" t="str">
        <f>J32*38.68</f>
        <v>0</v>
      </c>
      <c r="L32" s="5"/>
    </row>
    <row r="33" spans="1:12" customHeight="1" ht="105" outlineLevel="3">
      <c r="A33" s="1"/>
      <c r="B33" s="1">
        <v>820451</v>
      </c>
      <c r="C33" s="1" t="s">
        <v>132</v>
      </c>
      <c r="D33" s="1" t="s">
        <v>133</v>
      </c>
      <c r="E33" s="2" t="s">
        <v>134</v>
      </c>
      <c r="F33" s="2" t="s">
        <v>135</v>
      </c>
      <c r="G33" s="2" t="s">
        <v>136</v>
      </c>
      <c r="H33" s="2">
        <v>0</v>
      </c>
      <c r="I33" s="1">
        <v>0</v>
      </c>
      <c r="J33" s="3" t="s">
        <v>17</v>
      </c>
      <c r="K33" s="2" t="str">
        <f>J33*60.99</f>
        <v>0</v>
      </c>
      <c r="L33" s="5"/>
    </row>
    <row r="34" spans="1:12" customHeight="1" ht="105" outlineLevel="3">
      <c r="A34" s="1"/>
      <c r="B34" s="1">
        <v>820452</v>
      </c>
      <c r="C34" s="1" t="s">
        <v>137</v>
      </c>
      <c r="D34" s="1" t="s">
        <v>138</v>
      </c>
      <c r="E34" s="2" t="s">
        <v>139</v>
      </c>
      <c r="F34" s="2" t="s">
        <v>91</v>
      </c>
      <c r="G34" s="2" t="s">
        <v>39</v>
      </c>
      <c r="H34" s="2">
        <v>0</v>
      </c>
      <c r="I34" s="1">
        <v>0</v>
      </c>
      <c r="J34" s="3" t="s">
        <v>17</v>
      </c>
      <c r="K34" s="2" t="str">
        <f>J34*47.60</f>
        <v>0</v>
      </c>
      <c r="L34" s="5"/>
    </row>
    <row r="35" spans="1:12" customHeight="1" ht="105" outlineLevel="3">
      <c r="A35" s="1"/>
      <c r="B35" s="1">
        <v>820453</v>
      </c>
      <c r="C35" s="1" t="s">
        <v>140</v>
      </c>
      <c r="D35" s="1" t="s">
        <v>141</v>
      </c>
      <c r="E35" s="2" t="s">
        <v>142</v>
      </c>
      <c r="F35" s="2" t="s">
        <v>143</v>
      </c>
      <c r="G35" s="2" t="s">
        <v>136</v>
      </c>
      <c r="H35" s="2">
        <v>0</v>
      </c>
      <c r="I35" s="1">
        <v>0</v>
      </c>
      <c r="J35" s="3" t="s">
        <v>17</v>
      </c>
      <c r="K35" s="2" t="str">
        <f>J35*69.91</f>
        <v>0</v>
      </c>
      <c r="L35" s="5"/>
    </row>
    <row r="36" spans="1:12" customHeight="1" ht="105" outlineLevel="3">
      <c r="A36" s="1"/>
      <c r="B36" s="1">
        <v>820454</v>
      </c>
      <c r="C36" s="1" t="s">
        <v>144</v>
      </c>
      <c r="D36" s="1" t="s">
        <v>145</v>
      </c>
      <c r="E36" s="2" t="s">
        <v>146</v>
      </c>
      <c r="F36" s="2" t="s">
        <v>111</v>
      </c>
      <c r="G36" s="2" t="s">
        <v>136</v>
      </c>
      <c r="H36" s="2">
        <v>0</v>
      </c>
      <c r="I36" s="1">
        <v>0</v>
      </c>
      <c r="J36" s="3" t="s">
        <v>17</v>
      </c>
      <c r="K36" s="2" t="str">
        <f>J36*141.31</f>
        <v>0</v>
      </c>
      <c r="L36" s="5"/>
    </row>
    <row r="37" spans="1:12" customHeight="1" ht="105" outlineLevel="3">
      <c r="A37" s="1"/>
      <c r="B37" s="1">
        <v>820455</v>
      </c>
      <c r="C37" s="1" t="s">
        <v>147</v>
      </c>
      <c r="D37" s="1" t="s">
        <v>148</v>
      </c>
      <c r="E37" s="2" t="s">
        <v>149</v>
      </c>
      <c r="F37" s="2" t="s">
        <v>150</v>
      </c>
      <c r="G37" s="2" t="s">
        <v>16</v>
      </c>
      <c r="H37" s="2">
        <v>0</v>
      </c>
      <c r="I37" s="1">
        <v>0</v>
      </c>
      <c r="J37" s="3" t="s">
        <v>17</v>
      </c>
      <c r="K37" s="2" t="str">
        <f>J37*121.98</f>
        <v>0</v>
      </c>
      <c r="L37" s="5"/>
    </row>
    <row r="38" spans="1:12" customHeight="1" ht="105" outlineLevel="3">
      <c r="A38" s="1"/>
      <c r="B38" s="1">
        <v>820456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16</v>
      </c>
      <c r="H38" s="2">
        <v>0</v>
      </c>
      <c r="I38" s="1">
        <v>0</v>
      </c>
      <c r="J38" s="3" t="s">
        <v>17</v>
      </c>
      <c r="K38" s="2" t="str">
        <f>J38*181.48</f>
        <v>0</v>
      </c>
      <c r="L38" s="5"/>
    </row>
    <row r="39" spans="1:12" customHeight="1" ht="105" outlineLevel="3">
      <c r="A39" s="1"/>
      <c r="B39" s="1">
        <v>820457</v>
      </c>
      <c r="C39" s="1" t="s">
        <v>155</v>
      </c>
      <c r="D39" s="1" t="s">
        <v>156</v>
      </c>
      <c r="E39" s="2" t="s">
        <v>157</v>
      </c>
      <c r="F39" s="2" t="s">
        <v>158</v>
      </c>
      <c r="G39" s="2" t="s">
        <v>39</v>
      </c>
      <c r="H39" s="2">
        <v>0</v>
      </c>
      <c r="I39" s="1">
        <v>0</v>
      </c>
      <c r="J39" s="3" t="s">
        <v>17</v>
      </c>
      <c r="K39" s="2" t="str">
        <f>J39*255.85</f>
        <v>0</v>
      </c>
      <c r="L39" s="5"/>
    </row>
    <row r="40" spans="1:12" customHeight="1" ht="105" outlineLevel="3">
      <c r="A40" s="1"/>
      <c r="B40" s="1">
        <v>820458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7</v>
      </c>
      <c r="H40" s="2">
        <v>0</v>
      </c>
      <c r="I40" s="1">
        <v>0</v>
      </c>
      <c r="J40" s="3" t="s">
        <v>17</v>
      </c>
      <c r="K40" s="2" t="str">
        <f>J40*422.45</f>
        <v>0</v>
      </c>
      <c r="L40" s="5"/>
    </row>
    <row r="41" spans="1:12" customHeight="1" ht="105" outlineLevel="3">
      <c r="A41" s="1"/>
      <c r="B41" s="1">
        <v>820459</v>
      </c>
      <c r="C41" s="1" t="s">
        <v>163</v>
      </c>
      <c r="D41" s="1" t="s">
        <v>164</v>
      </c>
      <c r="E41" s="2" t="s">
        <v>165</v>
      </c>
      <c r="F41" s="2" t="s">
        <v>166</v>
      </c>
      <c r="G41" s="2" t="s">
        <v>136</v>
      </c>
      <c r="H41" s="2">
        <v>0</v>
      </c>
      <c r="I41" s="1">
        <v>0</v>
      </c>
      <c r="J41" s="3" t="s">
        <v>17</v>
      </c>
      <c r="K41" s="2" t="str">
        <f>J41*593.51</f>
        <v>0</v>
      </c>
      <c r="L41" s="5"/>
    </row>
    <row r="42" spans="1:12" customHeight="1" ht="105" outlineLevel="3">
      <c r="A42" s="1"/>
      <c r="B42" s="1">
        <v>820460</v>
      </c>
      <c r="C42" s="1" t="s">
        <v>167</v>
      </c>
      <c r="D42" s="1" t="s">
        <v>168</v>
      </c>
      <c r="E42" s="2" t="s">
        <v>169</v>
      </c>
      <c r="F42" s="2" t="s">
        <v>170</v>
      </c>
      <c r="G42" s="2">
        <v>10</v>
      </c>
      <c r="H42" s="2">
        <v>0</v>
      </c>
      <c r="I42" s="1">
        <v>0</v>
      </c>
      <c r="J42" s="3" t="s">
        <v>17</v>
      </c>
      <c r="K42" s="2" t="str">
        <f>J42*835.98</f>
        <v>0</v>
      </c>
      <c r="L42" s="5"/>
    </row>
    <row r="43" spans="1:12" customHeight="1" ht="105" outlineLevel="3">
      <c r="A43" s="1"/>
      <c r="B43" s="1">
        <v>820461</v>
      </c>
      <c r="C43" s="1" t="s">
        <v>171</v>
      </c>
      <c r="D43" s="1" t="s">
        <v>172</v>
      </c>
      <c r="E43" s="2" t="s">
        <v>173</v>
      </c>
      <c r="F43" s="2" t="s">
        <v>174</v>
      </c>
      <c r="G43" s="2" t="s">
        <v>16</v>
      </c>
      <c r="H43" s="2">
        <v>0</v>
      </c>
      <c r="I43" s="1">
        <v>0</v>
      </c>
      <c r="J43" s="3" t="s">
        <v>17</v>
      </c>
      <c r="K43" s="2" t="str">
        <f>J43*99.66</f>
        <v>0</v>
      </c>
      <c r="L43" s="5"/>
    </row>
    <row r="44" spans="1:12" customHeight="1" ht="105" outlineLevel="3">
      <c r="A44" s="1"/>
      <c r="B44" s="1">
        <v>820462</v>
      </c>
      <c r="C44" s="1" t="s">
        <v>175</v>
      </c>
      <c r="D44" s="1" t="s">
        <v>176</v>
      </c>
      <c r="E44" s="2" t="s">
        <v>177</v>
      </c>
      <c r="F44" s="2" t="s">
        <v>178</v>
      </c>
      <c r="G44" s="2" t="s">
        <v>136</v>
      </c>
      <c r="H44" s="2">
        <v>0</v>
      </c>
      <c r="I44" s="1">
        <v>0</v>
      </c>
      <c r="J44" s="3" t="s">
        <v>17</v>
      </c>
      <c r="K44" s="2" t="str">
        <f>J44*138.34</f>
        <v>0</v>
      </c>
      <c r="L44" s="5"/>
    </row>
    <row r="45" spans="1:12" customHeight="1" ht="105" outlineLevel="3">
      <c r="A45" s="1"/>
      <c r="B45" s="1">
        <v>820463</v>
      </c>
      <c r="C45" s="1" t="s">
        <v>179</v>
      </c>
      <c r="D45" s="1" t="s">
        <v>180</v>
      </c>
      <c r="E45" s="2" t="s">
        <v>181</v>
      </c>
      <c r="F45" s="2" t="s">
        <v>55</v>
      </c>
      <c r="G45" s="2" t="s">
        <v>26</v>
      </c>
      <c r="H45" s="2">
        <v>0</v>
      </c>
      <c r="I45" s="1">
        <v>0</v>
      </c>
      <c r="J45" s="3" t="s">
        <v>17</v>
      </c>
      <c r="K45" s="2" t="str">
        <f>J45*202.30</f>
        <v>0</v>
      </c>
      <c r="L45" s="5"/>
    </row>
    <row r="46" spans="1:12" customHeight="1" ht="105" outlineLevel="3">
      <c r="A46" s="1"/>
      <c r="B46" s="1">
        <v>820464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>
        <v>0</v>
      </c>
      <c r="I46" s="1">
        <v>0</v>
      </c>
      <c r="J46" s="3" t="s">
        <v>17</v>
      </c>
      <c r="K46" s="2" t="str">
        <f>J46*211.23</f>
        <v>0</v>
      </c>
      <c r="L46" s="5"/>
    </row>
    <row r="47" spans="1:12" customHeight="1" ht="105" outlineLevel="3">
      <c r="A47" s="1"/>
      <c r="B47" s="1">
        <v>820465</v>
      </c>
      <c r="C47" s="1" t="s">
        <v>186</v>
      </c>
      <c r="D47" s="1" t="s">
        <v>187</v>
      </c>
      <c r="E47" s="2" t="s">
        <v>188</v>
      </c>
      <c r="F47" s="2" t="s">
        <v>162</v>
      </c>
      <c r="G47" s="2">
        <v>10</v>
      </c>
      <c r="H47" s="2">
        <v>0</v>
      </c>
      <c r="I47" s="1">
        <v>0</v>
      </c>
      <c r="J47" s="3" t="s">
        <v>17</v>
      </c>
      <c r="K47" s="2" t="str">
        <f>J47*422.45</f>
        <v>0</v>
      </c>
      <c r="L47" s="5"/>
    </row>
    <row r="48" spans="1:12" customHeight="1" ht="105" outlineLevel="3">
      <c r="A48" s="1"/>
      <c r="B48" s="1">
        <v>820466</v>
      </c>
      <c r="C48" s="1" t="s">
        <v>189</v>
      </c>
      <c r="D48" s="1" t="s">
        <v>190</v>
      </c>
      <c r="E48" s="2" t="s">
        <v>191</v>
      </c>
      <c r="F48" s="2" t="s">
        <v>192</v>
      </c>
      <c r="G48" s="2" t="s">
        <v>16</v>
      </c>
      <c r="H48" s="2">
        <v>0</v>
      </c>
      <c r="I48" s="1">
        <v>0</v>
      </c>
      <c r="J48" s="3" t="s">
        <v>17</v>
      </c>
      <c r="K48" s="2" t="str">
        <f>J48*319.81</f>
        <v>0</v>
      </c>
      <c r="L48" s="5"/>
    </row>
    <row r="49" spans="1:12" customHeight="1" ht="105" outlineLevel="3">
      <c r="A49" s="1"/>
      <c r="B49" s="1">
        <v>820467</v>
      </c>
      <c r="C49" s="1" t="s">
        <v>193</v>
      </c>
      <c r="D49" s="1" t="s">
        <v>194</v>
      </c>
      <c r="E49" s="2" t="s">
        <v>195</v>
      </c>
      <c r="F49" s="2" t="s">
        <v>196</v>
      </c>
      <c r="G49" s="2" t="s">
        <v>39</v>
      </c>
      <c r="H49" s="2">
        <v>0</v>
      </c>
      <c r="I49" s="1">
        <v>0</v>
      </c>
      <c r="J49" s="3" t="s">
        <v>17</v>
      </c>
      <c r="K49" s="2" t="str">
        <f>J49*334.69</f>
        <v>0</v>
      </c>
      <c r="L49" s="5"/>
    </row>
    <row r="50" spans="1:12" customHeight="1" ht="105" outlineLevel="3">
      <c r="A50" s="1"/>
      <c r="B50" s="1">
        <v>820468</v>
      </c>
      <c r="C50" s="1" t="s">
        <v>197</v>
      </c>
      <c r="D50" s="1" t="s">
        <v>198</v>
      </c>
      <c r="E50" s="2" t="s">
        <v>199</v>
      </c>
      <c r="F50" s="2" t="s">
        <v>200</v>
      </c>
      <c r="G50" s="2" t="s">
        <v>39</v>
      </c>
      <c r="H50" s="2">
        <v>0</v>
      </c>
      <c r="I50" s="1">
        <v>0</v>
      </c>
      <c r="J50" s="3" t="s">
        <v>17</v>
      </c>
      <c r="K50" s="2" t="str">
        <f>J50*431.38</f>
        <v>0</v>
      </c>
      <c r="L50" s="5"/>
    </row>
    <row r="51" spans="1:12" customHeight="1" ht="105" outlineLevel="3">
      <c r="A51" s="1"/>
      <c r="B51" s="1">
        <v>820469</v>
      </c>
      <c r="C51" s="1" t="s">
        <v>201</v>
      </c>
      <c r="D51" s="1" t="s">
        <v>202</v>
      </c>
      <c r="E51" s="2" t="s">
        <v>203</v>
      </c>
      <c r="F51" s="2" t="s">
        <v>204</v>
      </c>
      <c r="G51" s="2" t="s">
        <v>16</v>
      </c>
      <c r="H51" s="2">
        <v>0</v>
      </c>
      <c r="I51" s="1">
        <v>0</v>
      </c>
      <c r="J51" s="3" t="s">
        <v>17</v>
      </c>
      <c r="K51" s="2" t="str">
        <f>J51*458.15</f>
        <v>0</v>
      </c>
      <c r="L51" s="5"/>
    </row>
    <row r="52" spans="1:12" customHeight="1" ht="105" outlineLevel="3">
      <c r="A52" s="1"/>
      <c r="B52" s="1">
        <v>820470</v>
      </c>
      <c r="C52" s="1" t="s">
        <v>205</v>
      </c>
      <c r="D52" s="1" t="s">
        <v>206</v>
      </c>
      <c r="E52" s="2" t="s">
        <v>207</v>
      </c>
      <c r="F52" s="2" t="s">
        <v>208</v>
      </c>
      <c r="G52" s="2">
        <v>5</v>
      </c>
      <c r="H52" s="2">
        <v>0</v>
      </c>
      <c r="I52" s="1">
        <v>0</v>
      </c>
      <c r="J52" s="3" t="s">
        <v>17</v>
      </c>
      <c r="K52" s="2" t="str">
        <f>J52*690.20</f>
        <v>0</v>
      </c>
      <c r="L52" s="5"/>
    </row>
    <row r="53" spans="1:12" customHeight="1" ht="105" outlineLevel="3">
      <c r="A53" s="1"/>
      <c r="B53" s="1">
        <v>820471</v>
      </c>
      <c r="C53" s="1" t="s">
        <v>209</v>
      </c>
      <c r="D53" s="1" t="s">
        <v>210</v>
      </c>
      <c r="E53" s="2" t="s">
        <v>211</v>
      </c>
      <c r="F53" s="2" t="s">
        <v>212</v>
      </c>
      <c r="G53" s="2">
        <v>0</v>
      </c>
      <c r="H53" s="2">
        <v>0</v>
      </c>
      <c r="I53" s="1">
        <v>0</v>
      </c>
      <c r="J53" s="3" t="s">
        <v>17</v>
      </c>
      <c r="K53" s="2" t="str">
        <f>J53*664.91</f>
        <v>0</v>
      </c>
      <c r="L53" s="5"/>
    </row>
    <row r="54" spans="1:12" customHeight="1" ht="105" outlineLevel="3">
      <c r="A54" s="1"/>
      <c r="B54" s="1">
        <v>820472</v>
      </c>
      <c r="C54" s="1" t="s">
        <v>213</v>
      </c>
      <c r="D54" s="1" t="s">
        <v>214</v>
      </c>
      <c r="E54" s="2" t="s">
        <v>215</v>
      </c>
      <c r="F54" s="2" t="s">
        <v>208</v>
      </c>
      <c r="G54" s="2" t="s">
        <v>39</v>
      </c>
      <c r="H54" s="2">
        <v>0</v>
      </c>
      <c r="I54" s="1">
        <v>0</v>
      </c>
      <c r="J54" s="3" t="s">
        <v>17</v>
      </c>
      <c r="K54" s="2" t="str">
        <f>J54*690.20</f>
        <v>0</v>
      </c>
      <c r="L54" s="5"/>
    </row>
    <row r="55" spans="1:12" customHeight="1" ht="105" outlineLevel="3">
      <c r="A55" s="1"/>
      <c r="B55" s="1">
        <v>820473</v>
      </c>
      <c r="C55" s="1" t="s">
        <v>216</v>
      </c>
      <c r="D55" s="1" t="s">
        <v>217</v>
      </c>
      <c r="E55" s="2" t="s">
        <v>218</v>
      </c>
      <c r="F55" s="2" t="s">
        <v>219</v>
      </c>
      <c r="G55" s="2">
        <v>9</v>
      </c>
      <c r="H55" s="2">
        <v>0</v>
      </c>
      <c r="I55" s="1">
        <v>0</v>
      </c>
      <c r="J55" s="3" t="s">
        <v>17</v>
      </c>
      <c r="K55" s="2" t="str">
        <f>J55*77.35</f>
        <v>0</v>
      </c>
      <c r="L55" s="5"/>
    </row>
    <row r="56" spans="1:12" customHeight="1" ht="105" outlineLevel="3">
      <c r="A56" s="1"/>
      <c r="B56" s="1">
        <v>820474</v>
      </c>
      <c r="C56" s="1" t="s">
        <v>220</v>
      </c>
      <c r="D56" s="1" t="s">
        <v>221</v>
      </c>
      <c r="E56" s="2" t="s">
        <v>222</v>
      </c>
      <c r="F56" s="2" t="s">
        <v>223</v>
      </c>
      <c r="G56" s="2">
        <v>0</v>
      </c>
      <c r="H56" s="2">
        <v>0</v>
      </c>
      <c r="I56" s="1">
        <v>0</v>
      </c>
      <c r="J56" s="3" t="s">
        <v>17</v>
      </c>
      <c r="K56" s="2" t="str">
        <f>J56*105.88</f>
        <v>0</v>
      </c>
      <c r="L56" s="5"/>
    </row>
    <row r="57" spans="1:12" customHeight="1" ht="105" outlineLevel="3">
      <c r="A57" s="1"/>
      <c r="B57" s="1">
        <v>820475</v>
      </c>
      <c r="C57" s="1" t="s">
        <v>224</v>
      </c>
      <c r="D57" s="1" t="s">
        <v>225</v>
      </c>
      <c r="E57" s="2" t="s">
        <v>226</v>
      </c>
      <c r="F57" s="2" t="s">
        <v>227</v>
      </c>
      <c r="G57" s="2" t="s">
        <v>136</v>
      </c>
      <c r="H57" s="2">
        <v>0</v>
      </c>
      <c r="I57" s="1">
        <v>0</v>
      </c>
      <c r="J57" s="3" t="s">
        <v>17</v>
      </c>
      <c r="K57" s="2" t="str">
        <f>J57*127.93</f>
        <v>0</v>
      </c>
      <c r="L57" s="5"/>
    </row>
    <row r="58" spans="1:12" customHeight="1" ht="105" outlineLevel="3">
      <c r="A58" s="1"/>
      <c r="B58" s="1">
        <v>820476</v>
      </c>
      <c r="C58" s="1" t="s">
        <v>228</v>
      </c>
      <c r="D58" s="1" t="s">
        <v>229</v>
      </c>
      <c r="E58" s="2" t="s">
        <v>230</v>
      </c>
      <c r="F58" s="2" t="s">
        <v>231</v>
      </c>
      <c r="G58" s="2">
        <v>0</v>
      </c>
      <c r="H58" s="2">
        <v>0</v>
      </c>
      <c r="I58" s="1">
        <v>0</v>
      </c>
      <c r="J58" s="3" t="s">
        <v>17</v>
      </c>
      <c r="K58" s="2" t="str">
        <f>J58*162.35</f>
        <v>0</v>
      </c>
      <c r="L58" s="5"/>
    </row>
    <row r="59" spans="1:12" customHeight="1" ht="105" outlineLevel="3">
      <c r="A59" s="1"/>
      <c r="B59" s="1">
        <v>820477</v>
      </c>
      <c r="C59" s="1" t="s">
        <v>232</v>
      </c>
      <c r="D59" s="1" t="s">
        <v>233</v>
      </c>
      <c r="E59" s="2" t="s">
        <v>234</v>
      </c>
      <c r="F59" s="2" t="s">
        <v>235</v>
      </c>
      <c r="G59" s="2" t="s">
        <v>26</v>
      </c>
      <c r="H59" s="2">
        <v>0</v>
      </c>
      <c r="I59" s="1">
        <v>0</v>
      </c>
      <c r="J59" s="3" t="s">
        <v>17</v>
      </c>
      <c r="K59" s="2" t="str">
        <f>J59*191.89</f>
        <v>0</v>
      </c>
      <c r="L59" s="5"/>
    </row>
    <row r="60" spans="1:12" customHeight="1" ht="105" outlineLevel="3">
      <c r="A60" s="1"/>
      <c r="B60" s="1">
        <v>820478</v>
      </c>
      <c r="C60" s="1" t="s">
        <v>236</v>
      </c>
      <c r="D60" s="1" t="s">
        <v>237</v>
      </c>
      <c r="E60" s="2" t="s">
        <v>238</v>
      </c>
      <c r="F60" s="2" t="s">
        <v>55</v>
      </c>
      <c r="G60" s="2" t="s">
        <v>26</v>
      </c>
      <c r="H60" s="2">
        <v>0</v>
      </c>
      <c r="I60" s="1">
        <v>0</v>
      </c>
      <c r="J60" s="3" t="s">
        <v>17</v>
      </c>
      <c r="K60" s="2" t="str">
        <f>J60*202.30</f>
        <v>0</v>
      </c>
      <c r="L60" s="5"/>
    </row>
    <row r="61" spans="1:12" customHeight="1" ht="105" outlineLevel="3">
      <c r="A61" s="1"/>
      <c r="B61" s="1">
        <v>820479</v>
      </c>
      <c r="C61" s="1" t="s">
        <v>239</v>
      </c>
      <c r="D61" s="1" t="s">
        <v>240</v>
      </c>
      <c r="E61" s="2" t="s">
        <v>241</v>
      </c>
      <c r="F61" s="2" t="s">
        <v>34</v>
      </c>
      <c r="G61" s="2" t="s">
        <v>39</v>
      </c>
      <c r="H61" s="2">
        <v>0</v>
      </c>
      <c r="I61" s="1">
        <v>0</v>
      </c>
      <c r="J61" s="3" t="s">
        <v>17</v>
      </c>
      <c r="K61" s="2" t="str">
        <f>J61*309.40</f>
        <v>0</v>
      </c>
      <c r="L61" s="5"/>
    </row>
    <row r="62" spans="1:12" customHeight="1" ht="105" outlineLevel="3">
      <c r="A62" s="1"/>
      <c r="B62" s="1">
        <v>820480</v>
      </c>
      <c r="C62" s="1" t="s">
        <v>242</v>
      </c>
      <c r="D62" s="1" t="s">
        <v>243</v>
      </c>
      <c r="E62" s="2" t="s">
        <v>244</v>
      </c>
      <c r="F62" s="2" t="s">
        <v>192</v>
      </c>
      <c r="G62" s="2" t="s">
        <v>39</v>
      </c>
      <c r="H62" s="2">
        <v>0</v>
      </c>
      <c r="I62" s="1">
        <v>0</v>
      </c>
      <c r="J62" s="3" t="s">
        <v>17</v>
      </c>
      <c r="K62" s="2" t="str">
        <f>J62*319.81</f>
        <v>0</v>
      </c>
      <c r="L62" s="5"/>
    </row>
    <row r="63" spans="1:12" customHeight="1" ht="105" outlineLevel="3">
      <c r="A63" s="1"/>
      <c r="B63" s="1">
        <v>820481</v>
      </c>
      <c r="C63" s="1" t="s">
        <v>245</v>
      </c>
      <c r="D63" s="1" t="s">
        <v>246</v>
      </c>
      <c r="E63" s="2" t="s">
        <v>247</v>
      </c>
      <c r="F63" s="2" t="s">
        <v>119</v>
      </c>
      <c r="G63" s="2" t="s">
        <v>136</v>
      </c>
      <c r="H63" s="2">
        <v>0</v>
      </c>
      <c r="I63" s="1">
        <v>0</v>
      </c>
      <c r="J63" s="3" t="s">
        <v>17</v>
      </c>
      <c r="K63" s="2" t="str">
        <f>J63*340.64</f>
        <v>0</v>
      </c>
      <c r="L63" s="5"/>
    </row>
    <row r="64" spans="1:12" customHeight="1" ht="105" outlineLevel="3">
      <c r="A64" s="1"/>
      <c r="B64" s="1">
        <v>820482</v>
      </c>
      <c r="C64" s="1" t="s">
        <v>248</v>
      </c>
      <c r="D64" s="1" t="s">
        <v>249</v>
      </c>
      <c r="E64" s="2" t="s">
        <v>250</v>
      </c>
      <c r="F64" s="2" t="s">
        <v>251</v>
      </c>
      <c r="G64" s="2">
        <v>10</v>
      </c>
      <c r="H64" s="2">
        <v>0</v>
      </c>
      <c r="I64" s="1">
        <v>0</v>
      </c>
      <c r="J64" s="3" t="s">
        <v>17</v>
      </c>
      <c r="K64" s="2" t="str">
        <f>J64*435.84</f>
        <v>0</v>
      </c>
      <c r="L64" s="5"/>
    </row>
    <row r="65" spans="1:12" customHeight="1" ht="105" outlineLevel="3">
      <c r="A65" s="1"/>
      <c r="B65" s="1">
        <v>820483</v>
      </c>
      <c r="C65" s="1" t="s">
        <v>252</v>
      </c>
      <c r="D65" s="1" t="s">
        <v>253</v>
      </c>
      <c r="E65" s="2" t="s">
        <v>254</v>
      </c>
      <c r="F65" s="2" t="s">
        <v>255</v>
      </c>
      <c r="G65" s="2" t="s">
        <v>39</v>
      </c>
      <c r="H65" s="2">
        <v>0</v>
      </c>
      <c r="I65" s="1">
        <v>0</v>
      </c>
      <c r="J65" s="3" t="s">
        <v>17</v>
      </c>
      <c r="K65" s="2" t="str">
        <f>J65*455.18</f>
        <v>0</v>
      </c>
      <c r="L65" s="5"/>
    </row>
    <row r="66" spans="1:12" customHeight="1" ht="105" outlineLevel="3">
      <c r="A66" s="1"/>
      <c r="B66" s="1">
        <v>820484</v>
      </c>
      <c r="C66" s="1" t="s">
        <v>256</v>
      </c>
      <c r="D66" s="1" t="s">
        <v>257</v>
      </c>
      <c r="E66" s="2" t="s">
        <v>258</v>
      </c>
      <c r="F66" s="2" t="s">
        <v>259</v>
      </c>
      <c r="G66" s="2">
        <v>0</v>
      </c>
      <c r="H66" s="2">
        <v>0</v>
      </c>
      <c r="I66" s="1">
        <v>0</v>
      </c>
      <c r="J66" s="3" t="s">
        <v>17</v>
      </c>
      <c r="K66" s="2" t="str">
        <f>J66*473.03</f>
        <v>0</v>
      </c>
      <c r="L66" s="5"/>
    </row>
    <row r="67" spans="1:12" customHeight="1" ht="105" outlineLevel="3">
      <c r="A67" s="1"/>
      <c r="B67" s="1">
        <v>820485</v>
      </c>
      <c r="C67" s="1" t="s">
        <v>260</v>
      </c>
      <c r="D67" s="1" t="s">
        <v>261</v>
      </c>
      <c r="E67" s="2" t="s">
        <v>262</v>
      </c>
      <c r="F67" s="2" t="s">
        <v>263</v>
      </c>
      <c r="G67" s="2">
        <v>3</v>
      </c>
      <c r="H67" s="2">
        <v>0</v>
      </c>
      <c r="I67" s="1">
        <v>0</v>
      </c>
      <c r="J67" s="3" t="s">
        <v>17</v>
      </c>
      <c r="K67" s="2" t="str">
        <f>J67*718.46</f>
        <v>0</v>
      </c>
      <c r="L67" s="5"/>
    </row>
    <row r="68" spans="1:12" customHeight="1" ht="105" outlineLevel="3">
      <c r="A68" s="1"/>
      <c r="B68" s="1">
        <v>820486</v>
      </c>
      <c r="C68" s="1" t="s">
        <v>264</v>
      </c>
      <c r="D68" s="1" t="s">
        <v>265</v>
      </c>
      <c r="E68" s="2" t="s">
        <v>266</v>
      </c>
      <c r="F68" s="2" t="s">
        <v>267</v>
      </c>
      <c r="G68" s="2">
        <v>5</v>
      </c>
      <c r="H68" s="2">
        <v>0</v>
      </c>
      <c r="I68" s="1">
        <v>0</v>
      </c>
      <c r="J68" s="3" t="s">
        <v>17</v>
      </c>
      <c r="K68" s="2" t="str">
        <f>J68*699.13</f>
        <v>0</v>
      </c>
      <c r="L68" s="5"/>
    </row>
    <row r="69" spans="1:12" customHeight="1" ht="105" outlineLevel="3">
      <c r="A69" s="1"/>
      <c r="B69" s="1">
        <v>820487</v>
      </c>
      <c r="C69" s="1" t="s">
        <v>268</v>
      </c>
      <c r="D69" s="1" t="s">
        <v>269</v>
      </c>
      <c r="E69" s="2" t="s">
        <v>270</v>
      </c>
      <c r="F69" s="2" t="s">
        <v>271</v>
      </c>
      <c r="G69" s="2">
        <v>1</v>
      </c>
      <c r="H69" s="2">
        <v>0</v>
      </c>
      <c r="I69" s="1">
        <v>0</v>
      </c>
      <c r="J69" s="3" t="s">
        <v>17</v>
      </c>
      <c r="K69" s="2" t="str">
        <f>J69*700.61</f>
        <v>0</v>
      </c>
      <c r="L69" s="5"/>
    </row>
    <row r="70" spans="1:12" customHeight="1" ht="105" outlineLevel="3">
      <c r="A70" s="1"/>
      <c r="B70" s="1">
        <v>820488</v>
      </c>
      <c r="C70" s="1" t="s">
        <v>272</v>
      </c>
      <c r="D70" s="1" t="s">
        <v>273</v>
      </c>
      <c r="E70" s="2" t="s">
        <v>274</v>
      </c>
      <c r="F70" s="2" t="s">
        <v>275</v>
      </c>
      <c r="G70" s="2">
        <v>0</v>
      </c>
      <c r="H70" s="2">
        <v>0</v>
      </c>
      <c r="I70" s="1">
        <v>0</v>
      </c>
      <c r="J70" s="3" t="s">
        <v>17</v>
      </c>
      <c r="K70" s="2" t="str">
        <f>J70*272.21</f>
        <v>0</v>
      </c>
      <c r="L70" s="5"/>
    </row>
    <row r="71" spans="1:12" customHeight="1" ht="105" outlineLevel="3">
      <c r="A71" s="1"/>
      <c r="B71" s="1">
        <v>820489</v>
      </c>
      <c r="C71" s="1" t="s">
        <v>276</v>
      </c>
      <c r="D71" s="1" t="s">
        <v>277</v>
      </c>
      <c r="E71" s="2" t="s">
        <v>278</v>
      </c>
      <c r="F71" s="2" t="s">
        <v>279</v>
      </c>
      <c r="G71" s="2">
        <v>0</v>
      </c>
      <c r="H71" s="2">
        <v>0</v>
      </c>
      <c r="I71" s="1">
        <v>0</v>
      </c>
      <c r="J71" s="3" t="s">
        <v>17</v>
      </c>
      <c r="K71" s="2" t="str">
        <f>J71*484.93</f>
        <v>0</v>
      </c>
      <c r="L71" s="5"/>
    </row>
    <row r="72" spans="1:12" customHeight="1" ht="105" outlineLevel="3">
      <c r="A72" s="1"/>
      <c r="B72" s="1">
        <v>820490</v>
      </c>
      <c r="C72" s="1" t="s">
        <v>280</v>
      </c>
      <c r="D72" s="1" t="s">
        <v>281</v>
      </c>
      <c r="E72" s="2" t="s">
        <v>282</v>
      </c>
      <c r="F72" s="2" t="s">
        <v>263</v>
      </c>
      <c r="G72" s="2">
        <v>0</v>
      </c>
      <c r="H72" s="2">
        <v>0</v>
      </c>
      <c r="I72" s="1">
        <v>0</v>
      </c>
      <c r="J72" s="3" t="s">
        <v>17</v>
      </c>
      <c r="K72" s="2" t="str">
        <f>J72*718.46</f>
        <v>0</v>
      </c>
      <c r="L72" s="5"/>
    </row>
    <row r="73" spans="1:12" customHeight="1" ht="105" outlineLevel="3">
      <c r="A73" s="1"/>
      <c r="B73" s="1">
        <v>820491</v>
      </c>
      <c r="C73" s="1" t="s">
        <v>283</v>
      </c>
      <c r="D73" s="1" t="s">
        <v>284</v>
      </c>
      <c r="E73" s="2" t="s">
        <v>285</v>
      </c>
      <c r="F73" s="2" t="s">
        <v>286</v>
      </c>
      <c r="G73" s="2" t="s">
        <v>136</v>
      </c>
      <c r="H73" s="2">
        <v>0</v>
      </c>
      <c r="I73" s="1">
        <v>0</v>
      </c>
      <c r="J73" s="3" t="s">
        <v>17</v>
      </c>
      <c r="K73" s="2" t="str">
        <f>J73*226.10</f>
        <v>0</v>
      </c>
      <c r="L73" s="5"/>
    </row>
    <row r="74" spans="1:12" customHeight="1" ht="105" outlineLevel="3">
      <c r="A74" s="1"/>
      <c r="B74" s="1">
        <v>820492</v>
      </c>
      <c r="C74" s="1" t="s">
        <v>287</v>
      </c>
      <c r="D74" s="1" t="s">
        <v>288</v>
      </c>
      <c r="E74" s="2" t="s">
        <v>289</v>
      </c>
      <c r="F74" s="2" t="s">
        <v>290</v>
      </c>
      <c r="G74" s="2">
        <v>0</v>
      </c>
      <c r="H74" s="2">
        <v>0</v>
      </c>
      <c r="I74" s="1">
        <v>0</v>
      </c>
      <c r="J74" s="3" t="s">
        <v>17</v>
      </c>
      <c r="K74" s="2" t="str">
        <f>J74*368.90</f>
        <v>0</v>
      </c>
      <c r="L74" s="5"/>
    </row>
    <row r="75" spans="1:12" customHeight="1" ht="105" outlineLevel="3">
      <c r="A75" s="1"/>
      <c r="B75" s="1">
        <v>820493</v>
      </c>
      <c r="C75" s="1" t="s">
        <v>291</v>
      </c>
      <c r="D75" s="1" t="s">
        <v>292</v>
      </c>
      <c r="E75" s="2" t="s">
        <v>293</v>
      </c>
      <c r="F75" s="2" t="s">
        <v>294</v>
      </c>
      <c r="G75" s="2" t="s">
        <v>136</v>
      </c>
      <c r="H75" s="2">
        <v>0</v>
      </c>
      <c r="I75" s="1">
        <v>0</v>
      </c>
      <c r="J75" s="3" t="s">
        <v>17</v>
      </c>
      <c r="K75" s="2" t="str">
        <f>J75*632.19</f>
        <v>0</v>
      </c>
      <c r="L75" s="5"/>
    </row>
    <row r="76" spans="1:12" customHeight="1" ht="105" outlineLevel="3">
      <c r="A76" s="1"/>
      <c r="B76" s="1">
        <v>820494</v>
      </c>
      <c r="C76" s="1" t="s">
        <v>295</v>
      </c>
      <c r="D76" s="1" t="s">
        <v>296</v>
      </c>
      <c r="E76" s="2" t="s">
        <v>297</v>
      </c>
      <c r="F76" s="2" t="s">
        <v>298</v>
      </c>
      <c r="G76" s="2" t="s">
        <v>39</v>
      </c>
      <c r="H76" s="2">
        <v>0</v>
      </c>
      <c r="I76" s="1">
        <v>0</v>
      </c>
      <c r="J76" s="3" t="s">
        <v>17</v>
      </c>
      <c r="K76" s="2" t="str">
        <f>J76*931.18</f>
        <v>0</v>
      </c>
      <c r="L76" s="5"/>
    </row>
    <row r="77" spans="1:12" customHeight="1" ht="105" outlineLevel="3">
      <c r="A77" s="1"/>
      <c r="B77" s="1">
        <v>820495</v>
      </c>
      <c r="C77" s="1" t="s">
        <v>299</v>
      </c>
      <c r="D77" s="1" t="s">
        <v>300</v>
      </c>
      <c r="E77" s="2" t="s">
        <v>301</v>
      </c>
      <c r="F77" s="2" t="s">
        <v>302</v>
      </c>
      <c r="G77" s="2">
        <v>5</v>
      </c>
      <c r="H77" s="2">
        <v>0</v>
      </c>
      <c r="I77" s="1">
        <v>0</v>
      </c>
      <c r="J77" s="3" t="s">
        <v>17</v>
      </c>
      <c r="K77" s="2" t="str">
        <f>J77*1187.03</f>
        <v>0</v>
      </c>
      <c r="L77" s="5"/>
    </row>
    <row r="78" spans="1:12" customHeight="1" ht="105" outlineLevel="3">
      <c r="A78" s="1"/>
      <c r="B78" s="1">
        <v>820496</v>
      </c>
      <c r="C78" s="1" t="s">
        <v>303</v>
      </c>
      <c r="D78" s="1" t="s">
        <v>304</v>
      </c>
      <c r="E78" s="2" t="s">
        <v>305</v>
      </c>
      <c r="F78" s="2" t="s">
        <v>306</v>
      </c>
      <c r="G78" s="2">
        <v>8</v>
      </c>
      <c r="H78" s="2">
        <v>0</v>
      </c>
      <c r="I78" s="1">
        <v>0</v>
      </c>
      <c r="J78" s="3" t="s">
        <v>17</v>
      </c>
      <c r="K78" s="2" t="str">
        <f>J78*212.71</f>
        <v>0</v>
      </c>
      <c r="L78" s="5"/>
    </row>
    <row r="79" spans="1:12" customHeight="1" ht="105" outlineLevel="3">
      <c r="A79" s="1"/>
      <c r="B79" s="1">
        <v>820497</v>
      </c>
      <c r="C79" s="1" t="s">
        <v>307</v>
      </c>
      <c r="D79" s="1" t="s">
        <v>308</v>
      </c>
      <c r="E79" s="2" t="s">
        <v>309</v>
      </c>
      <c r="F79" s="2" t="s">
        <v>196</v>
      </c>
      <c r="G79" s="2">
        <v>0</v>
      </c>
      <c r="H79" s="2">
        <v>0</v>
      </c>
      <c r="I79" s="1">
        <v>0</v>
      </c>
      <c r="J79" s="3" t="s">
        <v>17</v>
      </c>
      <c r="K79" s="2" t="str">
        <f>J79*334.69</f>
        <v>0</v>
      </c>
      <c r="L79" s="5"/>
    </row>
    <row r="80" spans="1:12" customHeight="1" ht="105" outlineLevel="3">
      <c r="A80" s="1"/>
      <c r="B80" s="1">
        <v>820499</v>
      </c>
      <c r="C80" s="1" t="s">
        <v>310</v>
      </c>
      <c r="D80" s="1" t="s">
        <v>311</v>
      </c>
      <c r="E80" s="2" t="s">
        <v>312</v>
      </c>
      <c r="F80" s="2" t="s">
        <v>313</v>
      </c>
      <c r="G80" s="2" t="s">
        <v>39</v>
      </c>
      <c r="H80" s="2">
        <v>0</v>
      </c>
      <c r="I80" s="1">
        <v>0</v>
      </c>
      <c r="J80" s="3" t="s">
        <v>17</v>
      </c>
      <c r="K80" s="2" t="str">
        <f>J80*508.73</f>
        <v>0</v>
      </c>
      <c r="L80" s="5"/>
    </row>
    <row r="81" spans="1:12" customHeight="1" ht="105" outlineLevel="3">
      <c r="A81" s="1"/>
      <c r="B81" s="1">
        <v>820500</v>
      </c>
      <c r="C81" s="1" t="s">
        <v>314</v>
      </c>
      <c r="D81" s="1" t="s">
        <v>315</v>
      </c>
      <c r="E81" s="2" t="s">
        <v>316</v>
      </c>
      <c r="F81" s="2" t="s">
        <v>317</v>
      </c>
      <c r="G81" s="2" t="s">
        <v>39</v>
      </c>
      <c r="H81" s="2">
        <v>0</v>
      </c>
      <c r="I81" s="1">
        <v>0</v>
      </c>
      <c r="J81" s="3" t="s">
        <v>17</v>
      </c>
      <c r="K81" s="2" t="str">
        <f>J81*227.59</f>
        <v>0</v>
      </c>
      <c r="L81" s="5"/>
    </row>
    <row r="82" spans="1:12" customHeight="1" ht="105" outlineLevel="3">
      <c r="A82" s="1"/>
      <c r="B82" s="1">
        <v>820501</v>
      </c>
      <c r="C82" s="1" t="s">
        <v>318</v>
      </c>
      <c r="D82" s="1" t="s">
        <v>319</v>
      </c>
      <c r="E82" s="2" t="s">
        <v>320</v>
      </c>
      <c r="F82" s="2" t="s">
        <v>321</v>
      </c>
      <c r="G82" s="2" t="s">
        <v>39</v>
      </c>
      <c r="H82" s="2">
        <v>0</v>
      </c>
      <c r="I82" s="1">
        <v>0</v>
      </c>
      <c r="J82" s="3" t="s">
        <v>17</v>
      </c>
      <c r="K82" s="2" t="str">
        <f>J82*352.54</f>
        <v>0</v>
      </c>
      <c r="L82" s="5"/>
    </row>
    <row r="83" spans="1:12" customHeight="1" ht="105" outlineLevel="3">
      <c r="A83" s="1"/>
      <c r="B83" s="1">
        <v>820502</v>
      </c>
      <c r="C83" s="1" t="s">
        <v>322</v>
      </c>
      <c r="D83" s="1" t="s">
        <v>323</v>
      </c>
      <c r="E83" s="2" t="s">
        <v>324</v>
      </c>
      <c r="F83" s="2" t="s">
        <v>325</v>
      </c>
      <c r="G83" s="2" t="s">
        <v>136</v>
      </c>
      <c r="H83" s="2">
        <v>0</v>
      </c>
      <c r="I83" s="1">
        <v>0</v>
      </c>
      <c r="J83" s="3" t="s">
        <v>17</v>
      </c>
      <c r="K83" s="2" t="str">
        <f>J83*590.54</f>
        <v>0</v>
      </c>
      <c r="L83" s="5"/>
    </row>
    <row r="84" spans="1:12" customHeight="1" ht="105" outlineLevel="3">
      <c r="A84" s="1"/>
      <c r="B84" s="1">
        <v>820503</v>
      </c>
      <c r="C84" s="1" t="s">
        <v>326</v>
      </c>
      <c r="D84" s="1" t="s">
        <v>327</v>
      </c>
      <c r="E84" s="2" t="s">
        <v>328</v>
      </c>
      <c r="F84" s="2" t="s">
        <v>329</v>
      </c>
      <c r="G84" s="2" t="s">
        <v>136</v>
      </c>
      <c r="H84" s="2">
        <v>0</v>
      </c>
      <c r="I84" s="1">
        <v>0</v>
      </c>
      <c r="J84" s="3" t="s">
        <v>17</v>
      </c>
      <c r="K84" s="2" t="str">
        <f>J84*233.54</f>
        <v>0</v>
      </c>
      <c r="L84" s="5"/>
    </row>
    <row r="85" spans="1:12" customHeight="1" ht="105" outlineLevel="3">
      <c r="A85" s="1"/>
      <c r="B85" s="1">
        <v>820504</v>
      </c>
      <c r="C85" s="1" t="s">
        <v>330</v>
      </c>
      <c r="D85" s="1" t="s">
        <v>331</v>
      </c>
      <c r="E85" s="2" t="s">
        <v>332</v>
      </c>
      <c r="F85" s="2" t="s">
        <v>333</v>
      </c>
      <c r="G85" s="2">
        <v>8</v>
      </c>
      <c r="H85" s="2">
        <v>0</v>
      </c>
      <c r="I85" s="1">
        <v>0</v>
      </c>
      <c r="J85" s="3" t="s">
        <v>17</v>
      </c>
      <c r="K85" s="2" t="str">
        <f>J85*419.48</f>
        <v>0</v>
      </c>
      <c r="L85" s="5"/>
    </row>
    <row r="86" spans="1:12" customHeight="1" ht="105" outlineLevel="3">
      <c r="A86" s="1"/>
      <c r="B86" s="1">
        <v>820505</v>
      </c>
      <c r="C86" s="1" t="s">
        <v>334</v>
      </c>
      <c r="D86" s="1" t="s">
        <v>335</v>
      </c>
      <c r="E86" s="2" t="s">
        <v>336</v>
      </c>
      <c r="F86" s="2" t="s">
        <v>123</v>
      </c>
      <c r="G86" s="2" t="s">
        <v>39</v>
      </c>
      <c r="H86" s="2">
        <v>0</v>
      </c>
      <c r="I86" s="1">
        <v>0</v>
      </c>
      <c r="J86" s="3" t="s">
        <v>17</v>
      </c>
      <c r="K86" s="2" t="str">
        <f>J86*462.61</f>
        <v>0</v>
      </c>
      <c r="L86" s="5"/>
    </row>
    <row r="87" spans="1:12" customHeight="1" ht="105" outlineLevel="3">
      <c r="A87" s="1"/>
      <c r="B87" s="1">
        <v>820506</v>
      </c>
      <c r="C87" s="1" t="s">
        <v>337</v>
      </c>
      <c r="D87" s="1" t="s">
        <v>338</v>
      </c>
      <c r="E87" s="2" t="s">
        <v>339</v>
      </c>
      <c r="F87" s="2" t="s">
        <v>340</v>
      </c>
      <c r="G87" s="2">
        <v>0</v>
      </c>
      <c r="H87" s="2">
        <v>0</v>
      </c>
      <c r="I87" s="1">
        <v>0</v>
      </c>
      <c r="J87" s="3" t="s">
        <v>17</v>
      </c>
      <c r="K87" s="2" t="str">
        <f>J87*288.58</f>
        <v>0</v>
      </c>
      <c r="L87" s="5"/>
    </row>
    <row r="88" spans="1:12" customHeight="1" ht="105" outlineLevel="3">
      <c r="A88" s="1"/>
      <c r="B88" s="1">
        <v>820507</v>
      </c>
      <c r="C88" s="1" t="s">
        <v>341</v>
      </c>
      <c r="D88" s="1" t="s">
        <v>342</v>
      </c>
      <c r="E88" s="2" t="s">
        <v>343</v>
      </c>
      <c r="F88" s="2" t="s">
        <v>344</v>
      </c>
      <c r="G88" s="2" t="s">
        <v>26</v>
      </c>
      <c r="H88" s="2">
        <v>0</v>
      </c>
      <c r="I88" s="1">
        <v>0</v>
      </c>
      <c r="J88" s="3" t="s">
        <v>17</v>
      </c>
      <c r="K88" s="2" t="str">
        <f>J88*178.50</f>
        <v>0</v>
      </c>
      <c r="L88" s="5"/>
    </row>
    <row r="89" spans="1:12" customHeight="1" ht="105" outlineLevel="3">
      <c r="A89" s="1"/>
      <c r="B89" s="1">
        <v>820508</v>
      </c>
      <c r="C89" s="1" t="s">
        <v>345</v>
      </c>
      <c r="D89" s="1" t="s">
        <v>346</v>
      </c>
      <c r="E89" s="2" t="s">
        <v>347</v>
      </c>
      <c r="F89" s="2" t="s">
        <v>348</v>
      </c>
      <c r="G89" s="2" t="s">
        <v>16</v>
      </c>
      <c r="H89" s="2">
        <v>0</v>
      </c>
      <c r="I89" s="1">
        <v>0</v>
      </c>
      <c r="J89" s="3" t="s">
        <v>17</v>
      </c>
      <c r="K89" s="2" t="str">
        <f>J89*261.80</f>
        <v>0</v>
      </c>
      <c r="L89" s="5"/>
    </row>
    <row r="90" spans="1:12" customHeight="1" ht="105" outlineLevel="3">
      <c r="A90" s="1"/>
      <c r="B90" s="1">
        <v>820509</v>
      </c>
      <c r="C90" s="1" t="s">
        <v>349</v>
      </c>
      <c r="D90" s="1" t="s">
        <v>350</v>
      </c>
      <c r="E90" s="2" t="s">
        <v>351</v>
      </c>
      <c r="F90" s="2" t="s">
        <v>200</v>
      </c>
      <c r="G90" s="2" t="s">
        <v>39</v>
      </c>
      <c r="H90" s="2">
        <v>0</v>
      </c>
      <c r="I90" s="1">
        <v>0</v>
      </c>
      <c r="J90" s="3" t="s">
        <v>17</v>
      </c>
      <c r="K90" s="2" t="str">
        <f>J90*431.38</f>
        <v>0</v>
      </c>
      <c r="L90" s="5"/>
    </row>
    <row r="91" spans="1:12" customHeight="1" ht="105" outlineLevel="3">
      <c r="A91" s="1"/>
      <c r="B91" s="1">
        <v>820510</v>
      </c>
      <c r="C91" s="1" t="s">
        <v>352</v>
      </c>
      <c r="D91" s="1" t="s">
        <v>353</v>
      </c>
      <c r="E91" s="2" t="s">
        <v>354</v>
      </c>
      <c r="F91" s="2" t="s">
        <v>355</v>
      </c>
      <c r="G91" s="2" t="s">
        <v>16</v>
      </c>
      <c r="H91" s="2">
        <v>0</v>
      </c>
      <c r="I91" s="1">
        <v>0</v>
      </c>
      <c r="J91" s="3" t="s">
        <v>17</v>
      </c>
      <c r="K91" s="2" t="str">
        <f>J91*190.40</f>
        <v>0</v>
      </c>
      <c r="L91" s="5"/>
    </row>
    <row r="92" spans="1:12" customHeight="1" ht="105" outlineLevel="3">
      <c r="A92" s="1"/>
      <c r="B92" s="1">
        <v>820511</v>
      </c>
      <c r="C92" s="1" t="s">
        <v>356</v>
      </c>
      <c r="D92" s="1" t="s">
        <v>357</v>
      </c>
      <c r="E92" s="2" t="s">
        <v>358</v>
      </c>
      <c r="F92" s="2" t="s">
        <v>359</v>
      </c>
      <c r="G92" s="2" t="s">
        <v>16</v>
      </c>
      <c r="H92" s="2">
        <v>0</v>
      </c>
      <c r="I92" s="1">
        <v>0</v>
      </c>
      <c r="J92" s="3" t="s">
        <v>17</v>
      </c>
      <c r="K92" s="2" t="str">
        <f>J92*263.29</f>
        <v>0</v>
      </c>
      <c r="L92" s="5"/>
    </row>
    <row r="93" spans="1:12" customHeight="1" ht="105" outlineLevel="3">
      <c r="A93" s="1"/>
      <c r="B93" s="1">
        <v>820512</v>
      </c>
      <c r="C93" s="1" t="s">
        <v>360</v>
      </c>
      <c r="D93" s="1" t="s">
        <v>361</v>
      </c>
      <c r="E93" s="2" t="s">
        <v>362</v>
      </c>
      <c r="F93" s="2" t="s">
        <v>363</v>
      </c>
      <c r="G93" s="2">
        <v>7</v>
      </c>
      <c r="H93" s="2">
        <v>0</v>
      </c>
      <c r="I93" s="1">
        <v>0</v>
      </c>
      <c r="J93" s="3" t="s">
        <v>17</v>
      </c>
      <c r="K93" s="2" t="str">
        <f>J93*465.59</f>
        <v>0</v>
      </c>
      <c r="L93" s="5"/>
    </row>
    <row r="94" spans="1:12" customHeight="1" ht="105" outlineLevel="3">
      <c r="A94" s="1"/>
      <c r="B94" s="1">
        <v>820513</v>
      </c>
      <c r="C94" s="1" t="s">
        <v>364</v>
      </c>
      <c r="D94" s="1" t="s">
        <v>365</v>
      </c>
      <c r="E94" s="2" t="s">
        <v>366</v>
      </c>
      <c r="F94" s="2" t="s">
        <v>344</v>
      </c>
      <c r="G94" s="2">
        <v>0</v>
      </c>
      <c r="H94" s="2">
        <v>0</v>
      </c>
      <c r="I94" s="1">
        <v>0</v>
      </c>
      <c r="J94" s="3" t="s">
        <v>17</v>
      </c>
      <c r="K94" s="2" t="str">
        <f>J94*178.50</f>
        <v>0</v>
      </c>
      <c r="L94" s="5"/>
    </row>
    <row r="95" spans="1:12" customHeight="1" ht="105" outlineLevel="3">
      <c r="A95" s="1"/>
      <c r="B95" s="1">
        <v>820514</v>
      </c>
      <c r="C95" s="1" t="s">
        <v>367</v>
      </c>
      <c r="D95" s="1" t="s">
        <v>368</v>
      </c>
      <c r="E95" s="2" t="s">
        <v>369</v>
      </c>
      <c r="F95" s="2" t="s">
        <v>370</v>
      </c>
      <c r="G95" s="2" t="s">
        <v>39</v>
      </c>
      <c r="H95" s="2">
        <v>0</v>
      </c>
      <c r="I95" s="1">
        <v>0</v>
      </c>
      <c r="J95" s="3" t="s">
        <v>17</v>
      </c>
      <c r="K95" s="2" t="str">
        <f>J95*269.24</f>
        <v>0</v>
      </c>
      <c r="L95" s="5"/>
    </row>
    <row r="96" spans="1:12" customHeight="1" ht="105" outlineLevel="3">
      <c r="A96" s="1"/>
      <c r="B96" s="1">
        <v>820515</v>
      </c>
      <c r="C96" s="1" t="s">
        <v>371</v>
      </c>
      <c r="D96" s="1" t="s">
        <v>372</v>
      </c>
      <c r="E96" s="2" t="s">
        <v>373</v>
      </c>
      <c r="F96" s="2" t="s">
        <v>374</v>
      </c>
      <c r="G96" s="2" t="s">
        <v>39</v>
      </c>
      <c r="H96" s="2">
        <v>0</v>
      </c>
      <c r="I96" s="1">
        <v>0</v>
      </c>
      <c r="J96" s="3" t="s">
        <v>17</v>
      </c>
      <c r="K96" s="2" t="str">
        <f>J96*447.74</f>
        <v>0</v>
      </c>
      <c r="L96" s="5"/>
    </row>
    <row r="97" spans="1:12" customHeight="1" ht="105" outlineLevel="3">
      <c r="A97" s="1"/>
      <c r="B97" s="1">
        <v>820520</v>
      </c>
      <c r="C97" s="1" t="s">
        <v>375</v>
      </c>
      <c r="D97" s="1" t="s">
        <v>376</v>
      </c>
      <c r="E97" s="2" t="s">
        <v>377</v>
      </c>
      <c r="F97" s="2" t="s">
        <v>306</v>
      </c>
      <c r="G97" s="2" t="s">
        <v>39</v>
      </c>
      <c r="H97" s="2">
        <v>0</v>
      </c>
      <c r="I97" s="1">
        <v>0</v>
      </c>
      <c r="J97" s="3" t="s">
        <v>17</v>
      </c>
      <c r="K97" s="2" t="str">
        <f>J97*212.71</f>
        <v>0</v>
      </c>
      <c r="L97" s="5"/>
    </row>
    <row r="98" spans="1:12" customHeight="1" ht="105" outlineLevel="3">
      <c r="A98" s="1"/>
      <c r="B98" s="1">
        <v>820521</v>
      </c>
      <c r="C98" s="1" t="s">
        <v>378</v>
      </c>
      <c r="D98" s="1" t="s">
        <v>379</v>
      </c>
      <c r="E98" s="2" t="s">
        <v>380</v>
      </c>
      <c r="F98" s="2" t="s">
        <v>95</v>
      </c>
      <c r="G98" s="2" t="s">
        <v>26</v>
      </c>
      <c r="H98" s="2">
        <v>0</v>
      </c>
      <c r="I98" s="1">
        <v>0</v>
      </c>
      <c r="J98" s="3" t="s">
        <v>17</v>
      </c>
      <c r="K98" s="2" t="str">
        <f>J98*78.84</f>
        <v>0</v>
      </c>
      <c r="L98" s="5"/>
    </row>
    <row r="99" spans="1:12" customHeight="1" ht="105" outlineLevel="3">
      <c r="A99" s="1"/>
      <c r="B99" s="1">
        <v>820522</v>
      </c>
      <c r="C99" s="1" t="s">
        <v>381</v>
      </c>
      <c r="D99" s="1" t="s">
        <v>382</v>
      </c>
      <c r="E99" s="2" t="s">
        <v>383</v>
      </c>
      <c r="F99" s="2" t="s">
        <v>384</v>
      </c>
      <c r="G99" s="2" t="s">
        <v>16</v>
      </c>
      <c r="H99" s="2">
        <v>0</v>
      </c>
      <c r="I99" s="1">
        <v>0</v>
      </c>
      <c r="J99" s="3" t="s">
        <v>17</v>
      </c>
      <c r="K99" s="2" t="str">
        <f>J99*89.25</f>
        <v>0</v>
      </c>
      <c r="L99" s="5"/>
    </row>
    <row r="100" spans="1:12" customHeight="1" ht="105" outlineLevel="3">
      <c r="A100" s="1"/>
      <c r="B100" s="1">
        <v>820523</v>
      </c>
      <c r="C100" s="1" t="s">
        <v>385</v>
      </c>
      <c r="D100" s="1" t="s">
        <v>386</v>
      </c>
      <c r="E100" s="2" t="s">
        <v>387</v>
      </c>
      <c r="F100" s="2" t="s">
        <v>47</v>
      </c>
      <c r="G100" s="2" t="s">
        <v>16</v>
      </c>
      <c r="H100" s="2">
        <v>0</v>
      </c>
      <c r="I100" s="1">
        <v>0</v>
      </c>
      <c r="J100" s="3" t="s">
        <v>17</v>
      </c>
      <c r="K100" s="2" t="str">
        <f>J100*107.10</f>
        <v>0</v>
      </c>
      <c r="L100" s="5"/>
    </row>
    <row r="101" spans="1:12" customHeight="1" ht="105" outlineLevel="3">
      <c r="A101" s="1"/>
      <c r="B101" s="1">
        <v>820524</v>
      </c>
      <c r="C101" s="1" t="s">
        <v>388</v>
      </c>
      <c r="D101" s="1" t="s">
        <v>389</v>
      </c>
      <c r="E101" s="2" t="s">
        <v>390</v>
      </c>
      <c r="F101" s="2" t="s">
        <v>391</v>
      </c>
      <c r="G101" s="2" t="s">
        <v>16</v>
      </c>
      <c r="H101" s="2">
        <v>0</v>
      </c>
      <c r="I101" s="1">
        <v>0</v>
      </c>
      <c r="J101" s="3" t="s">
        <v>17</v>
      </c>
      <c r="K101" s="2" t="str">
        <f>J101*120.49</f>
        <v>0</v>
      </c>
      <c r="L101" s="5"/>
    </row>
    <row r="102" spans="1:12" customHeight="1" ht="105" outlineLevel="3">
      <c r="A102" s="1"/>
      <c r="B102" s="1">
        <v>820525</v>
      </c>
      <c r="C102" s="1" t="s">
        <v>392</v>
      </c>
      <c r="D102" s="1" t="s">
        <v>393</v>
      </c>
      <c r="E102" s="2" t="s">
        <v>394</v>
      </c>
      <c r="F102" s="2" t="s">
        <v>395</v>
      </c>
      <c r="G102" s="2" t="s">
        <v>136</v>
      </c>
      <c r="H102" s="2">
        <v>0</v>
      </c>
      <c r="I102" s="1">
        <v>0</v>
      </c>
      <c r="J102" s="3" t="s">
        <v>17</v>
      </c>
      <c r="K102" s="2" t="str">
        <f>J102*147.26</f>
        <v>0</v>
      </c>
      <c r="L102" s="5"/>
    </row>
    <row r="103" spans="1:12" customHeight="1" ht="105" outlineLevel="3">
      <c r="A103" s="1"/>
      <c r="B103" s="1">
        <v>820526</v>
      </c>
      <c r="C103" s="1" t="s">
        <v>396</v>
      </c>
      <c r="D103" s="1" t="s">
        <v>397</v>
      </c>
      <c r="E103" s="2" t="s">
        <v>398</v>
      </c>
      <c r="F103" s="2" t="s">
        <v>399</v>
      </c>
      <c r="G103" s="2" t="s">
        <v>136</v>
      </c>
      <c r="H103" s="2">
        <v>0</v>
      </c>
      <c r="I103" s="1">
        <v>0</v>
      </c>
      <c r="J103" s="3" t="s">
        <v>17</v>
      </c>
      <c r="K103" s="2" t="str">
        <f>J103*185.94</f>
        <v>0</v>
      </c>
      <c r="L103" s="5"/>
    </row>
    <row r="104" spans="1:12" customHeight="1" ht="105" outlineLevel="3">
      <c r="A104" s="1"/>
      <c r="B104" s="1">
        <v>820527</v>
      </c>
      <c r="C104" s="1" t="s">
        <v>400</v>
      </c>
      <c r="D104" s="1" t="s">
        <v>401</v>
      </c>
      <c r="E104" s="2" t="s">
        <v>402</v>
      </c>
      <c r="F104" s="2" t="s">
        <v>403</v>
      </c>
      <c r="G104" s="2">
        <v>9</v>
      </c>
      <c r="H104" s="2">
        <v>0</v>
      </c>
      <c r="I104" s="1">
        <v>0</v>
      </c>
      <c r="J104" s="3" t="s">
        <v>17</v>
      </c>
      <c r="K104" s="2" t="str">
        <f>J104*215.69</f>
        <v>0</v>
      </c>
      <c r="L104" s="5"/>
    </row>
    <row r="105" spans="1:12" customHeight="1" ht="105" outlineLevel="3">
      <c r="A105" s="1"/>
      <c r="B105" s="1">
        <v>820528</v>
      </c>
      <c r="C105" s="1" t="s">
        <v>404</v>
      </c>
      <c r="D105" s="1" t="s">
        <v>405</v>
      </c>
      <c r="E105" s="2" t="s">
        <v>406</v>
      </c>
      <c r="F105" s="2" t="s">
        <v>407</v>
      </c>
      <c r="G105" s="2" t="s">
        <v>136</v>
      </c>
      <c r="H105" s="2">
        <v>0</v>
      </c>
      <c r="I105" s="1">
        <v>0</v>
      </c>
      <c r="J105" s="3" t="s">
        <v>17</v>
      </c>
      <c r="K105" s="2" t="str">
        <f>J105*254.36</f>
        <v>0</v>
      </c>
      <c r="L105" s="5"/>
    </row>
    <row r="106" spans="1:12" customHeight="1" ht="105" outlineLevel="3">
      <c r="A106" s="1"/>
      <c r="B106" s="1">
        <v>820529</v>
      </c>
      <c r="C106" s="1" t="s">
        <v>408</v>
      </c>
      <c r="D106" s="1" t="s">
        <v>409</v>
      </c>
      <c r="E106" s="2" t="s">
        <v>410</v>
      </c>
      <c r="F106" s="2" t="s">
        <v>411</v>
      </c>
      <c r="G106" s="2" t="s">
        <v>39</v>
      </c>
      <c r="H106" s="2">
        <v>0</v>
      </c>
      <c r="I106" s="1">
        <v>0</v>
      </c>
      <c r="J106" s="3" t="s">
        <v>17</v>
      </c>
      <c r="K106" s="2" t="str">
        <f>J106*294.53</f>
        <v>0</v>
      </c>
      <c r="L106" s="5"/>
    </row>
    <row r="107" spans="1:12" customHeight="1" ht="105" outlineLevel="3">
      <c r="A107" s="1"/>
      <c r="B107" s="1">
        <v>820530</v>
      </c>
      <c r="C107" s="1" t="s">
        <v>412</v>
      </c>
      <c r="D107" s="1" t="s">
        <v>413</v>
      </c>
      <c r="E107" s="2" t="s">
        <v>414</v>
      </c>
      <c r="F107" s="2" t="s">
        <v>415</v>
      </c>
      <c r="G107" s="2" t="s">
        <v>39</v>
      </c>
      <c r="H107" s="2">
        <v>0</v>
      </c>
      <c r="I107" s="1">
        <v>0</v>
      </c>
      <c r="J107" s="3" t="s">
        <v>17</v>
      </c>
      <c r="K107" s="2" t="str">
        <f>J107*333.20</f>
        <v>0</v>
      </c>
      <c r="L107" s="5"/>
    </row>
    <row r="108" spans="1:12" customHeight="1" ht="105" outlineLevel="3">
      <c r="A108" s="1"/>
      <c r="B108" s="1">
        <v>820531</v>
      </c>
      <c r="C108" s="1" t="s">
        <v>416</v>
      </c>
      <c r="D108" s="1" t="s">
        <v>417</v>
      </c>
      <c r="E108" s="2" t="s">
        <v>418</v>
      </c>
      <c r="F108" s="2" t="s">
        <v>419</v>
      </c>
      <c r="G108" s="2" t="s">
        <v>136</v>
      </c>
      <c r="H108" s="2">
        <v>0</v>
      </c>
      <c r="I108" s="1">
        <v>0</v>
      </c>
      <c r="J108" s="3" t="s">
        <v>17</v>
      </c>
      <c r="K108" s="2" t="str">
        <f>J108*370.39</f>
        <v>0</v>
      </c>
      <c r="L108" s="5"/>
    </row>
    <row r="109" spans="1:12" customHeight="1" ht="105" outlineLevel="3">
      <c r="A109" s="1"/>
      <c r="B109" s="1">
        <v>820532</v>
      </c>
      <c r="C109" s="1" t="s">
        <v>420</v>
      </c>
      <c r="D109" s="1" t="s">
        <v>421</v>
      </c>
      <c r="E109" s="2" t="s">
        <v>422</v>
      </c>
      <c r="F109" s="2" t="s">
        <v>423</v>
      </c>
      <c r="G109" s="2" t="s">
        <v>39</v>
      </c>
      <c r="H109" s="2">
        <v>0</v>
      </c>
      <c r="I109" s="1">
        <v>0</v>
      </c>
      <c r="J109" s="3" t="s">
        <v>17</v>
      </c>
      <c r="K109" s="2" t="str">
        <f>J109*404.60</f>
        <v>0</v>
      </c>
      <c r="L109" s="5"/>
    </row>
    <row r="110" spans="1:12" customHeight="1" ht="105" outlineLevel="3">
      <c r="A110" s="1"/>
      <c r="B110" s="1">
        <v>820533</v>
      </c>
      <c r="C110" s="1" t="s">
        <v>424</v>
      </c>
      <c r="D110" s="1" t="s">
        <v>425</v>
      </c>
      <c r="E110" s="2" t="s">
        <v>426</v>
      </c>
      <c r="F110" s="2" t="s">
        <v>91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J110*47.60</f>
        <v>0</v>
      </c>
      <c r="L110" s="5"/>
    </row>
    <row r="111" spans="1:12" customHeight="1" ht="105" outlineLevel="3">
      <c r="A111" s="1"/>
      <c r="B111" s="1">
        <v>820534</v>
      </c>
      <c r="C111" s="1" t="s">
        <v>427</v>
      </c>
      <c r="D111" s="1" t="s">
        <v>428</v>
      </c>
      <c r="E111" s="2" t="s">
        <v>429</v>
      </c>
      <c r="F111" s="2" t="s">
        <v>430</v>
      </c>
      <c r="G111" s="2">
        <v>-10</v>
      </c>
      <c r="H111" s="2">
        <v>0</v>
      </c>
      <c r="I111" s="1">
        <v>0</v>
      </c>
      <c r="J111" s="3" t="s">
        <v>17</v>
      </c>
      <c r="K111" s="2" t="str">
        <f>J111*80.33</f>
        <v>0</v>
      </c>
      <c r="L111" s="5"/>
    </row>
    <row r="112" spans="1:12" customHeight="1" ht="105" outlineLevel="3">
      <c r="A112" s="1"/>
      <c r="B112" s="1">
        <v>820535</v>
      </c>
      <c r="C112" s="1" t="s">
        <v>431</v>
      </c>
      <c r="D112" s="1" t="s">
        <v>432</v>
      </c>
      <c r="E112" s="2" t="s">
        <v>433</v>
      </c>
      <c r="F112" s="2" t="s">
        <v>434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J112*197.84</f>
        <v>0</v>
      </c>
      <c r="L112" s="5"/>
    </row>
    <row r="113" spans="1:12" customHeight="1" ht="105" outlineLevel="3">
      <c r="A113" s="1"/>
      <c r="B113" s="1">
        <v>820536</v>
      </c>
      <c r="C113" s="1" t="s">
        <v>435</v>
      </c>
      <c r="D113" s="1" t="s">
        <v>436</v>
      </c>
      <c r="E113" s="2" t="s">
        <v>437</v>
      </c>
      <c r="F113" s="2" t="s">
        <v>438</v>
      </c>
      <c r="G113" s="2" t="s">
        <v>136</v>
      </c>
      <c r="H113" s="2">
        <v>0</v>
      </c>
      <c r="I113" s="1">
        <v>0</v>
      </c>
      <c r="J113" s="3" t="s">
        <v>17</v>
      </c>
      <c r="K113" s="2" t="str">
        <f>J113*153.21</f>
        <v>0</v>
      </c>
      <c r="L113" s="5"/>
    </row>
    <row r="114" spans="1:12" customHeight="1" ht="105" outlineLevel="3">
      <c r="A114" s="1"/>
      <c r="B114" s="1">
        <v>820538</v>
      </c>
      <c r="C114" s="1" t="s">
        <v>439</v>
      </c>
      <c r="D114" s="1" t="s">
        <v>440</v>
      </c>
      <c r="E114" s="2" t="s">
        <v>441</v>
      </c>
      <c r="F114" s="2" t="s">
        <v>442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J114*258.83</f>
        <v>0</v>
      </c>
      <c r="L114" s="5"/>
    </row>
    <row r="115" spans="1:12" customHeight="1" ht="105" outlineLevel="3">
      <c r="A115" s="1"/>
      <c r="B115" s="1">
        <v>820539</v>
      </c>
      <c r="C115" s="1" t="s">
        <v>443</v>
      </c>
      <c r="D115" s="1" t="s">
        <v>444</v>
      </c>
      <c r="E115" s="2" t="s">
        <v>445</v>
      </c>
      <c r="F115" s="2" t="s">
        <v>446</v>
      </c>
      <c r="G115" s="2">
        <v>6</v>
      </c>
      <c r="H115" s="2">
        <v>0</v>
      </c>
      <c r="I115" s="1">
        <v>0</v>
      </c>
      <c r="J115" s="3" t="s">
        <v>17</v>
      </c>
      <c r="K115" s="2" t="str">
        <f>J115*429.89</f>
        <v>0</v>
      </c>
      <c r="L115" s="5"/>
    </row>
    <row r="116" spans="1:12" customHeight="1" ht="105" outlineLevel="3">
      <c r="A116" s="1"/>
      <c r="B116" s="1">
        <v>820540</v>
      </c>
      <c r="C116" s="1" t="s">
        <v>447</v>
      </c>
      <c r="D116" s="1" t="s">
        <v>448</v>
      </c>
      <c r="E116" s="2" t="s">
        <v>449</v>
      </c>
      <c r="F116" s="2" t="s">
        <v>450</v>
      </c>
      <c r="G116" s="2" t="s">
        <v>39</v>
      </c>
      <c r="H116" s="2">
        <v>0</v>
      </c>
      <c r="I116" s="1">
        <v>0</v>
      </c>
      <c r="J116" s="3" t="s">
        <v>17</v>
      </c>
      <c r="K116" s="2" t="str">
        <f>J116*342.13</f>
        <v>0</v>
      </c>
      <c r="L116" s="5"/>
    </row>
    <row r="117" spans="1:12" customHeight="1" ht="105" outlineLevel="3">
      <c r="A117" s="1"/>
      <c r="B117" s="1">
        <v>820541</v>
      </c>
      <c r="C117" s="1" t="s">
        <v>451</v>
      </c>
      <c r="D117" s="1" t="s">
        <v>452</v>
      </c>
      <c r="E117" s="2" t="s">
        <v>453</v>
      </c>
      <c r="F117" s="2" t="s">
        <v>454</v>
      </c>
      <c r="G117" s="2">
        <v>6</v>
      </c>
      <c r="H117" s="2">
        <v>0</v>
      </c>
      <c r="I117" s="1">
        <v>0</v>
      </c>
      <c r="J117" s="3" t="s">
        <v>17</v>
      </c>
      <c r="K117" s="2" t="str">
        <f>J117*587.56</f>
        <v>0</v>
      </c>
      <c r="L117" s="5"/>
    </row>
    <row r="118" spans="1:12" customHeight="1" ht="105" outlineLevel="3">
      <c r="A118" s="1"/>
      <c r="B118" s="1">
        <v>820542</v>
      </c>
      <c r="C118" s="1" t="s">
        <v>455</v>
      </c>
      <c r="D118" s="1" t="s">
        <v>456</v>
      </c>
      <c r="E118" s="2" t="s">
        <v>457</v>
      </c>
      <c r="F118" s="2" t="s">
        <v>458</v>
      </c>
      <c r="G118" s="2">
        <v>5</v>
      </c>
      <c r="H118" s="2">
        <v>0</v>
      </c>
      <c r="I118" s="1">
        <v>0</v>
      </c>
      <c r="J118" s="3" t="s">
        <v>17</v>
      </c>
      <c r="K118" s="2" t="str">
        <f>J118*618.80</f>
        <v>0</v>
      </c>
      <c r="L118" s="5"/>
    </row>
    <row r="119" spans="1:12" customHeight="1" ht="105" outlineLevel="3">
      <c r="A119" s="1"/>
      <c r="B119" s="1">
        <v>820543</v>
      </c>
      <c r="C119" s="1" t="s">
        <v>459</v>
      </c>
      <c r="D119" s="1" t="s">
        <v>460</v>
      </c>
      <c r="E119" s="2" t="s">
        <v>461</v>
      </c>
      <c r="F119" s="2" t="s">
        <v>462</v>
      </c>
      <c r="G119" s="2">
        <v>7</v>
      </c>
      <c r="H119" s="2">
        <v>0</v>
      </c>
      <c r="I119" s="1">
        <v>0</v>
      </c>
      <c r="J119" s="3" t="s">
        <v>17</v>
      </c>
      <c r="K119" s="2" t="str">
        <f>J119*722.93</f>
        <v>0</v>
      </c>
      <c r="L119" s="5"/>
    </row>
    <row r="120" spans="1:12" customHeight="1" ht="105" outlineLevel="3">
      <c r="A120" s="1"/>
      <c r="B120" s="1">
        <v>820544</v>
      </c>
      <c r="C120" s="1" t="s">
        <v>463</v>
      </c>
      <c r="D120" s="1" t="s">
        <v>464</v>
      </c>
      <c r="E120" s="2" t="s">
        <v>465</v>
      </c>
      <c r="F120" s="2" t="s">
        <v>384</v>
      </c>
      <c r="G120" s="2" t="s">
        <v>136</v>
      </c>
      <c r="H120" s="2">
        <v>0</v>
      </c>
      <c r="I120" s="1">
        <v>0</v>
      </c>
      <c r="J120" s="3" t="s">
        <v>17</v>
      </c>
      <c r="K120" s="2" t="str">
        <f>J120*89.25</f>
        <v>0</v>
      </c>
      <c r="L120" s="5"/>
    </row>
    <row r="121" spans="1:12" customHeight="1" ht="105" outlineLevel="3">
      <c r="A121" s="1"/>
      <c r="B121" s="1">
        <v>820545</v>
      </c>
      <c r="C121" s="1" t="s">
        <v>466</v>
      </c>
      <c r="D121" s="1" t="s">
        <v>467</v>
      </c>
      <c r="E121" s="2" t="s">
        <v>468</v>
      </c>
      <c r="F121" s="2" t="s">
        <v>469</v>
      </c>
      <c r="G121" s="2" t="s">
        <v>16</v>
      </c>
      <c r="H121" s="2">
        <v>0</v>
      </c>
      <c r="I121" s="1">
        <v>0</v>
      </c>
      <c r="J121" s="3" t="s">
        <v>17</v>
      </c>
      <c r="K121" s="2" t="str">
        <f>J121*92.23</f>
        <v>0</v>
      </c>
      <c r="L121" s="5"/>
    </row>
    <row r="122" spans="1:12" customHeight="1" ht="105" outlineLevel="3">
      <c r="A122" s="1"/>
      <c r="B122" s="1">
        <v>820546</v>
      </c>
      <c r="C122" s="1" t="s">
        <v>470</v>
      </c>
      <c r="D122" s="1" t="s">
        <v>471</v>
      </c>
      <c r="E122" s="2" t="s">
        <v>472</v>
      </c>
      <c r="F122" s="2" t="s">
        <v>473</v>
      </c>
      <c r="G122" s="2" t="s">
        <v>136</v>
      </c>
      <c r="H122" s="2">
        <v>0</v>
      </c>
      <c r="I122" s="1">
        <v>0</v>
      </c>
      <c r="J122" s="3" t="s">
        <v>17</v>
      </c>
      <c r="K122" s="2" t="str">
        <f>J122*101.15</f>
        <v>0</v>
      </c>
      <c r="L122" s="5"/>
    </row>
    <row r="123" spans="1:12" customHeight="1" ht="105" outlineLevel="3">
      <c r="A123" s="1"/>
      <c r="B123" s="1">
        <v>820547</v>
      </c>
      <c r="C123" s="1" t="s">
        <v>474</v>
      </c>
      <c r="D123" s="1" t="s">
        <v>475</v>
      </c>
      <c r="E123" s="2" t="s">
        <v>476</v>
      </c>
      <c r="F123" s="2" t="s">
        <v>477</v>
      </c>
      <c r="G123" s="2" t="s">
        <v>16</v>
      </c>
      <c r="H123" s="2">
        <v>0</v>
      </c>
      <c r="I123" s="1">
        <v>0</v>
      </c>
      <c r="J123" s="3" t="s">
        <v>17</v>
      </c>
      <c r="K123" s="2" t="str">
        <f>J123*113.05</f>
        <v>0</v>
      </c>
      <c r="L123" s="5"/>
    </row>
    <row r="124" spans="1:12" customHeight="1" ht="105" outlineLevel="3">
      <c r="A124" s="1"/>
      <c r="B124" s="1">
        <v>820548</v>
      </c>
      <c r="C124" s="1" t="s">
        <v>478</v>
      </c>
      <c r="D124" s="1" t="s">
        <v>479</v>
      </c>
      <c r="E124" s="2" t="s">
        <v>480</v>
      </c>
      <c r="F124" s="2" t="s">
        <v>481</v>
      </c>
      <c r="G124" s="2" t="s">
        <v>16</v>
      </c>
      <c r="H124" s="2">
        <v>0</v>
      </c>
      <c r="I124" s="1">
        <v>0</v>
      </c>
      <c r="J124" s="3" t="s">
        <v>17</v>
      </c>
      <c r="K124" s="2" t="str">
        <f>J124*116.03</f>
        <v>0</v>
      </c>
      <c r="L124" s="5"/>
    </row>
    <row r="125" spans="1:12" customHeight="1" ht="105" outlineLevel="3">
      <c r="A125" s="1"/>
      <c r="B125" s="1">
        <v>820549</v>
      </c>
      <c r="C125" s="1" t="s">
        <v>482</v>
      </c>
      <c r="D125" s="1" t="s">
        <v>483</v>
      </c>
      <c r="E125" s="2" t="s">
        <v>484</v>
      </c>
      <c r="F125" s="2" t="s">
        <v>485</v>
      </c>
      <c r="G125" s="2" t="s">
        <v>26</v>
      </c>
      <c r="H125" s="2">
        <v>0</v>
      </c>
      <c r="I125" s="1">
        <v>0</v>
      </c>
      <c r="J125" s="3" t="s">
        <v>17</v>
      </c>
      <c r="K125" s="2" t="str">
        <f>J125*123.46</f>
        <v>0</v>
      </c>
      <c r="L125" s="5"/>
    </row>
    <row r="126" spans="1:12" customHeight="1" ht="105" outlineLevel="3">
      <c r="A126" s="1"/>
      <c r="B126" s="1">
        <v>820550</v>
      </c>
      <c r="C126" s="1" t="s">
        <v>486</v>
      </c>
      <c r="D126" s="1" t="s">
        <v>487</v>
      </c>
      <c r="E126" s="2" t="s">
        <v>488</v>
      </c>
      <c r="F126" s="2" t="s">
        <v>489</v>
      </c>
      <c r="G126" s="2" t="s">
        <v>136</v>
      </c>
      <c r="H126" s="2">
        <v>0</v>
      </c>
      <c r="I126" s="1">
        <v>0</v>
      </c>
      <c r="J126" s="3" t="s">
        <v>17</v>
      </c>
      <c r="K126" s="2" t="str">
        <f>J126*168.09</f>
        <v>0</v>
      </c>
      <c r="L126" s="5"/>
    </row>
    <row r="127" spans="1:12" customHeight="1" ht="105" outlineLevel="3">
      <c r="A127" s="1"/>
      <c r="B127" s="1">
        <v>820551</v>
      </c>
      <c r="C127" s="1" t="s">
        <v>490</v>
      </c>
      <c r="D127" s="1" t="s">
        <v>491</v>
      </c>
      <c r="E127" s="2" t="s">
        <v>492</v>
      </c>
      <c r="F127" s="2" t="s">
        <v>493</v>
      </c>
      <c r="G127" s="2" t="s">
        <v>39</v>
      </c>
      <c r="H127" s="2">
        <v>0</v>
      </c>
      <c r="I127" s="1">
        <v>0</v>
      </c>
      <c r="J127" s="3" t="s">
        <v>17</v>
      </c>
      <c r="K127" s="2" t="str">
        <f>J127*199.33</f>
        <v>0</v>
      </c>
      <c r="L127" s="5"/>
    </row>
    <row r="128" spans="1:12" customHeight="1" ht="105" outlineLevel="3">
      <c r="A128" s="1"/>
      <c r="B128" s="1">
        <v>820552</v>
      </c>
      <c r="C128" s="1" t="s">
        <v>494</v>
      </c>
      <c r="D128" s="1" t="s">
        <v>495</v>
      </c>
      <c r="E128" s="2" t="s">
        <v>496</v>
      </c>
      <c r="F128" s="2" t="s">
        <v>348</v>
      </c>
      <c r="G128" s="2" t="s">
        <v>136</v>
      </c>
      <c r="H128" s="2">
        <v>0</v>
      </c>
      <c r="I128" s="1">
        <v>0</v>
      </c>
      <c r="J128" s="3" t="s">
        <v>17</v>
      </c>
      <c r="K128" s="2" t="str">
        <f>J128*261.80</f>
        <v>0</v>
      </c>
      <c r="L128" s="5"/>
    </row>
    <row r="129" spans="1:12" customHeight="1" ht="105" outlineLevel="3">
      <c r="A129" s="1"/>
      <c r="B129" s="1">
        <v>820553</v>
      </c>
      <c r="C129" s="1" t="s">
        <v>497</v>
      </c>
      <c r="D129" s="1" t="s">
        <v>498</v>
      </c>
      <c r="E129" s="2" t="s">
        <v>499</v>
      </c>
      <c r="F129" s="2" t="s">
        <v>500</v>
      </c>
      <c r="G129" s="2" t="s">
        <v>39</v>
      </c>
      <c r="H129" s="2">
        <v>0</v>
      </c>
      <c r="I129" s="1">
        <v>0</v>
      </c>
      <c r="J129" s="3" t="s">
        <v>17</v>
      </c>
      <c r="K129" s="2" t="str">
        <f>J129*377.83</f>
        <v>0</v>
      </c>
      <c r="L129" s="5"/>
    </row>
    <row r="130" spans="1:12" customHeight="1" ht="105" outlineLevel="3">
      <c r="A130" s="1"/>
      <c r="B130" s="1">
        <v>820554</v>
      </c>
      <c r="C130" s="1" t="s">
        <v>501</v>
      </c>
      <c r="D130" s="1" t="s">
        <v>502</v>
      </c>
      <c r="E130" s="2" t="s">
        <v>503</v>
      </c>
      <c r="F130" s="2" t="s">
        <v>504</v>
      </c>
      <c r="G130" s="2">
        <v>7</v>
      </c>
      <c r="H130" s="2">
        <v>0</v>
      </c>
      <c r="I130" s="1">
        <v>0</v>
      </c>
      <c r="J130" s="3" t="s">
        <v>17</v>
      </c>
      <c r="K130" s="2" t="str">
        <f>J130*532.53</f>
        <v>0</v>
      </c>
      <c r="L130" s="5"/>
    </row>
    <row r="131" spans="1:12" customHeight="1" ht="105" outlineLevel="3">
      <c r="A131" s="1"/>
      <c r="B131" s="1">
        <v>820555</v>
      </c>
      <c r="C131" s="1" t="s">
        <v>505</v>
      </c>
      <c r="D131" s="1" t="s">
        <v>506</v>
      </c>
      <c r="E131" s="2" t="s">
        <v>507</v>
      </c>
      <c r="F131" s="2" t="s">
        <v>107</v>
      </c>
      <c r="G131" s="2" t="s">
        <v>39</v>
      </c>
      <c r="H131" s="2">
        <v>0</v>
      </c>
      <c r="I131" s="1">
        <v>0</v>
      </c>
      <c r="J131" s="3" t="s">
        <v>17</v>
      </c>
      <c r="K131" s="2" t="str">
        <f>J131*83.30</f>
        <v>0</v>
      </c>
      <c r="L131" s="5"/>
    </row>
    <row r="132" spans="1:12" customHeight="1" ht="105" outlineLevel="3">
      <c r="A132" s="1"/>
      <c r="B132" s="1">
        <v>820556</v>
      </c>
      <c r="C132" s="1" t="s">
        <v>508</v>
      </c>
      <c r="D132" s="1" t="s">
        <v>509</v>
      </c>
      <c r="E132" s="2" t="s">
        <v>510</v>
      </c>
      <c r="F132" s="2" t="s">
        <v>469</v>
      </c>
      <c r="G132" s="2" t="s">
        <v>26</v>
      </c>
      <c r="H132" s="2">
        <v>0</v>
      </c>
      <c r="I132" s="1">
        <v>0</v>
      </c>
      <c r="J132" s="3" t="s">
        <v>17</v>
      </c>
      <c r="K132" s="2" t="str">
        <f>J132*92.23</f>
        <v>0</v>
      </c>
      <c r="L132" s="5"/>
    </row>
    <row r="133" spans="1:12" customHeight="1" ht="105" outlineLevel="3">
      <c r="A133" s="1"/>
      <c r="B133" s="1">
        <v>820557</v>
      </c>
      <c r="C133" s="1" t="s">
        <v>511</v>
      </c>
      <c r="D133" s="1" t="s">
        <v>512</v>
      </c>
      <c r="E133" s="2" t="s">
        <v>513</v>
      </c>
      <c r="F133" s="2" t="s">
        <v>514</v>
      </c>
      <c r="G133" s="2" t="s">
        <v>26</v>
      </c>
      <c r="H133" s="2">
        <v>0</v>
      </c>
      <c r="I133" s="1">
        <v>0</v>
      </c>
      <c r="J133" s="3" t="s">
        <v>17</v>
      </c>
      <c r="K133" s="2" t="str">
        <f>J133*95.20</f>
        <v>0</v>
      </c>
      <c r="L133" s="5"/>
    </row>
    <row r="134" spans="1:12" customHeight="1" ht="105" outlineLevel="3">
      <c r="A134" s="1"/>
      <c r="B134" s="1">
        <v>820558</v>
      </c>
      <c r="C134" s="1" t="s">
        <v>515</v>
      </c>
      <c r="D134" s="1" t="s">
        <v>516</v>
      </c>
      <c r="E134" s="2" t="s">
        <v>517</v>
      </c>
      <c r="F134" s="2" t="s">
        <v>473</v>
      </c>
      <c r="G134" s="2" t="s">
        <v>16</v>
      </c>
      <c r="H134" s="2">
        <v>0</v>
      </c>
      <c r="I134" s="1">
        <v>0</v>
      </c>
      <c r="J134" s="3" t="s">
        <v>17</v>
      </c>
      <c r="K134" s="2" t="str">
        <f>J134*101.15</f>
        <v>0</v>
      </c>
      <c r="L134" s="5"/>
    </row>
    <row r="135" spans="1:12" customHeight="1" ht="105" outlineLevel="3">
      <c r="A135" s="1"/>
      <c r="B135" s="1">
        <v>820559</v>
      </c>
      <c r="C135" s="1" t="s">
        <v>518</v>
      </c>
      <c r="D135" s="1" t="s">
        <v>519</v>
      </c>
      <c r="E135" s="2" t="s">
        <v>520</v>
      </c>
      <c r="F135" s="2" t="s">
        <v>521</v>
      </c>
      <c r="G135" s="2" t="s">
        <v>26</v>
      </c>
      <c r="H135" s="2">
        <v>0</v>
      </c>
      <c r="I135" s="1">
        <v>0</v>
      </c>
      <c r="J135" s="3" t="s">
        <v>17</v>
      </c>
      <c r="K135" s="2" t="str">
        <f>J135*102.64</f>
        <v>0</v>
      </c>
      <c r="L135" s="5"/>
    </row>
    <row r="136" spans="1:12" customHeight="1" ht="105" outlineLevel="3">
      <c r="A136" s="1"/>
      <c r="B136" s="1">
        <v>820560</v>
      </c>
      <c r="C136" s="1" t="s">
        <v>522</v>
      </c>
      <c r="D136" s="1" t="s">
        <v>523</v>
      </c>
      <c r="E136" s="2" t="s">
        <v>524</v>
      </c>
      <c r="F136" s="2" t="s">
        <v>525</v>
      </c>
      <c r="G136" s="2" t="s">
        <v>16</v>
      </c>
      <c r="H136" s="2">
        <v>0</v>
      </c>
      <c r="I136" s="1">
        <v>0</v>
      </c>
      <c r="J136" s="3" t="s">
        <v>17</v>
      </c>
      <c r="K136" s="2" t="str">
        <f>J136*110.08</f>
        <v>0</v>
      </c>
      <c r="L136" s="5"/>
    </row>
    <row r="137" spans="1:12" customHeight="1" ht="105" outlineLevel="3">
      <c r="A137" s="1"/>
      <c r="B137" s="1">
        <v>820561</v>
      </c>
      <c r="C137" s="1" t="s">
        <v>526</v>
      </c>
      <c r="D137" s="1" t="s">
        <v>527</v>
      </c>
      <c r="E137" s="2" t="s">
        <v>528</v>
      </c>
      <c r="F137" s="2" t="s">
        <v>529</v>
      </c>
      <c r="G137" s="2" t="s">
        <v>16</v>
      </c>
      <c r="H137" s="2">
        <v>0</v>
      </c>
      <c r="I137" s="1">
        <v>0</v>
      </c>
      <c r="J137" s="3" t="s">
        <v>17</v>
      </c>
      <c r="K137" s="2" t="str">
        <f>J137*144.29</f>
        <v>0</v>
      </c>
      <c r="L137" s="5"/>
    </row>
    <row r="138" spans="1:12" customHeight="1" ht="105" outlineLevel="3">
      <c r="A138" s="1"/>
      <c r="B138" s="1">
        <v>820562</v>
      </c>
      <c r="C138" s="1" t="s">
        <v>530</v>
      </c>
      <c r="D138" s="1" t="s">
        <v>531</v>
      </c>
      <c r="E138" s="2" t="s">
        <v>532</v>
      </c>
      <c r="F138" s="2" t="s">
        <v>344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J138*178.50</f>
        <v>0</v>
      </c>
      <c r="L138" s="5"/>
    </row>
    <row r="139" spans="1:12" customHeight="1" ht="105" outlineLevel="3">
      <c r="A139" s="1"/>
      <c r="B139" s="1">
        <v>820563</v>
      </c>
      <c r="C139" s="1" t="s">
        <v>533</v>
      </c>
      <c r="D139" s="1" t="s">
        <v>534</v>
      </c>
      <c r="E139" s="2" t="s">
        <v>535</v>
      </c>
      <c r="F139" s="2" t="s">
        <v>536</v>
      </c>
      <c r="G139" s="2" t="s">
        <v>39</v>
      </c>
      <c r="H139" s="2">
        <v>0</v>
      </c>
      <c r="I139" s="1">
        <v>0</v>
      </c>
      <c r="J139" s="3" t="s">
        <v>17</v>
      </c>
      <c r="K139" s="2" t="str">
        <f>J139*285.60</f>
        <v>0</v>
      </c>
      <c r="L139" s="5"/>
    </row>
    <row r="140" spans="1:12" customHeight="1" ht="105" outlineLevel="3">
      <c r="A140" s="1"/>
      <c r="B140" s="1">
        <v>820564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3</v>
      </c>
      <c r="H140" s="2">
        <v>0</v>
      </c>
      <c r="I140" s="1">
        <v>0</v>
      </c>
      <c r="J140" s="3" t="s">
        <v>17</v>
      </c>
      <c r="K140" s="2" t="str">
        <f>J140*209.74</f>
        <v>0</v>
      </c>
      <c r="L140" s="5"/>
    </row>
    <row r="141" spans="1:12" customHeight="1" ht="105" outlineLevel="3">
      <c r="A141" s="1"/>
      <c r="B141" s="1">
        <v>820565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 t="s">
        <v>136</v>
      </c>
      <c r="H141" s="2">
        <v>0</v>
      </c>
      <c r="I141" s="1">
        <v>0</v>
      </c>
      <c r="J141" s="3" t="s">
        <v>17</v>
      </c>
      <c r="K141" s="2" t="str">
        <f>J141*242.46</f>
        <v>0</v>
      </c>
      <c r="L141" s="5"/>
    </row>
    <row r="142" spans="1:12" customHeight="1" ht="105" outlineLevel="3">
      <c r="A142" s="1"/>
      <c r="B142" s="1">
        <v>820566</v>
      </c>
      <c r="C142" s="1" t="s">
        <v>545</v>
      </c>
      <c r="D142" s="1" t="s">
        <v>546</v>
      </c>
      <c r="E142" s="2" t="s">
        <v>547</v>
      </c>
      <c r="F142" s="2" t="s">
        <v>321</v>
      </c>
      <c r="G142" s="2">
        <v>10</v>
      </c>
      <c r="H142" s="2">
        <v>0</v>
      </c>
      <c r="I142" s="1">
        <v>0</v>
      </c>
      <c r="J142" s="3" t="s">
        <v>17</v>
      </c>
      <c r="K142" s="2" t="str">
        <f>J142*352.54</f>
        <v>0</v>
      </c>
      <c r="L142" s="5"/>
    </row>
    <row r="143" spans="1:12" customHeight="1" ht="105" outlineLevel="3">
      <c r="A143" s="1"/>
      <c r="B143" s="1">
        <v>820567</v>
      </c>
      <c r="C143" s="1" t="s">
        <v>548</v>
      </c>
      <c r="D143" s="1" t="s">
        <v>549</v>
      </c>
      <c r="E143" s="2" t="s">
        <v>550</v>
      </c>
      <c r="F143" s="2" t="s">
        <v>551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J143*477.49</f>
        <v>0</v>
      </c>
      <c r="L143" s="5"/>
    </row>
    <row r="144" spans="1:12" customHeight="1" ht="105" outlineLevel="3">
      <c r="A144" s="1"/>
      <c r="B144" s="1">
        <v>820568</v>
      </c>
      <c r="C144" s="1" t="s">
        <v>552</v>
      </c>
      <c r="D144" s="1" t="s">
        <v>553</v>
      </c>
      <c r="E144" s="2" t="s">
        <v>554</v>
      </c>
      <c r="F144" s="2" t="s">
        <v>555</v>
      </c>
      <c r="G144" s="2">
        <v>3</v>
      </c>
      <c r="H144" s="2">
        <v>0</v>
      </c>
      <c r="I144" s="1">
        <v>0</v>
      </c>
      <c r="J144" s="3" t="s">
        <v>17</v>
      </c>
      <c r="K144" s="2" t="str">
        <f>J144*855.31</f>
        <v>0</v>
      </c>
      <c r="L144" s="5"/>
    </row>
    <row r="145" spans="1:12" customHeight="1" ht="105" outlineLevel="3">
      <c r="A145" s="1"/>
      <c r="B145" s="1">
        <v>820569</v>
      </c>
      <c r="C145" s="1" t="s">
        <v>556</v>
      </c>
      <c r="D145" s="1" t="s">
        <v>557</v>
      </c>
      <c r="E145" s="2" t="s">
        <v>558</v>
      </c>
      <c r="F145" s="2" t="s">
        <v>559</v>
      </c>
      <c r="G145" s="2" t="s">
        <v>136</v>
      </c>
      <c r="H145" s="2">
        <v>0</v>
      </c>
      <c r="I145" s="1">
        <v>0</v>
      </c>
      <c r="J145" s="3" t="s">
        <v>17</v>
      </c>
      <c r="K145" s="2" t="str">
        <f>J145*56.53</f>
        <v>0</v>
      </c>
      <c r="L145" s="5"/>
    </row>
    <row r="146" spans="1:12" customHeight="1" ht="105" outlineLevel="3">
      <c r="A146" s="1"/>
      <c r="B146" s="1">
        <v>820570</v>
      </c>
      <c r="C146" s="1" t="s">
        <v>560</v>
      </c>
      <c r="D146" s="1" t="s">
        <v>561</v>
      </c>
      <c r="E146" s="2" t="s">
        <v>562</v>
      </c>
      <c r="F146" s="2" t="s">
        <v>107</v>
      </c>
      <c r="G146" s="2">
        <v>2</v>
      </c>
      <c r="H146" s="2">
        <v>0</v>
      </c>
      <c r="I146" s="1">
        <v>0</v>
      </c>
      <c r="J146" s="3" t="s">
        <v>17</v>
      </c>
      <c r="K146" s="2" t="str">
        <f>J146*83.30</f>
        <v>0</v>
      </c>
      <c r="L146" s="5"/>
    </row>
    <row r="147" spans="1:12" customHeight="1" ht="105" outlineLevel="3">
      <c r="A147" s="1"/>
      <c r="B147" s="1">
        <v>820571</v>
      </c>
      <c r="C147" s="1" t="s">
        <v>563</v>
      </c>
      <c r="D147" s="1" t="s">
        <v>564</v>
      </c>
      <c r="E147" s="2" t="s">
        <v>565</v>
      </c>
      <c r="F147" s="2" t="s">
        <v>481</v>
      </c>
      <c r="G147" s="2" t="s">
        <v>136</v>
      </c>
      <c r="H147" s="2">
        <v>0</v>
      </c>
      <c r="I147" s="1">
        <v>0</v>
      </c>
      <c r="J147" s="3" t="s">
        <v>17</v>
      </c>
      <c r="K147" s="2" t="str">
        <f>J147*116.03</f>
        <v>0</v>
      </c>
      <c r="L147" s="5"/>
    </row>
    <row r="148" spans="1:12" customHeight="1" ht="105" outlineLevel="3">
      <c r="A148" s="1"/>
      <c r="B148" s="1">
        <v>820572</v>
      </c>
      <c r="C148" s="1" t="s">
        <v>566</v>
      </c>
      <c r="D148" s="1" t="s">
        <v>567</v>
      </c>
      <c r="E148" s="2" t="s">
        <v>568</v>
      </c>
      <c r="F148" s="2" t="s">
        <v>529</v>
      </c>
      <c r="G148" s="2" t="s">
        <v>136</v>
      </c>
      <c r="H148" s="2">
        <v>0</v>
      </c>
      <c r="I148" s="1">
        <v>0</v>
      </c>
      <c r="J148" s="3" t="s">
        <v>17</v>
      </c>
      <c r="K148" s="2" t="str">
        <f>J148*144.29</f>
        <v>0</v>
      </c>
      <c r="L148" s="5"/>
    </row>
    <row r="149" spans="1:12" customHeight="1" ht="105" outlineLevel="3">
      <c r="A149" s="1"/>
      <c r="B149" s="1">
        <v>820573</v>
      </c>
      <c r="C149" s="1" t="s">
        <v>569</v>
      </c>
      <c r="D149" s="1" t="s">
        <v>570</v>
      </c>
      <c r="E149" s="2" t="s">
        <v>571</v>
      </c>
      <c r="F149" s="2" t="s">
        <v>529</v>
      </c>
      <c r="G149" s="2" t="s">
        <v>136</v>
      </c>
      <c r="H149" s="2">
        <v>0</v>
      </c>
      <c r="I149" s="1">
        <v>0</v>
      </c>
      <c r="J149" s="3" t="s">
        <v>17</v>
      </c>
      <c r="K149" s="2" t="str">
        <f>J149*144.29</f>
        <v>0</v>
      </c>
      <c r="L149" s="5"/>
    </row>
    <row r="150" spans="1:12" customHeight="1" ht="105" outlineLevel="3">
      <c r="A150" s="1"/>
      <c r="B150" s="1">
        <v>820574</v>
      </c>
      <c r="C150" s="1" t="s">
        <v>572</v>
      </c>
      <c r="D150" s="1" t="s">
        <v>573</v>
      </c>
      <c r="E150" s="2" t="s">
        <v>574</v>
      </c>
      <c r="F150" s="2" t="s">
        <v>71</v>
      </c>
      <c r="G150" s="2" t="s">
        <v>16</v>
      </c>
      <c r="H150" s="2">
        <v>0</v>
      </c>
      <c r="I150" s="1">
        <v>0</v>
      </c>
      <c r="J150" s="3" t="s">
        <v>17</v>
      </c>
      <c r="K150" s="2" t="str">
        <f>J150*401.63</f>
        <v>0</v>
      </c>
      <c r="L150" s="5"/>
    </row>
    <row r="151" spans="1:12" customHeight="1" ht="105" outlineLevel="3">
      <c r="A151" s="1"/>
      <c r="B151" s="1">
        <v>820575</v>
      </c>
      <c r="C151" s="1" t="s">
        <v>575</v>
      </c>
      <c r="D151" s="1" t="s">
        <v>576</v>
      </c>
      <c r="E151" s="2" t="s">
        <v>577</v>
      </c>
      <c r="F151" s="2" t="s">
        <v>578</v>
      </c>
      <c r="G151" s="2" t="s">
        <v>16</v>
      </c>
      <c r="H151" s="2">
        <v>0</v>
      </c>
      <c r="I151" s="1">
        <v>0</v>
      </c>
      <c r="J151" s="3" t="s">
        <v>17</v>
      </c>
      <c r="K151" s="2" t="str">
        <f>J151*206.76</f>
        <v>0</v>
      </c>
      <c r="L151" s="5"/>
    </row>
    <row r="152" spans="1:12" customHeight="1" ht="105" outlineLevel="3">
      <c r="A152" s="1"/>
      <c r="B152" s="1">
        <v>820576</v>
      </c>
      <c r="C152" s="1" t="s">
        <v>579</v>
      </c>
      <c r="D152" s="1" t="s">
        <v>580</v>
      </c>
      <c r="E152" s="2" t="s">
        <v>581</v>
      </c>
      <c r="F152" s="2" t="s">
        <v>582</v>
      </c>
      <c r="G152" s="2" t="s">
        <v>26</v>
      </c>
      <c r="H152" s="2">
        <v>0</v>
      </c>
      <c r="I152" s="1">
        <v>0</v>
      </c>
      <c r="J152" s="3" t="s">
        <v>17</v>
      </c>
      <c r="K152" s="2" t="str">
        <f>J152*296.01</f>
        <v>0</v>
      </c>
      <c r="L152" s="5"/>
    </row>
    <row r="153" spans="1:12" customHeight="1" ht="105" outlineLevel="3">
      <c r="A153" s="1"/>
      <c r="B153" s="1">
        <v>820577</v>
      </c>
      <c r="C153" s="1" t="s">
        <v>583</v>
      </c>
      <c r="D153" s="1" t="s">
        <v>584</v>
      </c>
      <c r="E153" s="2" t="s">
        <v>585</v>
      </c>
      <c r="F153" s="2" t="s">
        <v>586</v>
      </c>
      <c r="G153" s="2" t="s">
        <v>136</v>
      </c>
      <c r="H153" s="2">
        <v>0</v>
      </c>
      <c r="I153" s="1">
        <v>0</v>
      </c>
      <c r="J153" s="3" t="s">
        <v>17</v>
      </c>
      <c r="K153" s="2" t="str">
        <f>J153*438.81</f>
        <v>0</v>
      </c>
      <c r="L153" s="5"/>
    </row>
    <row r="154" spans="1:12" customHeight="1" ht="105" outlineLevel="3">
      <c r="A154" s="1"/>
      <c r="B154" s="1">
        <v>823104</v>
      </c>
      <c r="C154" s="1" t="s">
        <v>587</v>
      </c>
      <c r="D154" s="1" t="s">
        <v>588</v>
      </c>
      <c r="E154" s="2" t="s">
        <v>589</v>
      </c>
      <c r="F154" s="2" t="s">
        <v>590</v>
      </c>
      <c r="G154" s="2" t="s">
        <v>136</v>
      </c>
      <c r="H154" s="2">
        <v>0</v>
      </c>
      <c r="I154" s="1">
        <v>0</v>
      </c>
      <c r="J154" s="3" t="s">
        <v>17</v>
      </c>
      <c r="K154" s="2" t="str">
        <f>J154*221.64</f>
        <v>0</v>
      </c>
      <c r="L154" s="5"/>
    </row>
    <row r="155" spans="1:12" customHeight="1" ht="105" outlineLevel="3">
      <c r="A155" s="1"/>
      <c r="B155" s="1">
        <v>823174</v>
      </c>
      <c r="C155" s="1" t="s">
        <v>591</v>
      </c>
      <c r="D155" s="1" t="s">
        <v>592</v>
      </c>
      <c r="E155" s="2" t="s">
        <v>593</v>
      </c>
      <c r="F155" s="2" t="s">
        <v>594</v>
      </c>
      <c r="G155" s="2" t="s">
        <v>136</v>
      </c>
      <c r="H155" s="2">
        <v>0</v>
      </c>
      <c r="I155" s="1">
        <v>0</v>
      </c>
      <c r="J155" s="3" t="s">
        <v>17</v>
      </c>
      <c r="K155" s="2" t="str">
        <f>J155*362.95</f>
        <v>0</v>
      </c>
      <c r="L155" s="5"/>
    </row>
    <row r="156" spans="1:12" customHeight="1" ht="105" outlineLevel="3">
      <c r="A156" s="1"/>
      <c r="B156" s="1">
        <v>823175</v>
      </c>
      <c r="C156" s="1" t="s">
        <v>595</v>
      </c>
      <c r="D156" s="1" t="s">
        <v>596</v>
      </c>
      <c r="E156" s="2" t="s">
        <v>597</v>
      </c>
      <c r="F156" s="2" t="s">
        <v>598</v>
      </c>
      <c r="G156" s="2" t="s">
        <v>16</v>
      </c>
      <c r="H156" s="2">
        <v>0</v>
      </c>
      <c r="I156" s="1">
        <v>0</v>
      </c>
      <c r="J156" s="3" t="s">
        <v>17</v>
      </c>
      <c r="K156" s="2" t="str">
        <f>J156*627.73</f>
        <v>0</v>
      </c>
      <c r="L156" s="5"/>
    </row>
    <row r="157" spans="1:12" customHeight="1" ht="105" outlineLevel="3">
      <c r="A157" s="1"/>
      <c r="B157" s="1">
        <v>823176</v>
      </c>
      <c r="C157" s="1" t="s">
        <v>599</v>
      </c>
      <c r="D157" s="1" t="s">
        <v>600</v>
      </c>
      <c r="E157" s="2" t="s">
        <v>601</v>
      </c>
      <c r="F157" s="2" t="s">
        <v>602</v>
      </c>
      <c r="G157" s="2" t="s">
        <v>39</v>
      </c>
      <c r="H157" s="2">
        <v>0</v>
      </c>
      <c r="I157" s="1">
        <v>0</v>
      </c>
      <c r="J157" s="3" t="s">
        <v>17</v>
      </c>
      <c r="K157" s="2" t="str">
        <f>J157*913.33</f>
        <v>0</v>
      </c>
      <c r="L157" s="5"/>
    </row>
    <row r="158" spans="1:12" customHeight="1" ht="105" outlineLevel="3">
      <c r="A158" s="1"/>
      <c r="B158" s="1">
        <v>823177</v>
      </c>
      <c r="C158" s="1" t="s">
        <v>603</v>
      </c>
      <c r="D158" s="1" t="s">
        <v>604</v>
      </c>
      <c r="E158" s="2" t="s">
        <v>605</v>
      </c>
      <c r="F158" s="2" t="s">
        <v>606</v>
      </c>
      <c r="G158" s="2">
        <v>10</v>
      </c>
      <c r="H158" s="2">
        <v>0</v>
      </c>
      <c r="I158" s="1">
        <v>0</v>
      </c>
      <c r="J158" s="3" t="s">
        <v>17</v>
      </c>
      <c r="K158" s="2" t="str">
        <f>J158*1166.20</f>
        <v>0</v>
      </c>
      <c r="L158" s="5"/>
    </row>
    <row r="159" spans="1:12" customHeight="1" ht="105" outlineLevel="3">
      <c r="A159" s="1"/>
      <c r="B159" s="1">
        <v>823178</v>
      </c>
      <c r="C159" s="1" t="s">
        <v>607</v>
      </c>
      <c r="D159" s="1" t="s">
        <v>608</v>
      </c>
      <c r="E159" s="2" t="s">
        <v>609</v>
      </c>
      <c r="F159" s="2" t="s">
        <v>610</v>
      </c>
      <c r="G159" s="2" t="s">
        <v>39</v>
      </c>
      <c r="H159" s="2">
        <v>0</v>
      </c>
      <c r="I159" s="1">
        <v>0</v>
      </c>
      <c r="J159" s="3" t="s">
        <v>17</v>
      </c>
      <c r="K159" s="2" t="str">
        <f>J159*1710.63</f>
        <v>0</v>
      </c>
      <c r="L159" s="5"/>
    </row>
    <row r="160" spans="1:12" customHeight="1" ht="105" outlineLevel="3">
      <c r="A160" s="1"/>
      <c r="B160" s="1">
        <v>823179</v>
      </c>
      <c r="C160" s="1" t="s">
        <v>611</v>
      </c>
      <c r="D160" s="1" t="s">
        <v>612</v>
      </c>
      <c r="E160" s="2" t="s">
        <v>613</v>
      </c>
      <c r="F160" s="2" t="s">
        <v>614</v>
      </c>
      <c r="G160" s="2">
        <v>10</v>
      </c>
      <c r="H160" s="2">
        <v>0</v>
      </c>
      <c r="I160" s="1">
        <v>0</v>
      </c>
      <c r="J160" s="3" t="s">
        <v>17</v>
      </c>
      <c r="K160" s="2" t="str">
        <f>J160*239.49</f>
        <v>0</v>
      </c>
      <c r="L160" s="5"/>
    </row>
    <row r="161" spans="1:12" customHeight="1" ht="105" outlineLevel="3">
      <c r="A161" s="1"/>
      <c r="B161" s="1">
        <v>823180</v>
      </c>
      <c r="C161" s="1" t="s">
        <v>615</v>
      </c>
      <c r="D161" s="1" t="s">
        <v>616</v>
      </c>
      <c r="E161" s="2" t="s">
        <v>617</v>
      </c>
      <c r="F161" s="2" t="s">
        <v>411</v>
      </c>
      <c r="G161" s="2">
        <v>7</v>
      </c>
      <c r="H161" s="2">
        <v>0</v>
      </c>
      <c r="I161" s="1">
        <v>0</v>
      </c>
      <c r="J161" s="3" t="s">
        <v>17</v>
      </c>
      <c r="K161" s="2" t="str">
        <f>J161*294.53</f>
        <v>0</v>
      </c>
      <c r="L161" s="5"/>
    </row>
    <row r="162" spans="1:12" customHeight="1" ht="105" outlineLevel="3">
      <c r="A162" s="1"/>
      <c r="B162" s="1">
        <v>823181</v>
      </c>
      <c r="C162" s="1" t="s">
        <v>618</v>
      </c>
      <c r="D162" s="1" t="s">
        <v>619</v>
      </c>
      <c r="E162" s="2" t="s">
        <v>620</v>
      </c>
      <c r="F162" s="2" t="s">
        <v>621</v>
      </c>
      <c r="G162" s="2" t="s">
        <v>39</v>
      </c>
      <c r="H162" s="2">
        <v>0</v>
      </c>
      <c r="I162" s="1">
        <v>0</v>
      </c>
      <c r="J162" s="3" t="s">
        <v>17</v>
      </c>
      <c r="K162" s="2" t="str">
        <f>J162*456.66</f>
        <v>0</v>
      </c>
      <c r="L162" s="5"/>
    </row>
    <row r="163" spans="1:12" customHeight="1" ht="105" outlineLevel="3">
      <c r="A163" s="1"/>
      <c r="B163" s="1">
        <v>823182</v>
      </c>
      <c r="C163" s="1" t="s">
        <v>622</v>
      </c>
      <c r="D163" s="1" t="s">
        <v>623</v>
      </c>
      <c r="E163" s="2" t="s">
        <v>624</v>
      </c>
      <c r="F163" s="2" t="s">
        <v>625</v>
      </c>
      <c r="G163" s="2" t="s">
        <v>39</v>
      </c>
      <c r="H163" s="2">
        <v>0</v>
      </c>
      <c r="I163" s="1">
        <v>0</v>
      </c>
      <c r="J163" s="3" t="s">
        <v>17</v>
      </c>
      <c r="K163" s="2" t="str">
        <f>J163*560.79</f>
        <v>0</v>
      </c>
      <c r="L163" s="5"/>
    </row>
    <row r="164" spans="1:12" customHeight="1" ht="105" outlineLevel="3">
      <c r="A164" s="1"/>
      <c r="B164" s="1">
        <v>823183</v>
      </c>
      <c r="C164" s="1" t="s">
        <v>626</v>
      </c>
      <c r="D164" s="1" t="s">
        <v>627</v>
      </c>
      <c r="E164" s="2" t="s">
        <v>628</v>
      </c>
      <c r="F164" s="2" t="s">
        <v>629</v>
      </c>
      <c r="G164" s="2">
        <v>9</v>
      </c>
      <c r="H164" s="2">
        <v>0</v>
      </c>
      <c r="I164" s="1">
        <v>0</v>
      </c>
      <c r="J164" s="3" t="s">
        <v>17</v>
      </c>
      <c r="K164" s="2" t="str">
        <f>J164*801.76</f>
        <v>0</v>
      </c>
      <c r="L164" s="5"/>
    </row>
    <row r="165" spans="1:12" customHeight="1" ht="105" outlineLevel="3">
      <c r="A165" s="1"/>
      <c r="B165" s="1">
        <v>823184</v>
      </c>
      <c r="C165" s="1" t="s">
        <v>630</v>
      </c>
      <c r="D165" s="1" t="s">
        <v>631</v>
      </c>
      <c r="E165" s="2" t="s">
        <v>632</v>
      </c>
      <c r="F165" s="2" t="s">
        <v>633</v>
      </c>
      <c r="G165" s="2" t="s">
        <v>39</v>
      </c>
      <c r="H165" s="2">
        <v>0</v>
      </c>
      <c r="I165" s="1">
        <v>0</v>
      </c>
      <c r="J165" s="3" t="s">
        <v>17</v>
      </c>
      <c r="K165" s="2" t="str">
        <f>J165*96.69</f>
        <v>0</v>
      </c>
      <c r="L165" s="5"/>
    </row>
    <row r="166" spans="1:12" customHeight="1" ht="105" outlineLevel="3">
      <c r="A166" s="1"/>
      <c r="B166" s="1">
        <v>823185</v>
      </c>
      <c r="C166" s="1" t="s">
        <v>634</v>
      </c>
      <c r="D166" s="1" t="s">
        <v>635</v>
      </c>
      <c r="E166" s="2" t="s">
        <v>636</v>
      </c>
      <c r="F166" s="2" t="s">
        <v>637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J166*562.28</f>
        <v>0</v>
      </c>
      <c r="L166" s="5"/>
    </row>
    <row r="167" spans="1:12" customHeight="1" ht="105" outlineLevel="3">
      <c r="A167" s="1"/>
      <c r="B167" s="1">
        <v>823186</v>
      </c>
      <c r="C167" s="1" t="s">
        <v>638</v>
      </c>
      <c r="D167" s="1" t="s">
        <v>639</v>
      </c>
      <c r="E167" s="2" t="s">
        <v>640</v>
      </c>
      <c r="F167" s="2" t="s">
        <v>641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J167*647.06</f>
        <v>0</v>
      </c>
      <c r="L167" s="5"/>
    </row>
    <row r="168" spans="1:12" customHeight="1" ht="105" outlineLevel="3">
      <c r="A168" s="1"/>
      <c r="B168" s="1">
        <v>823187</v>
      </c>
      <c r="C168" s="1" t="s">
        <v>642</v>
      </c>
      <c r="D168" s="1" t="s">
        <v>643</v>
      </c>
      <c r="E168" s="2" t="s">
        <v>644</v>
      </c>
      <c r="F168" s="2" t="s">
        <v>645</v>
      </c>
      <c r="G168" s="2" t="s">
        <v>39</v>
      </c>
      <c r="H168" s="2">
        <v>0</v>
      </c>
      <c r="I168" s="1">
        <v>0</v>
      </c>
      <c r="J168" s="3" t="s">
        <v>17</v>
      </c>
      <c r="K168" s="2" t="str">
        <f>J168*541.45</f>
        <v>0</v>
      </c>
      <c r="L168" s="5"/>
    </row>
    <row r="169" spans="1:12" customHeight="1" ht="105" outlineLevel="3">
      <c r="A169" s="1"/>
      <c r="B169" s="1">
        <v>825164</v>
      </c>
      <c r="C169" s="1" t="s">
        <v>646</v>
      </c>
      <c r="D169" s="1" t="s">
        <v>647</v>
      </c>
      <c r="E169" s="2" t="s">
        <v>648</v>
      </c>
      <c r="F169" s="2" t="s">
        <v>649</v>
      </c>
      <c r="G169" s="2" t="s">
        <v>16</v>
      </c>
      <c r="H169" s="2">
        <v>0</v>
      </c>
      <c r="I169" s="1">
        <v>0</v>
      </c>
      <c r="J169" s="3" t="s">
        <v>17</v>
      </c>
      <c r="K169" s="2" t="str">
        <f>J169*44.63</f>
        <v>0</v>
      </c>
      <c r="L169" s="5"/>
    </row>
    <row r="170" spans="1:12" customHeight="1" ht="105" outlineLevel="3">
      <c r="A170" s="1"/>
      <c r="B170" s="1">
        <v>824554</v>
      </c>
      <c r="C170" s="1" t="s">
        <v>650</v>
      </c>
      <c r="D170" s="1" t="s">
        <v>651</v>
      </c>
      <c r="E170" s="2" t="s">
        <v>652</v>
      </c>
      <c r="F170" s="2" t="s">
        <v>653</v>
      </c>
      <c r="G170" s="2" t="s">
        <v>39</v>
      </c>
      <c r="H170" s="2">
        <v>0</v>
      </c>
      <c r="I170" s="1">
        <v>0</v>
      </c>
      <c r="J170" s="3" t="s">
        <v>17</v>
      </c>
      <c r="K170" s="2" t="str">
        <f>J170*63.96</f>
        <v>0</v>
      </c>
      <c r="L170" s="5"/>
    </row>
    <row r="171" spans="1:12" customHeight="1" ht="105" outlineLevel="3">
      <c r="A171" s="1"/>
      <c r="B171" s="1">
        <v>824555</v>
      </c>
      <c r="C171" s="1" t="s">
        <v>654</v>
      </c>
      <c r="D171" s="1" t="s">
        <v>655</v>
      </c>
      <c r="E171" s="2" t="s">
        <v>656</v>
      </c>
      <c r="F171" s="2" t="s">
        <v>657</v>
      </c>
      <c r="G171" s="2" t="s">
        <v>39</v>
      </c>
      <c r="H171" s="2">
        <v>0</v>
      </c>
      <c r="I171" s="1">
        <v>0</v>
      </c>
      <c r="J171" s="3" t="s">
        <v>17</v>
      </c>
      <c r="K171" s="2" t="str">
        <f>J171*66.94</f>
        <v>0</v>
      </c>
      <c r="L171" s="5"/>
    </row>
    <row r="172" spans="1:12" customHeight="1" ht="105" outlineLevel="3">
      <c r="A172" s="1"/>
      <c r="B172" s="1">
        <v>824541</v>
      </c>
      <c r="C172" s="1" t="s">
        <v>658</v>
      </c>
      <c r="D172" s="1" t="s">
        <v>659</v>
      </c>
      <c r="E172" s="2" t="s">
        <v>660</v>
      </c>
      <c r="F172" s="2" t="s">
        <v>107</v>
      </c>
      <c r="G172" s="2" t="s">
        <v>39</v>
      </c>
      <c r="H172" s="2">
        <v>0</v>
      </c>
      <c r="I172" s="1">
        <v>0</v>
      </c>
      <c r="J172" s="3" t="s">
        <v>17</v>
      </c>
      <c r="K172" s="2" t="str">
        <f>J172*83.30</f>
        <v>0</v>
      </c>
      <c r="L172" s="5"/>
    </row>
    <row r="173" spans="1:12" customHeight="1" ht="105" outlineLevel="3">
      <c r="A173" s="1"/>
      <c r="B173" s="1">
        <v>824542</v>
      </c>
      <c r="C173" s="1" t="s">
        <v>661</v>
      </c>
      <c r="D173" s="1" t="s">
        <v>662</v>
      </c>
      <c r="E173" s="2" t="s">
        <v>663</v>
      </c>
      <c r="F173" s="2" t="s">
        <v>529</v>
      </c>
      <c r="G173" s="2" t="s">
        <v>16</v>
      </c>
      <c r="H173" s="2">
        <v>0</v>
      </c>
      <c r="I173" s="1">
        <v>0</v>
      </c>
      <c r="J173" s="3" t="s">
        <v>17</v>
      </c>
      <c r="K173" s="2" t="str">
        <f>J173*144.29</f>
        <v>0</v>
      </c>
      <c r="L173" s="5"/>
    </row>
    <row r="174" spans="1:12" customHeight="1" ht="105" outlineLevel="3">
      <c r="A174" s="1"/>
      <c r="B174" s="1">
        <v>824543</v>
      </c>
      <c r="C174" s="1" t="s">
        <v>664</v>
      </c>
      <c r="D174" s="1" t="s">
        <v>665</v>
      </c>
      <c r="E174" s="2" t="s">
        <v>666</v>
      </c>
      <c r="F174" s="2" t="s">
        <v>667</v>
      </c>
      <c r="G174" s="2" t="s">
        <v>136</v>
      </c>
      <c r="H174" s="2">
        <v>0</v>
      </c>
      <c r="I174" s="1">
        <v>0</v>
      </c>
      <c r="J174" s="3" t="s">
        <v>17</v>
      </c>
      <c r="K174" s="2" t="str">
        <f>J174*151.73</f>
        <v>0</v>
      </c>
      <c r="L174" s="5"/>
    </row>
    <row r="175" spans="1:12" customHeight="1" ht="105" outlineLevel="3">
      <c r="A175" s="1"/>
      <c r="B175" s="1">
        <v>824544</v>
      </c>
      <c r="C175" s="1" t="s">
        <v>668</v>
      </c>
      <c r="D175" s="1" t="s">
        <v>669</v>
      </c>
      <c r="E175" s="2" t="s">
        <v>670</v>
      </c>
      <c r="F175" s="2" t="s">
        <v>671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J175*156.19</f>
        <v>0</v>
      </c>
      <c r="L175" s="5"/>
    </row>
    <row r="176" spans="1:12" customHeight="1" ht="105" outlineLevel="3">
      <c r="A176" s="1"/>
      <c r="B176" s="1">
        <v>824545</v>
      </c>
      <c r="C176" s="1" t="s">
        <v>672</v>
      </c>
      <c r="D176" s="1" t="s">
        <v>673</v>
      </c>
      <c r="E176" s="2" t="s">
        <v>674</v>
      </c>
      <c r="F176" s="2" t="s">
        <v>103</v>
      </c>
      <c r="G176" s="2" t="s">
        <v>39</v>
      </c>
      <c r="H176" s="2">
        <v>0</v>
      </c>
      <c r="I176" s="1">
        <v>0</v>
      </c>
      <c r="J176" s="3" t="s">
        <v>17</v>
      </c>
      <c r="K176" s="2" t="str">
        <f>J176*52.06</f>
        <v>0</v>
      </c>
      <c r="L176" s="5"/>
    </row>
    <row r="177" spans="1:12" customHeight="1" ht="105" outlineLevel="3">
      <c r="A177" s="1"/>
      <c r="B177" s="1">
        <v>824546</v>
      </c>
      <c r="C177" s="1" t="s">
        <v>675</v>
      </c>
      <c r="D177" s="1" t="s">
        <v>676</v>
      </c>
      <c r="E177" s="2" t="s">
        <v>677</v>
      </c>
      <c r="F177" s="2" t="s">
        <v>678</v>
      </c>
      <c r="G177" s="2" t="s">
        <v>39</v>
      </c>
      <c r="H177" s="2">
        <v>0</v>
      </c>
      <c r="I177" s="1">
        <v>0</v>
      </c>
      <c r="J177" s="3" t="s">
        <v>17</v>
      </c>
      <c r="K177" s="2" t="str">
        <f>J177*58.01</f>
        <v>0</v>
      </c>
      <c r="L177" s="5"/>
    </row>
    <row r="178" spans="1:12" customHeight="1" ht="105" outlineLevel="3">
      <c r="A178" s="1"/>
      <c r="B178" s="1">
        <v>824547</v>
      </c>
      <c r="C178" s="1" t="s">
        <v>679</v>
      </c>
      <c r="D178" s="1" t="s">
        <v>680</v>
      </c>
      <c r="E178" s="2" t="s">
        <v>681</v>
      </c>
      <c r="F178" s="2" t="s">
        <v>682</v>
      </c>
      <c r="G178" s="2" t="s">
        <v>39</v>
      </c>
      <c r="H178" s="2">
        <v>0</v>
      </c>
      <c r="I178" s="1">
        <v>0</v>
      </c>
      <c r="J178" s="3" t="s">
        <v>17</v>
      </c>
      <c r="K178" s="2" t="str">
        <f>J178*55.04</f>
        <v>0</v>
      </c>
      <c r="L178" s="5"/>
    </row>
    <row r="179" spans="1:12" customHeight="1" ht="105" outlineLevel="3">
      <c r="A179" s="1"/>
      <c r="B179" s="1">
        <v>824548</v>
      </c>
      <c r="C179" s="1" t="s">
        <v>683</v>
      </c>
      <c r="D179" s="1" t="s">
        <v>684</v>
      </c>
      <c r="E179" s="2" t="s">
        <v>685</v>
      </c>
      <c r="F179" s="2" t="s">
        <v>95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J179*78.84</f>
        <v>0</v>
      </c>
      <c r="L179" s="5"/>
    </row>
    <row r="180" spans="1:12" customHeight="1" ht="105" outlineLevel="3">
      <c r="A180" s="1"/>
      <c r="B180" s="1">
        <v>824549</v>
      </c>
      <c r="C180" s="1" t="s">
        <v>686</v>
      </c>
      <c r="D180" s="1" t="s">
        <v>687</v>
      </c>
      <c r="E180" s="2" t="s">
        <v>688</v>
      </c>
      <c r="F180" s="2" t="s">
        <v>15</v>
      </c>
      <c r="G180" s="2" t="s">
        <v>16</v>
      </c>
      <c r="H180" s="2">
        <v>0</v>
      </c>
      <c r="I180" s="1">
        <v>0</v>
      </c>
      <c r="J180" s="3" t="s">
        <v>17</v>
      </c>
      <c r="K180" s="2" t="str">
        <f>J180*81.81</f>
        <v>0</v>
      </c>
      <c r="L180" s="5"/>
    </row>
    <row r="181" spans="1:12" customHeight="1" ht="105" outlineLevel="3">
      <c r="A181" s="1"/>
      <c r="B181" s="1">
        <v>824550</v>
      </c>
      <c r="C181" s="1" t="s">
        <v>689</v>
      </c>
      <c r="D181" s="1" t="s">
        <v>690</v>
      </c>
      <c r="E181" s="2" t="s">
        <v>691</v>
      </c>
      <c r="F181" s="2" t="s">
        <v>692</v>
      </c>
      <c r="G181" s="2" t="s">
        <v>136</v>
      </c>
      <c r="H181" s="2">
        <v>0</v>
      </c>
      <c r="I181" s="1">
        <v>0</v>
      </c>
      <c r="J181" s="3" t="s">
        <v>17</v>
      </c>
      <c r="K181" s="2" t="str">
        <f>J181*111.56</f>
        <v>0</v>
      </c>
      <c r="L181" s="5"/>
    </row>
    <row r="182" spans="1:12" customHeight="1" ht="105" outlineLevel="3">
      <c r="A182" s="1"/>
      <c r="B182" s="1">
        <v>824551</v>
      </c>
      <c r="C182" s="1" t="s">
        <v>693</v>
      </c>
      <c r="D182" s="1" t="s">
        <v>694</v>
      </c>
      <c r="E182" s="2" t="s">
        <v>695</v>
      </c>
      <c r="F182" s="2" t="s">
        <v>481</v>
      </c>
      <c r="G182" s="2" t="s">
        <v>136</v>
      </c>
      <c r="H182" s="2">
        <v>0</v>
      </c>
      <c r="I182" s="1">
        <v>0</v>
      </c>
      <c r="J182" s="3" t="s">
        <v>17</v>
      </c>
      <c r="K182" s="2" t="str">
        <f>J182*116.03</f>
        <v>0</v>
      </c>
      <c r="L182" s="5"/>
    </row>
    <row r="183" spans="1:12" customHeight="1" ht="105" outlineLevel="3">
      <c r="A183" s="1"/>
      <c r="B183" s="1">
        <v>824552</v>
      </c>
      <c r="C183" s="1" t="s">
        <v>696</v>
      </c>
      <c r="D183" s="1" t="s">
        <v>697</v>
      </c>
      <c r="E183" s="2" t="s">
        <v>698</v>
      </c>
      <c r="F183" s="2" t="s">
        <v>699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J183*136.85</f>
        <v>0</v>
      </c>
      <c r="L183" s="5"/>
    </row>
    <row r="184" spans="1:12" customHeight="1" ht="105" outlineLevel="3">
      <c r="A184" s="1"/>
      <c r="B184" s="1">
        <v>824553</v>
      </c>
      <c r="C184" s="1" t="s">
        <v>700</v>
      </c>
      <c r="D184" s="1" t="s">
        <v>701</v>
      </c>
      <c r="E184" s="2" t="s">
        <v>702</v>
      </c>
      <c r="F184" s="2" t="s">
        <v>703</v>
      </c>
      <c r="G184" s="2" t="s">
        <v>39</v>
      </c>
      <c r="H184" s="2">
        <v>0</v>
      </c>
      <c r="I184" s="1">
        <v>0</v>
      </c>
      <c r="J184" s="3" t="s">
        <v>17</v>
      </c>
      <c r="K184" s="2" t="str">
        <f>J184*287.09</f>
        <v>0</v>
      </c>
      <c r="L184" s="5"/>
    </row>
    <row r="185" spans="1:12" customHeight="1" ht="105" outlineLevel="3">
      <c r="A185" s="1"/>
      <c r="B185" s="1">
        <v>824767</v>
      </c>
      <c r="C185" s="1" t="s">
        <v>704</v>
      </c>
      <c r="D185" s="1" t="s">
        <v>705</v>
      </c>
      <c r="E185" s="2" t="s">
        <v>706</v>
      </c>
      <c r="F185" s="2" t="s">
        <v>707</v>
      </c>
      <c r="G185" s="2">
        <v>10</v>
      </c>
      <c r="H185" s="2">
        <v>0</v>
      </c>
      <c r="I185" s="1">
        <v>0</v>
      </c>
      <c r="J185" s="3" t="s">
        <v>17</v>
      </c>
      <c r="K185" s="2" t="str">
        <f>J185*238.00</f>
        <v>0</v>
      </c>
      <c r="L185" s="5"/>
    </row>
    <row r="186" spans="1:12" customHeight="1" ht="105" outlineLevel="3">
      <c r="A186" s="1"/>
      <c r="B186" s="1">
        <v>824768</v>
      </c>
      <c r="C186" s="1" t="s">
        <v>708</v>
      </c>
      <c r="D186" s="1" t="s">
        <v>709</v>
      </c>
      <c r="E186" s="2" t="s">
        <v>710</v>
      </c>
      <c r="F186" s="2" t="s">
        <v>711</v>
      </c>
      <c r="G186" s="2" t="s">
        <v>39</v>
      </c>
      <c r="H186" s="2">
        <v>0</v>
      </c>
      <c r="I186" s="1">
        <v>0</v>
      </c>
      <c r="J186" s="3" t="s">
        <v>17</v>
      </c>
      <c r="K186" s="2" t="str">
        <f>J186*270.73</f>
        <v>0</v>
      </c>
      <c r="L186" s="5"/>
    </row>
    <row r="187" spans="1:12" customHeight="1" ht="105" outlineLevel="3">
      <c r="A187" s="1"/>
      <c r="B187" s="1">
        <v>824769</v>
      </c>
      <c r="C187" s="1" t="s">
        <v>712</v>
      </c>
      <c r="D187" s="1" t="s">
        <v>713</v>
      </c>
      <c r="E187" s="2" t="s">
        <v>714</v>
      </c>
      <c r="F187" s="2" t="s">
        <v>715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J187*346.59</f>
        <v>0</v>
      </c>
      <c r="L187" s="5"/>
    </row>
    <row r="188" spans="1:12" customHeight="1" ht="105" outlineLevel="3">
      <c r="A188" s="1"/>
      <c r="B188" s="1">
        <v>824770</v>
      </c>
      <c r="C188" s="1" t="s">
        <v>716</v>
      </c>
      <c r="D188" s="1" t="s">
        <v>717</v>
      </c>
      <c r="E188" s="2" t="s">
        <v>718</v>
      </c>
      <c r="F188" s="2" t="s">
        <v>719</v>
      </c>
      <c r="G188" s="2">
        <v>10</v>
      </c>
      <c r="H188" s="2">
        <v>0</v>
      </c>
      <c r="I188" s="1">
        <v>0</v>
      </c>
      <c r="J188" s="3" t="s">
        <v>17</v>
      </c>
      <c r="K188" s="2" t="str">
        <f>J188*410.55</f>
        <v>0</v>
      </c>
      <c r="L188" s="5"/>
    </row>
    <row r="189" spans="1:12" customHeight="1" ht="105" outlineLevel="3">
      <c r="A189" s="1"/>
      <c r="B189" s="1">
        <v>824771</v>
      </c>
      <c r="C189" s="1" t="s">
        <v>720</v>
      </c>
      <c r="D189" s="1" t="s">
        <v>721</v>
      </c>
      <c r="E189" s="2" t="s">
        <v>722</v>
      </c>
      <c r="F189" s="2" t="s">
        <v>255</v>
      </c>
      <c r="G189" s="2">
        <v>6</v>
      </c>
      <c r="H189" s="2">
        <v>0</v>
      </c>
      <c r="I189" s="1">
        <v>0</v>
      </c>
      <c r="J189" s="3" t="s">
        <v>17</v>
      </c>
      <c r="K189" s="2" t="str">
        <f>J189*455.18</f>
        <v>0</v>
      </c>
      <c r="L189" s="5"/>
    </row>
    <row r="190" spans="1:12" customHeight="1" ht="105" outlineLevel="3">
      <c r="A190" s="1"/>
      <c r="B190" s="1">
        <v>824772</v>
      </c>
      <c r="C190" s="1" t="s">
        <v>723</v>
      </c>
      <c r="D190" s="1" t="s">
        <v>724</v>
      </c>
      <c r="E190" s="2" t="s">
        <v>725</v>
      </c>
      <c r="F190" s="2" t="s">
        <v>726</v>
      </c>
      <c r="G190" s="2">
        <v>8</v>
      </c>
      <c r="H190" s="2">
        <v>0</v>
      </c>
      <c r="I190" s="1">
        <v>0</v>
      </c>
      <c r="J190" s="3" t="s">
        <v>17</v>
      </c>
      <c r="K190" s="2" t="str">
        <f>J190*361.46</f>
        <v>0</v>
      </c>
      <c r="L190" s="5"/>
    </row>
    <row r="191" spans="1:12" customHeight="1" ht="105" outlineLevel="3">
      <c r="A191" s="1"/>
      <c r="B191" s="1">
        <v>824773</v>
      </c>
      <c r="C191" s="1" t="s">
        <v>727</v>
      </c>
      <c r="D191" s="1" t="s">
        <v>728</v>
      </c>
      <c r="E191" s="2" t="s">
        <v>729</v>
      </c>
      <c r="F191" s="2" t="s">
        <v>67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J191*298.99</f>
        <v>0</v>
      </c>
      <c r="L191" s="5"/>
    </row>
    <row r="192" spans="1:12" customHeight="1" ht="105" outlineLevel="3">
      <c r="A192" s="1"/>
      <c r="B192" s="1">
        <v>824774</v>
      </c>
      <c r="C192" s="1" t="s">
        <v>730</v>
      </c>
      <c r="D192" s="1" t="s">
        <v>731</v>
      </c>
      <c r="E192" s="2" t="s">
        <v>732</v>
      </c>
      <c r="F192" s="2" t="s">
        <v>733</v>
      </c>
      <c r="G192" s="2">
        <v>7</v>
      </c>
      <c r="H192" s="2">
        <v>0</v>
      </c>
      <c r="I192" s="1">
        <v>0</v>
      </c>
      <c r="J192" s="3" t="s">
        <v>17</v>
      </c>
      <c r="K192" s="2" t="str">
        <f>J192*470.05</f>
        <v>0</v>
      </c>
      <c r="L192" s="5"/>
    </row>
    <row r="193" spans="1:12" customHeight="1" ht="105" outlineLevel="3">
      <c r="A193" s="1"/>
      <c r="B193" s="1">
        <v>824775</v>
      </c>
      <c r="C193" s="1" t="s">
        <v>734</v>
      </c>
      <c r="D193" s="1" t="s">
        <v>735</v>
      </c>
      <c r="E193" s="2" t="s">
        <v>736</v>
      </c>
      <c r="F193" s="2" t="s">
        <v>737</v>
      </c>
      <c r="G193" s="2">
        <v>10</v>
      </c>
      <c r="H193" s="2">
        <v>0</v>
      </c>
      <c r="I193" s="1">
        <v>0</v>
      </c>
      <c r="J193" s="3" t="s">
        <v>17</v>
      </c>
      <c r="K193" s="2" t="str">
        <f>J193*281.14</f>
        <v>0</v>
      </c>
      <c r="L193" s="5"/>
    </row>
    <row r="194" spans="1:12" customHeight="1" ht="105" outlineLevel="3">
      <c r="A194" s="1"/>
      <c r="B194" s="1">
        <v>824776</v>
      </c>
      <c r="C194" s="1" t="s">
        <v>738</v>
      </c>
      <c r="D194" s="1" t="s">
        <v>739</v>
      </c>
      <c r="E194" s="2" t="s">
        <v>740</v>
      </c>
      <c r="F194" s="2" t="s">
        <v>741</v>
      </c>
      <c r="G194" s="2" t="s">
        <v>39</v>
      </c>
      <c r="H194" s="2">
        <v>0</v>
      </c>
      <c r="I194" s="1">
        <v>0</v>
      </c>
      <c r="J194" s="3" t="s">
        <v>17</v>
      </c>
      <c r="K194" s="2" t="str">
        <f>J194*487.90</f>
        <v>0</v>
      </c>
      <c r="L194" s="5"/>
    </row>
    <row r="195" spans="1:12" customHeight="1" ht="105" outlineLevel="3">
      <c r="A195" s="1"/>
      <c r="B195" s="1">
        <v>824777</v>
      </c>
      <c r="C195" s="1" t="s">
        <v>742</v>
      </c>
      <c r="D195" s="1" t="s">
        <v>743</v>
      </c>
      <c r="E195" s="2" t="s">
        <v>744</v>
      </c>
      <c r="F195" s="2" t="s">
        <v>745</v>
      </c>
      <c r="G195" s="2" t="s">
        <v>39</v>
      </c>
      <c r="H195" s="2">
        <v>0</v>
      </c>
      <c r="I195" s="1">
        <v>0</v>
      </c>
      <c r="J195" s="3" t="s">
        <v>17</v>
      </c>
      <c r="K195" s="2" t="str">
        <f>J195*539.96</f>
        <v>0</v>
      </c>
      <c r="L195" s="5"/>
    </row>
    <row r="196" spans="1:12" customHeight="1" ht="105" outlineLevel="3">
      <c r="A196" s="1"/>
      <c r="B196" s="1">
        <v>824778</v>
      </c>
      <c r="C196" s="1" t="s">
        <v>746</v>
      </c>
      <c r="D196" s="1" t="s">
        <v>747</v>
      </c>
      <c r="E196" s="2" t="s">
        <v>748</v>
      </c>
      <c r="F196" s="2" t="s">
        <v>325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J196*590.54</f>
        <v>0</v>
      </c>
      <c r="L196" s="5"/>
    </row>
    <row r="197" spans="1:12" customHeight="1" ht="105" outlineLevel="3">
      <c r="A197" s="1"/>
      <c r="B197" s="1">
        <v>824779</v>
      </c>
      <c r="C197" s="1" t="s">
        <v>749</v>
      </c>
      <c r="D197" s="1" t="s">
        <v>750</v>
      </c>
      <c r="E197" s="2" t="s">
        <v>751</v>
      </c>
      <c r="F197" s="2" t="s">
        <v>752</v>
      </c>
      <c r="G197" s="2" t="s">
        <v>39</v>
      </c>
      <c r="H197" s="2">
        <v>0</v>
      </c>
      <c r="I197" s="1">
        <v>0</v>
      </c>
      <c r="J197" s="3" t="s">
        <v>17</v>
      </c>
      <c r="K197" s="2" t="str">
        <f>J197*650.04</f>
        <v>0</v>
      </c>
      <c r="L197" s="5"/>
    </row>
    <row r="198" spans="1:12" customHeight="1" ht="105" outlineLevel="3">
      <c r="A198" s="1"/>
      <c r="B198" s="1">
        <v>824780</v>
      </c>
      <c r="C198" s="1" t="s">
        <v>753</v>
      </c>
      <c r="D198" s="1" t="s">
        <v>754</v>
      </c>
      <c r="E198" s="2" t="s">
        <v>755</v>
      </c>
      <c r="F198" s="2" t="s">
        <v>115</v>
      </c>
      <c r="G198" s="2" t="s">
        <v>39</v>
      </c>
      <c r="H198" s="2">
        <v>0</v>
      </c>
      <c r="I198" s="1">
        <v>0</v>
      </c>
      <c r="J198" s="3" t="s">
        <v>17</v>
      </c>
      <c r="K198" s="2" t="str">
        <f>J198*245.44</f>
        <v>0</v>
      </c>
      <c r="L198" s="5"/>
    </row>
    <row r="199" spans="1:12" customHeight="1" ht="105" outlineLevel="3">
      <c r="A199" s="1"/>
      <c r="B199" s="1">
        <v>824781</v>
      </c>
      <c r="C199" s="1" t="s">
        <v>756</v>
      </c>
      <c r="D199" s="1" t="s">
        <v>757</v>
      </c>
      <c r="E199" s="2" t="s">
        <v>758</v>
      </c>
      <c r="F199" s="2" t="s">
        <v>759</v>
      </c>
      <c r="G199" s="2">
        <v>3</v>
      </c>
      <c r="H199" s="2">
        <v>0</v>
      </c>
      <c r="I199" s="1">
        <v>0</v>
      </c>
      <c r="J199" s="3" t="s">
        <v>17</v>
      </c>
      <c r="K199" s="2" t="str">
        <f>J199*321.30</f>
        <v>0</v>
      </c>
      <c r="L199" s="5"/>
    </row>
    <row r="200" spans="1:12" customHeight="1" ht="105" outlineLevel="3">
      <c r="A200" s="1"/>
      <c r="B200" s="1">
        <v>824782</v>
      </c>
      <c r="C200" s="1" t="s">
        <v>760</v>
      </c>
      <c r="D200" s="1" t="s">
        <v>761</v>
      </c>
      <c r="E200" s="2" t="s">
        <v>762</v>
      </c>
      <c r="F200" s="2" t="s">
        <v>763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J200*364.44</f>
        <v>0</v>
      </c>
      <c r="L200" s="5"/>
    </row>
    <row r="201" spans="1:12" customHeight="1" ht="105" outlineLevel="3">
      <c r="A201" s="1"/>
      <c r="B201" s="1">
        <v>824783</v>
      </c>
      <c r="C201" s="1" t="s">
        <v>764</v>
      </c>
      <c r="D201" s="1" t="s">
        <v>765</v>
      </c>
      <c r="E201" s="2" t="s">
        <v>766</v>
      </c>
      <c r="F201" s="2" t="s">
        <v>162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J201*422.45</f>
        <v>0</v>
      </c>
      <c r="L201" s="5"/>
    </row>
    <row r="202" spans="1:12" customHeight="1" ht="105" outlineLevel="3">
      <c r="A202" s="1"/>
      <c r="B202" s="1">
        <v>824784</v>
      </c>
      <c r="C202" s="1" t="s">
        <v>767</v>
      </c>
      <c r="D202" s="1" t="s">
        <v>768</v>
      </c>
      <c r="E202" s="2" t="s">
        <v>769</v>
      </c>
      <c r="F202" s="2" t="s">
        <v>770</v>
      </c>
      <c r="G202" s="2">
        <v>4</v>
      </c>
      <c r="H202" s="2">
        <v>0</v>
      </c>
      <c r="I202" s="1">
        <v>0</v>
      </c>
      <c r="J202" s="3" t="s">
        <v>17</v>
      </c>
      <c r="K202" s="2" t="str">
        <f>J202*453.69</f>
        <v>0</v>
      </c>
      <c r="L202" s="5"/>
    </row>
    <row r="203" spans="1:12" customHeight="1" ht="105" outlineLevel="3">
      <c r="A203" s="1"/>
      <c r="B203" s="1">
        <v>825114</v>
      </c>
      <c r="C203" s="1" t="s">
        <v>771</v>
      </c>
      <c r="D203" s="1" t="s">
        <v>772</v>
      </c>
      <c r="E203" s="2" t="s">
        <v>773</v>
      </c>
      <c r="F203" s="2" t="s">
        <v>774</v>
      </c>
      <c r="G203" s="2">
        <v>10</v>
      </c>
      <c r="H203" s="2">
        <v>0</v>
      </c>
      <c r="I203" s="1">
        <v>0</v>
      </c>
      <c r="J203" s="3" t="s">
        <v>17</v>
      </c>
      <c r="K203" s="2" t="str">
        <f>J203*93.71</f>
        <v>0</v>
      </c>
      <c r="L203" s="5"/>
    </row>
    <row r="204" spans="1:12" customHeight="1" ht="105" outlineLevel="3">
      <c r="A204" s="1"/>
      <c r="B204" s="1">
        <v>825287</v>
      </c>
      <c r="C204" s="1" t="s">
        <v>775</v>
      </c>
      <c r="D204" s="1" t="s">
        <v>776</v>
      </c>
      <c r="E204" s="2" t="s">
        <v>777</v>
      </c>
      <c r="F204" s="2" t="s">
        <v>348</v>
      </c>
      <c r="G204" s="2" t="s">
        <v>39</v>
      </c>
      <c r="H204" s="2">
        <v>0</v>
      </c>
      <c r="I204" s="1">
        <v>0</v>
      </c>
      <c r="J204" s="3" t="s">
        <v>17</v>
      </c>
      <c r="K204" s="2" t="str">
        <f>J204*261.80</f>
        <v>0</v>
      </c>
      <c r="L204" s="5"/>
    </row>
    <row r="205" spans="1:12" customHeight="1" ht="105" outlineLevel="3">
      <c r="A205" s="1"/>
      <c r="B205" s="1">
        <v>825288</v>
      </c>
      <c r="C205" s="1" t="s">
        <v>778</v>
      </c>
      <c r="D205" s="1" t="s">
        <v>779</v>
      </c>
      <c r="E205" s="2" t="s">
        <v>780</v>
      </c>
      <c r="F205" s="2" t="s">
        <v>781</v>
      </c>
      <c r="G205" s="2">
        <v>8</v>
      </c>
      <c r="H205" s="2">
        <v>0</v>
      </c>
      <c r="I205" s="1">
        <v>0</v>
      </c>
      <c r="J205" s="3" t="s">
        <v>17</v>
      </c>
      <c r="K205" s="2" t="str">
        <f>J205*359.98</f>
        <v>0</v>
      </c>
      <c r="L205" s="5"/>
    </row>
    <row r="206" spans="1:12" customHeight="1" ht="105" outlineLevel="3">
      <c r="A206" s="1"/>
      <c r="B206" s="1">
        <v>825289</v>
      </c>
      <c r="C206" s="1" t="s">
        <v>782</v>
      </c>
      <c r="D206" s="1" t="s">
        <v>783</v>
      </c>
      <c r="E206" s="2" t="s">
        <v>784</v>
      </c>
      <c r="F206" s="2" t="s">
        <v>785</v>
      </c>
      <c r="G206" s="2" t="s">
        <v>39</v>
      </c>
      <c r="H206" s="2">
        <v>0</v>
      </c>
      <c r="I206" s="1">
        <v>0</v>
      </c>
      <c r="J206" s="3" t="s">
        <v>17</v>
      </c>
      <c r="K206" s="2" t="str">
        <f>J206*511.70</f>
        <v>0</v>
      </c>
      <c r="L206" s="5"/>
    </row>
    <row r="207" spans="1:12" customHeight="1" ht="105" outlineLevel="3">
      <c r="A207" s="1"/>
      <c r="B207" s="1">
        <v>828509</v>
      </c>
      <c r="C207" s="1" t="s">
        <v>786</v>
      </c>
      <c r="D207" s="1" t="s">
        <v>787</v>
      </c>
      <c r="E207" s="2" t="s">
        <v>788</v>
      </c>
      <c r="F207" s="2" t="s">
        <v>789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J207*1716.58</f>
        <v>0</v>
      </c>
      <c r="L207" s="5"/>
    </row>
    <row r="208" spans="1:12" customHeight="1" ht="105" outlineLevel="3">
      <c r="A208" s="1"/>
      <c r="B208" s="1">
        <v>825293</v>
      </c>
      <c r="C208" s="1" t="s">
        <v>790</v>
      </c>
      <c r="D208" s="1" t="s">
        <v>791</v>
      </c>
      <c r="E208" s="2" t="s">
        <v>792</v>
      </c>
      <c r="F208" s="2" t="s">
        <v>793</v>
      </c>
      <c r="G208" s="2" t="s">
        <v>39</v>
      </c>
      <c r="H208" s="2">
        <v>0</v>
      </c>
      <c r="I208" s="1">
        <v>0</v>
      </c>
      <c r="J208" s="3" t="s">
        <v>17</v>
      </c>
      <c r="K208" s="2" t="str">
        <f>J208*394.19</f>
        <v>0</v>
      </c>
      <c r="L208" s="5"/>
    </row>
    <row r="209" spans="1:12" customHeight="1" ht="105" outlineLevel="3">
      <c r="A209" s="1"/>
      <c r="B209" s="1">
        <v>825290</v>
      </c>
      <c r="C209" s="1" t="s">
        <v>794</v>
      </c>
      <c r="D209" s="1" t="s">
        <v>795</v>
      </c>
      <c r="E209" s="2" t="s">
        <v>796</v>
      </c>
      <c r="F209" s="2" t="s">
        <v>614</v>
      </c>
      <c r="G209" s="2" t="s">
        <v>26</v>
      </c>
      <c r="H209" s="2">
        <v>0</v>
      </c>
      <c r="I209" s="1">
        <v>0</v>
      </c>
      <c r="J209" s="3" t="s">
        <v>17</v>
      </c>
      <c r="K209" s="2" t="str">
        <f>J209*239.49</f>
        <v>0</v>
      </c>
      <c r="L209" s="5"/>
    </row>
    <row r="210" spans="1:12" customHeight="1" ht="105" outlineLevel="3">
      <c r="A210" s="1"/>
      <c r="B210" s="1">
        <v>825291</v>
      </c>
      <c r="C210" s="1" t="s">
        <v>797</v>
      </c>
      <c r="D210" s="1" t="s">
        <v>798</v>
      </c>
      <c r="E210" s="2" t="s">
        <v>799</v>
      </c>
      <c r="F210" s="2" t="s">
        <v>711</v>
      </c>
      <c r="G210" s="2" t="s">
        <v>26</v>
      </c>
      <c r="H210" s="2">
        <v>0</v>
      </c>
      <c r="I210" s="1">
        <v>0</v>
      </c>
      <c r="J210" s="3" t="s">
        <v>17</v>
      </c>
      <c r="K210" s="2" t="str">
        <f>J210*270.73</f>
        <v>0</v>
      </c>
      <c r="L210" s="5"/>
    </row>
    <row r="211" spans="1:12" customHeight="1" ht="105" outlineLevel="3">
      <c r="A211" s="1"/>
      <c r="B211" s="1">
        <v>825292</v>
      </c>
      <c r="C211" s="1" t="s">
        <v>800</v>
      </c>
      <c r="D211" s="1" t="s">
        <v>801</v>
      </c>
      <c r="E211" s="2" t="s">
        <v>802</v>
      </c>
      <c r="F211" s="2" t="s">
        <v>803</v>
      </c>
      <c r="G211" s="2" t="s">
        <v>136</v>
      </c>
      <c r="H211" s="2">
        <v>0</v>
      </c>
      <c r="I211" s="1">
        <v>0</v>
      </c>
      <c r="J211" s="3" t="s">
        <v>17</v>
      </c>
      <c r="K211" s="2" t="str">
        <f>J211*243.95</f>
        <v>0</v>
      </c>
      <c r="L211" s="5"/>
    </row>
    <row r="212" spans="1:12" customHeight="1" ht="105" outlineLevel="3">
      <c r="A212" s="1"/>
      <c r="B212" s="1">
        <v>825294</v>
      </c>
      <c r="C212" s="1" t="s">
        <v>804</v>
      </c>
      <c r="D212" s="1" t="s">
        <v>805</v>
      </c>
      <c r="E212" s="2" t="s">
        <v>806</v>
      </c>
      <c r="F212" s="2" t="s">
        <v>807</v>
      </c>
      <c r="G212" s="2">
        <v>10</v>
      </c>
      <c r="H212" s="2">
        <v>0</v>
      </c>
      <c r="I212" s="1">
        <v>0</v>
      </c>
      <c r="J212" s="3" t="s">
        <v>17</v>
      </c>
      <c r="K212" s="2" t="str">
        <f>J212*336.18</f>
        <v>0</v>
      </c>
      <c r="L212" s="5"/>
    </row>
    <row r="213" spans="1:12" customHeight="1" ht="105" outlineLevel="3">
      <c r="A213" s="1"/>
      <c r="B213" s="1">
        <v>825295</v>
      </c>
      <c r="C213" s="1" t="s">
        <v>808</v>
      </c>
      <c r="D213" s="1" t="s">
        <v>809</v>
      </c>
      <c r="E213" s="2" t="s">
        <v>810</v>
      </c>
      <c r="F213" s="2" t="s">
        <v>811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J213*544.43</f>
        <v>0</v>
      </c>
      <c r="L213" s="5"/>
    </row>
    <row r="214" spans="1:12" customHeight="1" ht="105" outlineLevel="3">
      <c r="A214" s="1"/>
      <c r="B214" s="1">
        <v>825296</v>
      </c>
      <c r="C214" s="1" t="s">
        <v>812</v>
      </c>
      <c r="D214" s="1" t="s">
        <v>813</v>
      </c>
      <c r="E214" s="2" t="s">
        <v>814</v>
      </c>
      <c r="F214" s="2" t="s">
        <v>815</v>
      </c>
      <c r="G214" s="2">
        <v>10</v>
      </c>
      <c r="H214" s="2">
        <v>0</v>
      </c>
      <c r="I214" s="1">
        <v>0</v>
      </c>
      <c r="J214" s="3" t="s">
        <v>17</v>
      </c>
      <c r="K214" s="2" t="str">
        <f>J214*898.45</f>
        <v>0</v>
      </c>
      <c r="L214" s="5"/>
    </row>
    <row r="215" spans="1:12" customHeight="1" ht="105" outlineLevel="3">
      <c r="A215" s="1"/>
      <c r="B215" s="1">
        <v>825297</v>
      </c>
      <c r="C215" s="1" t="s">
        <v>816</v>
      </c>
      <c r="D215" s="1" t="s">
        <v>817</v>
      </c>
      <c r="E215" s="2" t="s">
        <v>818</v>
      </c>
      <c r="F215" s="2" t="s">
        <v>819</v>
      </c>
      <c r="G215" s="2">
        <v>5</v>
      </c>
      <c r="H215" s="2">
        <v>0</v>
      </c>
      <c r="I215" s="1">
        <v>0</v>
      </c>
      <c r="J215" s="3" t="s">
        <v>17</v>
      </c>
      <c r="K215" s="2" t="str">
        <f>J215*1435.44</f>
        <v>0</v>
      </c>
      <c r="L215" s="5"/>
    </row>
    <row r="216" spans="1:12" customHeight="1" ht="105" outlineLevel="3">
      <c r="A216" s="1"/>
      <c r="B216" s="1">
        <v>825298</v>
      </c>
      <c r="C216" s="1" t="s">
        <v>820</v>
      </c>
      <c r="D216" s="1" t="s">
        <v>821</v>
      </c>
      <c r="E216" s="2" t="s">
        <v>822</v>
      </c>
      <c r="F216" s="2" t="s">
        <v>823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J216*1134.96</f>
        <v>0</v>
      </c>
      <c r="L216" s="5"/>
    </row>
    <row r="217" spans="1:12" customHeight="1" ht="105" outlineLevel="3">
      <c r="A217" s="1"/>
      <c r="B217" s="1">
        <v>825299</v>
      </c>
      <c r="C217" s="1" t="s">
        <v>824</v>
      </c>
      <c r="D217" s="1" t="s">
        <v>825</v>
      </c>
      <c r="E217" s="2" t="s">
        <v>826</v>
      </c>
      <c r="F217" s="2" t="s">
        <v>827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J217*1813.26</f>
        <v>0</v>
      </c>
      <c r="L217" s="5"/>
    </row>
    <row r="218" spans="1:12" customHeight="1" ht="105" outlineLevel="3">
      <c r="A218" s="1"/>
      <c r="B218" s="1">
        <v>825300</v>
      </c>
      <c r="C218" s="1" t="s">
        <v>828</v>
      </c>
      <c r="D218" s="1" t="s">
        <v>829</v>
      </c>
      <c r="E218" s="2" t="s">
        <v>830</v>
      </c>
      <c r="F218" s="2" t="s">
        <v>831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J218*2765.26</f>
        <v>0</v>
      </c>
      <c r="L218" s="5"/>
    </row>
    <row r="219" spans="1:12" customHeight="1" ht="105" outlineLevel="3">
      <c r="A219" s="1"/>
      <c r="B219" s="1">
        <v>825301</v>
      </c>
      <c r="C219" s="1" t="s">
        <v>832</v>
      </c>
      <c r="D219" s="1" t="s">
        <v>833</v>
      </c>
      <c r="E219" s="2" t="s">
        <v>834</v>
      </c>
      <c r="F219" s="2" t="s">
        <v>835</v>
      </c>
      <c r="G219" s="2">
        <v>10</v>
      </c>
      <c r="H219" s="2">
        <v>0</v>
      </c>
      <c r="I219" s="1">
        <v>0</v>
      </c>
      <c r="J219" s="3" t="s">
        <v>17</v>
      </c>
      <c r="K219" s="2" t="str">
        <f>J219*303.45</f>
        <v>0</v>
      </c>
      <c r="L219" s="5"/>
    </row>
    <row r="220" spans="1:12" customHeight="1" ht="105" outlineLevel="3">
      <c r="A220" s="1"/>
      <c r="B220" s="1">
        <v>825302</v>
      </c>
      <c r="C220" s="1" t="s">
        <v>836</v>
      </c>
      <c r="D220" s="1" t="s">
        <v>837</v>
      </c>
      <c r="E220" s="2" t="s">
        <v>838</v>
      </c>
      <c r="F220" s="2" t="s">
        <v>839</v>
      </c>
      <c r="G220" s="2">
        <v>10</v>
      </c>
      <c r="H220" s="2">
        <v>0</v>
      </c>
      <c r="I220" s="1">
        <v>0</v>
      </c>
      <c r="J220" s="3" t="s">
        <v>17</v>
      </c>
      <c r="K220" s="2" t="str">
        <f>J220*391.21</f>
        <v>0</v>
      </c>
      <c r="L220" s="5"/>
    </row>
    <row r="221" spans="1:12" customHeight="1" ht="105" outlineLevel="3">
      <c r="A221" s="1"/>
      <c r="B221" s="1">
        <v>825427</v>
      </c>
      <c r="C221" s="1" t="s">
        <v>840</v>
      </c>
      <c r="D221" s="1" t="s">
        <v>841</v>
      </c>
      <c r="E221" s="2" t="s">
        <v>842</v>
      </c>
      <c r="F221" s="2" t="s">
        <v>317</v>
      </c>
      <c r="G221" s="2">
        <v>4</v>
      </c>
      <c r="H221" s="2">
        <v>0</v>
      </c>
      <c r="I221" s="1">
        <v>0</v>
      </c>
      <c r="J221" s="3" t="s">
        <v>17</v>
      </c>
      <c r="K221" s="2" t="str">
        <f>J221*227.59</f>
        <v>0</v>
      </c>
      <c r="L221" s="5"/>
    </row>
    <row r="222" spans="1:12" customHeight="1" ht="105" outlineLevel="3">
      <c r="A222" s="1"/>
      <c r="B222" s="1">
        <v>825428</v>
      </c>
      <c r="C222" s="1" t="s">
        <v>843</v>
      </c>
      <c r="D222" s="1" t="s">
        <v>844</v>
      </c>
      <c r="E222" s="2" t="s">
        <v>845</v>
      </c>
      <c r="F222" s="2" t="s">
        <v>846</v>
      </c>
      <c r="G222" s="2">
        <v>1</v>
      </c>
      <c r="H222" s="2">
        <v>0</v>
      </c>
      <c r="I222" s="1">
        <v>0</v>
      </c>
      <c r="J222" s="3" t="s">
        <v>17</v>
      </c>
      <c r="K222" s="2" t="str">
        <f>J222*386.75</f>
        <v>0</v>
      </c>
      <c r="L222" s="5"/>
    </row>
    <row r="223" spans="1:12" customHeight="1" ht="105" outlineLevel="3">
      <c r="A223" s="1"/>
      <c r="B223" s="1">
        <v>825429</v>
      </c>
      <c r="C223" s="1" t="s">
        <v>847</v>
      </c>
      <c r="D223" s="1" t="s">
        <v>848</v>
      </c>
      <c r="E223" s="2" t="s">
        <v>849</v>
      </c>
      <c r="F223" s="2" t="s">
        <v>614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J223*239.49</f>
        <v>0</v>
      </c>
      <c r="L223" s="5"/>
    </row>
    <row r="224" spans="1:12" customHeight="1" ht="105" outlineLevel="3">
      <c r="A224" s="1"/>
      <c r="B224" s="1">
        <v>825430</v>
      </c>
      <c r="C224" s="1" t="s">
        <v>850</v>
      </c>
      <c r="D224" s="1" t="s">
        <v>851</v>
      </c>
      <c r="E224" s="2" t="s">
        <v>852</v>
      </c>
      <c r="F224" s="2" t="s">
        <v>853</v>
      </c>
      <c r="G224" s="2">
        <v>5</v>
      </c>
      <c r="H224" s="2">
        <v>0</v>
      </c>
      <c r="I224" s="1">
        <v>0</v>
      </c>
      <c r="J224" s="3" t="s">
        <v>17</v>
      </c>
      <c r="K224" s="2" t="str">
        <f>J224*358.49</f>
        <v>0</v>
      </c>
      <c r="L224" s="5"/>
    </row>
    <row r="225" spans="1:12" customHeight="1" ht="105" outlineLevel="3">
      <c r="A225" s="1"/>
      <c r="B225" s="1">
        <v>826748</v>
      </c>
      <c r="C225" s="1" t="s">
        <v>854</v>
      </c>
      <c r="D225" s="1" t="s">
        <v>855</v>
      </c>
      <c r="E225" s="2" t="s">
        <v>856</v>
      </c>
      <c r="F225" s="2" t="s">
        <v>419</v>
      </c>
      <c r="G225" s="2">
        <v>8</v>
      </c>
      <c r="H225" s="2">
        <v>0</v>
      </c>
      <c r="I225" s="1">
        <v>0</v>
      </c>
      <c r="J225" s="3" t="s">
        <v>17</v>
      </c>
      <c r="K225" s="2" t="str">
        <f>J225*370.39</f>
        <v>0</v>
      </c>
      <c r="L225" s="5"/>
    </row>
    <row r="226" spans="1:12" customHeight="1" ht="105" outlineLevel="3">
      <c r="A226" s="1"/>
      <c r="B226" s="1">
        <v>826749</v>
      </c>
      <c r="C226" s="1" t="s">
        <v>857</v>
      </c>
      <c r="D226" s="1" t="s">
        <v>858</v>
      </c>
      <c r="E226" s="2" t="s">
        <v>859</v>
      </c>
      <c r="F226" s="2" t="s">
        <v>860</v>
      </c>
      <c r="G226" s="2">
        <v>8</v>
      </c>
      <c r="H226" s="2">
        <v>0</v>
      </c>
      <c r="I226" s="1">
        <v>0</v>
      </c>
      <c r="J226" s="3" t="s">
        <v>17</v>
      </c>
      <c r="K226" s="2" t="str">
        <f>J226*376.34</f>
        <v>0</v>
      </c>
      <c r="L226" s="5"/>
    </row>
    <row r="227" spans="1:12" customHeight="1" ht="105" outlineLevel="3">
      <c r="A227" s="1"/>
      <c r="B227" s="1">
        <v>826751</v>
      </c>
      <c r="C227" s="1" t="s">
        <v>861</v>
      </c>
      <c r="D227" s="1" t="s">
        <v>862</v>
      </c>
      <c r="E227" s="2" t="s">
        <v>863</v>
      </c>
      <c r="F227" s="2" t="s">
        <v>864</v>
      </c>
      <c r="G227" s="2">
        <v>4</v>
      </c>
      <c r="H227" s="2">
        <v>0</v>
      </c>
      <c r="I227" s="1">
        <v>0</v>
      </c>
      <c r="J227" s="3" t="s">
        <v>17</v>
      </c>
      <c r="K227" s="2" t="str">
        <f>J227*330.23</f>
        <v>0</v>
      </c>
      <c r="L227" s="5"/>
    </row>
    <row r="228" spans="1:12" customHeight="1" ht="105" outlineLevel="3">
      <c r="A228" s="1"/>
      <c r="B228" s="1">
        <v>826754</v>
      </c>
      <c r="C228" s="1" t="s">
        <v>865</v>
      </c>
      <c r="D228" s="1" t="s">
        <v>866</v>
      </c>
      <c r="E228" s="2" t="s">
        <v>867</v>
      </c>
      <c r="F228" s="2" t="s">
        <v>868</v>
      </c>
      <c r="G228" s="2">
        <v>4</v>
      </c>
      <c r="H228" s="2">
        <v>0</v>
      </c>
      <c r="I228" s="1">
        <v>0</v>
      </c>
      <c r="J228" s="3" t="s">
        <v>17</v>
      </c>
      <c r="K228" s="2" t="str">
        <f>J228*426.91</f>
        <v>0</v>
      </c>
      <c r="L228" s="5"/>
    </row>
    <row r="229" spans="1:12" customHeight="1" ht="105" outlineLevel="3">
      <c r="A229" s="1"/>
      <c r="B229" s="1">
        <v>826755</v>
      </c>
      <c r="C229" s="1" t="s">
        <v>869</v>
      </c>
      <c r="D229" s="1" t="s">
        <v>870</v>
      </c>
      <c r="E229" s="2" t="s">
        <v>871</v>
      </c>
      <c r="F229" s="2" t="s">
        <v>872</v>
      </c>
      <c r="G229" s="2">
        <v>10</v>
      </c>
      <c r="H229" s="2">
        <v>0</v>
      </c>
      <c r="I229" s="1">
        <v>0</v>
      </c>
      <c r="J229" s="3" t="s">
        <v>17</v>
      </c>
      <c r="K229" s="2" t="str">
        <f>J229*667.89</f>
        <v>0</v>
      </c>
      <c r="L229" s="5"/>
    </row>
    <row r="230" spans="1:12" customHeight="1" ht="105" outlineLevel="3">
      <c r="A230" s="1"/>
      <c r="B230" s="1">
        <v>826756</v>
      </c>
      <c r="C230" s="1" t="s">
        <v>873</v>
      </c>
      <c r="D230" s="1" t="s">
        <v>874</v>
      </c>
      <c r="E230" s="2" t="s">
        <v>875</v>
      </c>
      <c r="F230" s="2" t="s">
        <v>876</v>
      </c>
      <c r="G230" s="2">
        <v>10</v>
      </c>
      <c r="H230" s="2">
        <v>0</v>
      </c>
      <c r="I230" s="1">
        <v>0</v>
      </c>
      <c r="J230" s="3" t="s">
        <v>17</v>
      </c>
      <c r="K230" s="2" t="str">
        <f>J230*891.01</f>
        <v>0</v>
      </c>
      <c r="L230" s="5"/>
    </row>
    <row r="231" spans="1:12" customHeight="1" ht="105" outlineLevel="3">
      <c r="A231" s="1"/>
      <c r="B231" s="1">
        <v>826757</v>
      </c>
      <c r="C231" s="1" t="s">
        <v>877</v>
      </c>
      <c r="D231" s="1" t="s">
        <v>878</v>
      </c>
      <c r="E231" s="2" t="s">
        <v>879</v>
      </c>
      <c r="F231" s="2" t="s">
        <v>880</v>
      </c>
      <c r="G231" s="2" t="s">
        <v>39</v>
      </c>
      <c r="H231" s="2">
        <v>0</v>
      </c>
      <c r="I231" s="1">
        <v>0</v>
      </c>
      <c r="J231" s="3" t="s">
        <v>17</v>
      </c>
      <c r="K231" s="2" t="str">
        <f>J231*1184.05</f>
        <v>0</v>
      </c>
      <c r="L231" s="5"/>
    </row>
    <row r="232" spans="1:12" customHeight="1" ht="105" outlineLevel="3">
      <c r="A232" s="1"/>
      <c r="B232" s="1">
        <v>826758</v>
      </c>
      <c r="C232" s="1" t="s">
        <v>881</v>
      </c>
      <c r="D232" s="1" t="s">
        <v>882</v>
      </c>
      <c r="E232" s="2" t="s">
        <v>883</v>
      </c>
      <c r="F232" s="2" t="s">
        <v>884</v>
      </c>
      <c r="G232" s="2">
        <v>1</v>
      </c>
      <c r="H232" s="2">
        <v>0</v>
      </c>
      <c r="I232" s="1">
        <v>0</v>
      </c>
      <c r="J232" s="3" t="s">
        <v>17</v>
      </c>
      <c r="K232" s="2" t="str">
        <f>J232*1872.76</f>
        <v>0</v>
      </c>
      <c r="L232" s="5"/>
    </row>
    <row r="233" spans="1:12" customHeight="1" ht="105" outlineLevel="3">
      <c r="A233" s="1"/>
      <c r="B233" s="1">
        <v>826762</v>
      </c>
      <c r="C233" s="1" t="s">
        <v>885</v>
      </c>
      <c r="D233" s="1" t="s">
        <v>886</v>
      </c>
      <c r="E233" s="2" t="s">
        <v>887</v>
      </c>
      <c r="F233" s="2" t="s">
        <v>888</v>
      </c>
      <c r="G233" s="2" t="s">
        <v>39</v>
      </c>
      <c r="H233" s="2">
        <v>0</v>
      </c>
      <c r="I233" s="1">
        <v>0</v>
      </c>
      <c r="J233" s="3" t="s">
        <v>17</v>
      </c>
      <c r="K233" s="2" t="str">
        <f>J233*734.83</f>
        <v>0</v>
      </c>
      <c r="L233" s="5"/>
    </row>
    <row r="234" spans="1:12" customHeight="1" ht="105" outlineLevel="3">
      <c r="A234" s="1"/>
      <c r="B234" s="1">
        <v>826763</v>
      </c>
      <c r="C234" s="1" t="s">
        <v>889</v>
      </c>
      <c r="D234" s="1" t="s">
        <v>890</v>
      </c>
      <c r="E234" s="2" t="s">
        <v>891</v>
      </c>
      <c r="F234" s="2" t="s">
        <v>892</v>
      </c>
      <c r="G234" s="2">
        <v>10</v>
      </c>
      <c r="H234" s="2">
        <v>0</v>
      </c>
      <c r="I234" s="1">
        <v>0</v>
      </c>
      <c r="J234" s="3" t="s">
        <v>17</v>
      </c>
      <c r="K234" s="2" t="str">
        <f>J234*1076.95</f>
        <v>0</v>
      </c>
      <c r="L234" s="5"/>
    </row>
    <row r="235" spans="1:12" customHeight="1" ht="105" outlineLevel="3">
      <c r="A235" s="1"/>
      <c r="B235" s="1">
        <v>826764</v>
      </c>
      <c r="C235" s="1" t="s">
        <v>893</v>
      </c>
      <c r="D235" s="1" t="s">
        <v>894</v>
      </c>
      <c r="E235" s="2" t="s">
        <v>895</v>
      </c>
      <c r="F235" s="2" t="s">
        <v>896</v>
      </c>
      <c r="G235" s="2">
        <v>9</v>
      </c>
      <c r="H235" s="2">
        <v>0</v>
      </c>
      <c r="I235" s="1">
        <v>0</v>
      </c>
      <c r="J235" s="3" t="s">
        <v>17</v>
      </c>
      <c r="K235" s="2" t="str">
        <f>J235*1930.78</f>
        <v>0</v>
      </c>
      <c r="L235" s="5"/>
    </row>
    <row r="236" spans="1:12" customHeight="1" ht="105" outlineLevel="3">
      <c r="A236" s="1"/>
      <c r="B236" s="1">
        <v>826765</v>
      </c>
      <c r="C236" s="1" t="s">
        <v>897</v>
      </c>
      <c r="D236" s="1" t="s">
        <v>898</v>
      </c>
      <c r="E236" s="2" t="s">
        <v>899</v>
      </c>
      <c r="F236" s="2" t="s">
        <v>900</v>
      </c>
      <c r="G236" s="2">
        <v>7</v>
      </c>
      <c r="H236" s="2">
        <v>0</v>
      </c>
      <c r="I236" s="1">
        <v>0</v>
      </c>
      <c r="J236" s="3" t="s">
        <v>17</v>
      </c>
      <c r="K236" s="2" t="str">
        <f>J236*797.30</f>
        <v>0</v>
      </c>
      <c r="L236" s="5"/>
    </row>
    <row r="237" spans="1:12" customHeight="1" ht="105" outlineLevel="3">
      <c r="A237" s="1"/>
      <c r="B237" s="1">
        <v>826766</v>
      </c>
      <c r="C237" s="1" t="s">
        <v>901</v>
      </c>
      <c r="D237" s="1" t="s">
        <v>902</v>
      </c>
      <c r="E237" s="2" t="s">
        <v>903</v>
      </c>
      <c r="F237" s="2" t="s">
        <v>904</v>
      </c>
      <c r="G237" s="2" t="s">
        <v>39</v>
      </c>
      <c r="H237" s="2">
        <v>0</v>
      </c>
      <c r="I237" s="1">
        <v>0</v>
      </c>
      <c r="J237" s="3" t="s">
        <v>17</v>
      </c>
      <c r="K237" s="2" t="str">
        <f>J237*910.35</f>
        <v>0</v>
      </c>
      <c r="L237" s="5"/>
    </row>
    <row r="238" spans="1:12" customHeight="1" ht="105" outlineLevel="3">
      <c r="A238" s="1"/>
      <c r="B238" s="1">
        <v>826767</v>
      </c>
      <c r="C238" s="1" t="s">
        <v>905</v>
      </c>
      <c r="D238" s="1" t="s">
        <v>906</v>
      </c>
      <c r="E238" s="2" t="s">
        <v>907</v>
      </c>
      <c r="F238" s="2" t="s">
        <v>908</v>
      </c>
      <c r="G238" s="2" t="s">
        <v>39</v>
      </c>
      <c r="H238" s="2">
        <v>0</v>
      </c>
      <c r="I238" s="1">
        <v>0</v>
      </c>
      <c r="J238" s="3" t="s">
        <v>17</v>
      </c>
      <c r="K238" s="2" t="str">
        <f>J238*1663.03</f>
        <v>0</v>
      </c>
      <c r="L238" s="5"/>
    </row>
    <row r="239" spans="1:12" customHeight="1" ht="105" outlineLevel="3">
      <c r="A239" s="1"/>
      <c r="B239" s="1">
        <v>826750</v>
      </c>
      <c r="C239" s="1" t="s">
        <v>909</v>
      </c>
      <c r="D239" s="1" t="s">
        <v>910</v>
      </c>
      <c r="E239" s="2" t="s">
        <v>911</v>
      </c>
      <c r="F239" s="2" t="s">
        <v>912</v>
      </c>
      <c r="G239" s="2">
        <v>6</v>
      </c>
      <c r="H239" s="2">
        <v>0</v>
      </c>
      <c r="I239" s="1">
        <v>0</v>
      </c>
      <c r="J239" s="3" t="s">
        <v>17</v>
      </c>
      <c r="K239" s="2" t="str">
        <f>J239*583.10</f>
        <v>0</v>
      </c>
      <c r="L239" s="5"/>
    </row>
    <row r="240" spans="1:12" customHeight="1" ht="105" outlineLevel="3">
      <c r="A240" s="1"/>
      <c r="B240" s="1">
        <v>826752</v>
      </c>
      <c r="C240" s="1" t="s">
        <v>913</v>
      </c>
      <c r="D240" s="1" t="s">
        <v>914</v>
      </c>
      <c r="E240" s="2" t="s">
        <v>915</v>
      </c>
      <c r="F240" s="2" t="s">
        <v>103</v>
      </c>
      <c r="G240" s="2" t="s">
        <v>136</v>
      </c>
      <c r="H240" s="2">
        <v>0</v>
      </c>
      <c r="I240" s="1">
        <v>0</v>
      </c>
      <c r="J240" s="3" t="s">
        <v>17</v>
      </c>
      <c r="K240" s="2" t="str">
        <f>J240*52.06</f>
        <v>0</v>
      </c>
      <c r="L240" s="5"/>
    </row>
    <row r="241" spans="1:12" customHeight="1" ht="105" outlineLevel="3">
      <c r="A241" s="1"/>
      <c r="B241" s="1">
        <v>826753</v>
      </c>
      <c r="C241" s="1" t="s">
        <v>916</v>
      </c>
      <c r="D241" s="1" t="s">
        <v>917</v>
      </c>
      <c r="E241" s="2" t="s">
        <v>918</v>
      </c>
      <c r="F241" s="2" t="s">
        <v>653</v>
      </c>
      <c r="G241" s="2" t="s">
        <v>16</v>
      </c>
      <c r="H241" s="2">
        <v>0</v>
      </c>
      <c r="I241" s="1">
        <v>0</v>
      </c>
      <c r="J241" s="3" t="s">
        <v>17</v>
      </c>
      <c r="K241" s="2" t="str">
        <f>J241*63.96</f>
        <v>0</v>
      </c>
      <c r="L241" s="5"/>
    </row>
    <row r="242" spans="1:12" customHeight="1" ht="105" outlineLevel="3">
      <c r="A242" s="1"/>
      <c r="B242" s="1">
        <v>826769</v>
      </c>
      <c r="C242" s="1" t="s">
        <v>919</v>
      </c>
      <c r="D242" s="1" t="s">
        <v>920</v>
      </c>
      <c r="E242" s="2" t="s">
        <v>921</v>
      </c>
      <c r="F242" s="2" t="s">
        <v>922</v>
      </c>
      <c r="G242" s="2" t="s">
        <v>39</v>
      </c>
      <c r="H242" s="2">
        <v>0</v>
      </c>
      <c r="I242" s="1">
        <v>0</v>
      </c>
      <c r="J242" s="3" t="s">
        <v>17</v>
      </c>
      <c r="K242" s="2" t="str">
        <f>J242*852.34</f>
        <v>0</v>
      </c>
      <c r="L242" s="5"/>
    </row>
    <row r="243" spans="1:12" customHeight="1" ht="105" outlineLevel="3">
      <c r="A243" s="1"/>
      <c r="B243" s="1">
        <v>826768</v>
      </c>
      <c r="C243" s="1" t="s">
        <v>923</v>
      </c>
      <c r="D243" s="1" t="s">
        <v>924</v>
      </c>
      <c r="E243" s="2" t="s">
        <v>925</v>
      </c>
      <c r="F243" s="2" t="s">
        <v>781</v>
      </c>
      <c r="G243" s="2" t="s">
        <v>39</v>
      </c>
      <c r="H243" s="2">
        <v>0</v>
      </c>
      <c r="I243" s="1">
        <v>0</v>
      </c>
      <c r="J243" s="3" t="s">
        <v>17</v>
      </c>
      <c r="K243" s="2" t="str">
        <f>J243*359.98</f>
        <v>0</v>
      </c>
      <c r="L243" s="5"/>
    </row>
    <row r="244" spans="1:12" customHeight="1" ht="105" outlineLevel="3">
      <c r="A244" s="1"/>
      <c r="B244" s="1">
        <v>828486</v>
      </c>
      <c r="C244" s="1" t="s">
        <v>926</v>
      </c>
      <c r="D244" s="1" t="s">
        <v>927</v>
      </c>
      <c r="E244" s="2" t="s">
        <v>928</v>
      </c>
      <c r="F244" s="2" t="s">
        <v>929</v>
      </c>
      <c r="G244" s="2">
        <v>9</v>
      </c>
      <c r="H244" s="2">
        <v>0</v>
      </c>
      <c r="I244" s="1">
        <v>0</v>
      </c>
      <c r="J244" s="3" t="s">
        <v>17</v>
      </c>
      <c r="K244" s="2" t="str">
        <f>J244*536.99</f>
        <v>0</v>
      </c>
      <c r="L244" s="5"/>
    </row>
    <row r="245" spans="1:12" customHeight="1" ht="105" outlineLevel="3">
      <c r="A245" s="1"/>
      <c r="B245" s="1">
        <v>828487</v>
      </c>
      <c r="C245" s="1" t="s">
        <v>930</v>
      </c>
      <c r="D245" s="1" t="s">
        <v>931</v>
      </c>
      <c r="E245" s="2" t="s">
        <v>932</v>
      </c>
      <c r="F245" s="2" t="s">
        <v>933</v>
      </c>
      <c r="G245" s="2">
        <v>5</v>
      </c>
      <c r="H245" s="2">
        <v>0</v>
      </c>
      <c r="I245" s="1">
        <v>0</v>
      </c>
      <c r="J245" s="3" t="s">
        <v>17</v>
      </c>
      <c r="K245" s="2" t="str">
        <f>J245*519.14</f>
        <v>0</v>
      </c>
      <c r="L245" s="5"/>
    </row>
    <row r="246" spans="1:12" customHeight="1" ht="105" outlineLevel="3">
      <c r="A246" s="1"/>
      <c r="B246" s="1">
        <v>820537</v>
      </c>
      <c r="C246" s="1" t="s">
        <v>934</v>
      </c>
      <c r="D246" s="1" t="s">
        <v>935</v>
      </c>
      <c r="E246" s="2" t="s">
        <v>936</v>
      </c>
      <c r="F246" s="2" t="s">
        <v>359</v>
      </c>
      <c r="G246" s="2" t="s">
        <v>136</v>
      </c>
      <c r="H246" s="2">
        <v>0</v>
      </c>
      <c r="I246" s="1">
        <v>0</v>
      </c>
      <c r="J246" s="3" t="s">
        <v>17</v>
      </c>
      <c r="K246" s="2" t="str">
        <f>J246*263.29</f>
        <v>0</v>
      </c>
      <c r="L246" s="5"/>
    </row>
    <row r="247" spans="1:12" customHeight="1" ht="105" outlineLevel="3">
      <c r="A247" s="1"/>
      <c r="B247" s="1">
        <v>826770</v>
      </c>
      <c r="C247" s="1" t="s">
        <v>937</v>
      </c>
      <c r="D247" s="1" t="s">
        <v>938</v>
      </c>
      <c r="E247" s="2" t="s">
        <v>939</v>
      </c>
      <c r="F247" s="2" t="s">
        <v>158</v>
      </c>
      <c r="G247" s="2">
        <v>2</v>
      </c>
      <c r="H247" s="2">
        <v>0</v>
      </c>
      <c r="I247" s="1">
        <v>0</v>
      </c>
      <c r="J247" s="3" t="s">
        <v>17</v>
      </c>
      <c r="K247" s="2" t="str">
        <f>J247*255.85</f>
        <v>0</v>
      </c>
      <c r="L247" s="5"/>
    </row>
    <row r="248" spans="1:12" customHeight="1" ht="105" outlineLevel="3">
      <c r="A248" s="1"/>
      <c r="B248" s="1">
        <v>826771</v>
      </c>
      <c r="C248" s="1" t="s">
        <v>940</v>
      </c>
      <c r="D248" s="1" t="s">
        <v>941</v>
      </c>
      <c r="E248" s="2" t="s">
        <v>942</v>
      </c>
      <c r="F248" s="2" t="s">
        <v>793</v>
      </c>
      <c r="G248" s="2" t="s">
        <v>39</v>
      </c>
      <c r="H248" s="2">
        <v>0</v>
      </c>
      <c r="I248" s="1">
        <v>0</v>
      </c>
      <c r="J248" s="3" t="s">
        <v>17</v>
      </c>
      <c r="K248" s="2" t="str">
        <f>J248*394.19</f>
        <v>0</v>
      </c>
      <c r="L248" s="5"/>
    </row>
    <row r="249" spans="1:12" customHeight="1" ht="105" outlineLevel="3">
      <c r="A249" s="1"/>
      <c r="B249" s="1">
        <v>826772</v>
      </c>
      <c r="C249" s="1" t="s">
        <v>943</v>
      </c>
      <c r="D249" s="1" t="s">
        <v>944</v>
      </c>
      <c r="E249" s="2" t="s">
        <v>945</v>
      </c>
      <c r="F249" s="2" t="s">
        <v>79</v>
      </c>
      <c r="G249" s="2">
        <v>9</v>
      </c>
      <c r="H249" s="2">
        <v>0</v>
      </c>
      <c r="I249" s="1">
        <v>0</v>
      </c>
      <c r="J249" s="3" t="s">
        <v>17</v>
      </c>
      <c r="K249" s="2" t="str">
        <f>J249*614.34</f>
        <v>0</v>
      </c>
      <c r="L249" s="5"/>
    </row>
    <row r="250" spans="1:12" customHeight="1" ht="105" outlineLevel="3">
      <c r="A250" s="1"/>
      <c r="B250" s="1">
        <v>827061</v>
      </c>
      <c r="C250" s="1" t="s">
        <v>946</v>
      </c>
      <c r="D250" s="1" t="s">
        <v>947</v>
      </c>
      <c r="E250" s="2" t="s">
        <v>948</v>
      </c>
      <c r="F250" s="2" t="s">
        <v>949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J250*556.33</f>
        <v>0</v>
      </c>
      <c r="L250" s="5"/>
    </row>
    <row r="251" spans="1:12" customHeight="1" ht="105" outlineLevel="3">
      <c r="A251" s="1"/>
      <c r="B251" s="1">
        <v>827062</v>
      </c>
      <c r="C251" s="1" t="s">
        <v>950</v>
      </c>
      <c r="D251" s="1" t="s">
        <v>951</v>
      </c>
      <c r="E251" s="2" t="s">
        <v>952</v>
      </c>
      <c r="F251" s="2" t="s">
        <v>953</v>
      </c>
      <c r="G251" s="2" t="s">
        <v>39</v>
      </c>
      <c r="H251" s="2">
        <v>0</v>
      </c>
      <c r="I251" s="1">
        <v>0</v>
      </c>
      <c r="J251" s="3" t="s">
        <v>17</v>
      </c>
      <c r="K251" s="2" t="str">
        <f>J251*779.45</f>
        <v>0</v>
      </c>
      <c r="L251" s="5"/>
    </row>
    <row r="252" spans="1:12" customHeight="1" ht="105" outlineLevel="3">
      <c r="A252" s="1"/>
      <c r="B252" s="1">
        <v>827063</v>
      </c>
      <c r="C252" s="1" t="s">
        <v>954</v>
      </c>
      <c r="D252" s="1" t="s">
        <v>955</v>
      </c>
      <c r="E252" s="2" t="s">
        <v>956</v>
      </c>
      <c r="F252" s="2" t="s">
        <v>957</v>
      </c>
      <c r="G252" s="2">
        <v>5</v>
      </c>
      <c r="H252" s="2">
        <v>0</v>
      </c>
      <c r="I252" s="1">
        <v>0</v>
      </c>
      <c r="J252" s="3" t="s">
        <v>17</v>
      </c>
      <c r="K252" s="2" t="str">
        <f>J252*1289.66</f>
        <v>0</v>
      </c>
      <c r="L252" s="5"/>
    </row>
    <row r="253" spans="1:12" customHeight="1" ht="105" outlineLevel="3">
      <c r="A253" s="1"/>
      <c r="B253" s="1">
        <v>828506</v>
      </c>
      <c r="C253" s="1" t="s">
        <v>958</v>
      </c>
      <c r="D253" s="1" t="s">
        <v>959</v>
      </c>
      <c r="E253" s="2" t="s">
        <v>960</v>
      </c>
      <c r="F253" s="2" t="s">
        <v>961</v>
      </c>
      <c r="G253" s="2" t="s">
        <v>16</v>
      </c>
      <c r="H253" s="2">
        <v>0</v>
      </c>
      <c r="I253" s="1">
        <v>0</v>
      </c>
      <c r="J253" s="3" t="s">
        <v>17</v>
      </c>
      <c r="K253" s="2" t="str">
        <f>J253*203.79</f>
        <v>0</v>
      </c>
      <c r="L253" s="5"/>
    </row>
    <row r="254" spans="1:12" customHeight="1" ht="105" outlineLevel="3">
      <c r="A254" s="1"/>
      <c r="B254" s="1">
        <v>828507</v>
      </c>
      <c r="C254" s="1" t="s">
        <v>962</v>
      </c>
      <c r="D254" s="1" t="s">
        <v>963</v>
      </c>
      <c r="E254" s="2" t="s">
        <v>964</v>
      </c>
      <c r="F254" s="2" t="s">
        <v>614</v>
      </c>
      <c r="G254" s="2" t="s">
        <v>39</v>
      </c>
      <c r="H254" s="2">
        <v>0</v>
      </c>
      <c r="I254" s="1">
        <v>0</v>
      </c>
      <c r="J254" s="3" t="s">
        <v>17</v>
      </c>
      <c r="K254" s="2" t="str">
        <f>J254*239.49</f>
        <v>0</v>
      </c>
      <c r="L254" s="5"/>
    </row>
    <row r="255" spans="1:12" customHeight="1" ht="105" outlineLevel="3">
      <c r="A255" s="1"/>
      <c r="B255" s="1">
        <v>828508</v>
      </c>
      <c r="C255" s="1" t="s">
        <v>965</v>
      </c>
      <c r="D255" s="1" t="s">
        <v>966</v>
      </c>
      <c r="E255" s="2" t="s">
        <v>967</v>
      </c>
      <c r="F255" s="2" t="s">
        <v>763</v>
      </c>
      <c r="G255" s="2" t="s">
        <v>39</v>
      </c>
      <c r="H255" s="2">
        <v>0</v>
      </c>
      <c r="I255" s="1">
        <v>0</v>
      </c>
      <c r="J255" s="3" t="s">
        <v>17</v>
      </c>
      <c r="K255" s="2" t="str">
        <f>J255*364.44</f>
        <v>0</v>
      </c>
      <c r="L255" s="5"/>
    </row>
    <row r="256" spans="1:12" customHeight="1" ht="105" outlineLevel="3">
      <c r="A256" s="1"/>
      <c r="B256" s="1">
        <v>827999</v>
      </c>
      <c r="C256" s="1" t="s">
        <v>968</v>
      </c>
      <c r="D256" s="1" t="s">
        <v>969</v>
      </c>
      <c r="E256" s="2" t="s">
        <v>970</v>
      </c>
      <c r="F256" s="2" t="s">
        <v>971</v>
      </c>
      <c r="G256" s="2" t="s">
        <v>136</v>
      </c>
      <c r="H256" s="2">
        <v>0</v>
      </c>
      <c r="I256" s="1">
        <v>0</v>
      </c>
      <c r="J256" s="3" t="s">
        <v>17</v>
      </c>
      <c r="K256" s="2" t="str">
        <f>J256*50.58</f>
        <v>0</v>
      </c>
      <c r="L256" s="5"/>
    </row>
    <row r="257" spans="1:12" customHeight="1" ht="105" outlineLevel="3">
      <c r="A257" s="1"/>
      <c r="B257" s="1">
        <v>833002</v>
      </c>
      <c r="C257" s="1" t="s">
        <v>972</v>
      </c>
      <c r="D257" s="1" t="s">
        <v>973</v>
      </c>
      <c r="E257" s="2" t="s">
        <v>974</v>
      </c>
      <c r="F257" s="2" t="s">
        <v>598</v>
      </c>
      <c r="G257" s="2" t="s">
        <v>26</v>
      </c>
      <c r="H257" s="2">
        <v>0</v>
      </c>
      <c r="I257" s="1">
        <v>0</v>
      </c>
      <c r="J257" s="3" t="s">
        <v>17</v>
      </c>
      <c r="K257" s="2" t="str">
        <f>J257*627.73</f>
        <v>0</v>
      </c>
      <c r="L257" s="5"/>
    </row>
    <row r="258" spans="1:12" customHeight="1" ht="105" outlineLevel="3">
      <c r="A258" s="1"/>
      <c r="B258" s="1">
        <v>833003</v>
      </c>
      <c r="C258" s="1" t="s">
        <v>975</v>
      </c>
      <c r="D258" s="1" t="s">
        <v>976</v>
      </c>
      <c r="E258" s="2" t="s">
        <v>977</v>
      </c>
      <c r="F258" s="2" t="s">
        <v>978</v>
      </c>
      <c r="G258" s="2" t="s">
        <v>16</v>
      </c>
      <c r="H258" s="2">
        <v>0</v>
      </c>
      <c r="I258" s="1">
        <v>0</v>
      </c>
      <c r="J258" s="3" t="s">
        <v>17</v>
      </c>
      <c r="K258" s="2" t="str">
        <f>J258*523.60</f>
        <v>0</v>
      </c>
      <c r="L258" s="5"/>
    </row>
    <row r="259" spans="1:12" customHeight="1" ht="105" outlineLevel="3">
      <c r="A259" s="1"/>
      <c r="B259" s="1">
        <v>833004</v>
      </c>
      <c r="C259" s="1" t="s">
        <v>979</v>
      </c>
      <c r="D259" s="1" t="s">
        <v>980</v>
      </c>
      <c r="E259" s="2" t="s">
        <v>981</v>
      </c>
      <c r="F259" s="2" t="s">
        <v>982</v>
      </c>
      <c r="G259" s="2">
        <v>10</v>
      </c>
      <c r="H259" s="2">
        <v>0</v>
      </c>
      <c r="I259" s="1">
        <v>0</v>
      </c>
      <c r="J259" s="3" t="s">
        <v>17</v>
      </c>
      <c r="K259" s="2" t="str">
        <f>J259*538.48</f>
        <v>0</v>
      </c>
      <c r="L259" s="5"/>
    </row>
    <row r="260" spans="1:12" customHeight="1" ht="105" outlineLevel="3">
      <c r="A260" s="1"/>
      <c r="B260" s="1">
        <v>833005</v>
      </c>
      <c r="C260" s="1" t="s">
        <v>983</v>
      </c>
      <c r="D260" s="1" t="s">
        <v>984</v>
      </c>
      <c r="E260" s="2" t="s">
        <v>985</v>
      </c>
      <c r="F260" s="2" t="s">
        <v>986</v>
      </c>
      <c r="G260" s="2" t="s">
        <v>39</v>
      </c>
      <c r="H260" s="2">
        <v>0</v>
      </c>
      <c r="I260" s="1">
        <v>0</v>
      </c>
      <c r="J260" s="3" t="s">
        <v>17</v>
      </c>
      <c r="K260" s="2" t="str">
        <f>J260*324.28</f>
        <v>0</v>
      </c>
      <c r="L260" s="5"/>
    </row>
    <row r="261" spans="1:12" customHeight="1" ht="105" outlineLevel="3">
      <c r="A261" s="1"/>
      <c r="B261" s="1">
        <v>833006</v>
      </c>
      <c r="C261" s="1" t="s">
        <v>987</v>
      </c>
      <c r="D261" s="1" t="s">
        <v>988</v>
      </c>
      <c r="E261" s="2" t="s">
        <v>989</v>
      </c>
      <c r="F261" s="2" t="s">
        <v>34</v>
      </c>
      <c r="G261" s="2" t="s">
        <v>26</v>
      </c>
      <c r="H261" s="2">
        <v>0</v>
      </c>
      <c r="I261" s="1">
        <v>0</v>
      </c>
      <c r="J261" s="3" t="s">
        <v>17</v>
      </c>
      <c r="K261" s="2" t="str">
        <f>J261*309.40</f>
        <v>0</v>
      </c>
      <c r="L261" s="5"/>
    </row>
    <row r="262" spans="1:12" customHeight="1" ht="105" outlineLevel="3">
      <c r="A262" s="1"/>
      <c r="B262" s="1">
        <v>833007</v>
      </c>
      <c r="C262" s="1" t="s">
        <v>990</v>
      </c>
      <c r="D262" s="1" t="s">
        <v>991</v>
      </c>
      <c r="E262" s="2" t="s">
        <v>992</v>
      </c>
      <c r="F262" s="2" t="s">
        <v>853</v>
      </c>
      <c r="G262" s="2">
        <v>7</v>
      </c>
      <c r="H262" s="2">
        <v>0</v>
      </c>
      <c r="I262" s="1">
        <v>0</v>
      </c>
      <c r="J262" s="3" t="s">
        <v>17</v>
      </c>
      <c r="K262" s="2" t="str">
        <f>J262*358.49</f>
        <v>0</v>
      </c>
      <c r="L262" s="5"/>
    </row>
    <row r="263" spans="1:12" customHeight="1" ht="105" outlineLevel="3">
      <c r="A263" s="1"/>
      <c r="B263" s="1">
        <v>833008</v>
      </c>
      <c r="C263" s="1" t="s">
        <v>993</v>
      </c>
      <c r="D263" s="1" t="s">
        <v>994</v>
      </c>
      <c r="E263" s="2" t="s">
        <v>995</v>
      </c>
      <c r="F263" s="2" t="s">
        <v>996</v>
      </c>
      <c r="G263" s="2">
        <v>9</v>
      </c>
      <c r="H263" s="2">
        <v>0</v>
      </c>
      <c r="I263" s="1">
        <v>0</v>
      </c>
      <c r="J263" s="3" t="s">
        <v>17</v>
      </c>
      <c r="K263" s="2" t="str">
        <f>J263*409.06</f>
        <v>0</v>
      </c>
      <c r="L263" s="5"/>
    </row>
    <row r="264" spans="1:12" customHeight="1" ht="105" outlineLevel="3">
      <c r="A264" s="1"/>
      <c r="B264" s="1">
        <v>833009</v>
      </c>
      <c r="C264" s="1" t="s">
        <v>997</v>
      </c>
      <c r="D264" s="1" t="s">
        <v>998</v>
      </c>
      <c r="E264" s="2" t="s">
        <v>999</v>
      </c>
      <c r="F264" s="2" t="s">
        <v>1000</v>
      </c>
      <c r="G264" s="2">
        <v>5</v>
      </c>
      <c r="H264" s="2">
        <v>0</v>
      </c>
      <c r="I264" s="1">
        <v>0</v>
      </c>
      <c r="J264" s="3" t="s">
        <v>17</v>
      </c>
      <c r="K264" s="2" t="str">
        <f>J264*423.94</f>
        <v>0</v>
      </c>
      <c r="L264" s="5"/>
    </row>
    <row r="265" spans="1:12" customHeight="1" ht="105" outlineLevel="3">
      <c r="A265" s="1"/>
      <c r="B265" s="1">
        <v>833010</v>
      </c>
      <c r="C265" s="1" t="s">
        <v>1001</v>
      </c>
      <c r="D265" s="1" t="s">
        <v>1002</v>
      </c>
      <c r="E265" s="2" t="s">
        <v>1003</v>
      </c>
      <c r="F265" s="2" t="s">
        <v>1004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J265*74.38</f>
        <v>0</v>
      </c>
      <c r="L265" s="5"/>
    </row>
    <row r="266" spans="1:12" customHeight="1" ht="105" outlineLevel="3">
      <c r="A266" s="1"/>
      <c r="B266" s="1">
        <v>833011</v>
      </c>
      <c r="C266" s="1" t="s">
        <v>1005</v>
      </c>
      <c r="D266" s="1" t="s">
        <v>1006</v>
      </c>
      <c r="E266" s="2" t="s">
        <v>1007</v>
      </c>
      <c r="F266" s="2" t="s">
        <v>1008</v>
      </c>
      <c r="G266" s="2" t="s">
        <v>39</v>
      </c>
      <c r="H266" s="2">
        <v>0</v>
      </c>
      <c r="I266" s="1">
        <v>0</v>
      </c>
      <c r="J266" s="3" t="s">
        <v>17</v>
      </c>
      <c r="K266" s="2" t="str">
        <f>J266*230.56</f>
        <v>0</v>
      </c>
      <c r="L266" s="5"/>
    </row>
    <row r="267" spans="1:12" customHeight="1" ht="105" outlineLevel="3">
      <c r="A267" s="1"/>
      <c r="B267" s="1">
        <v>833012</v>
      </c>
      <c r="C267" s="1" t="s">
        <v>1009</v>
      </c>
      <c r="D267" s="1" t="s">
        <v>1010</v>
      </c>
      <c r="E267" s="2" t="s">
        <v>1011</v>
      </c>
      <c r="F267" s="2" t="s">
        <v>711</v>
      </c>
      <c r="G267" s="2" t="s">
        <v>39</v>
      </c>
      <c r="H267" s="2">
        <v>0</v>
      </c>
      <c r="I267" s="1">
        <v>0</v>
      </c>
      <c r="J267" s="3" t="s">
        <v>17</v>
      </c>
      <c r="K267" s="2" t="str">
        <f>J267*270.73</f>
        <v>0</v>
      </c>
      <c r="L267" s="5"/>
    </row>
    <row r="268" spans="1:12" customHeight="1" ht="105" outlineLevel="3">
      <c r="A268" s="1"/>
      <c r="B268" s="1">
        <v>833013</v>
      </c>
      <c r="C268" s="1" t="s">
        <v>1012</v>
      </c>
      <c r="D268" s="1" t="s">
        <v>1013</v>
      </c>
      <c r="E268" s="2" t="s">
        <v>1014</v>
      </c>
      <c r="F268" s="2" t="s">
        <v>1015</v>
      </c>
      <c r="G268" s="2">
        <v>8</v>
      </c>
      <c r="H268" s="2">
        <v>0</v>
      </c>
      <c r="I268" s="1">
        <v>0</v>
      </c>
      <c r="J268" s="3" t="s">
        <v>17</v>
      </c>
      <c r="K268" s="2" t="str">
        <f>J268*819.61</f>
        <v>0</v>
      </c>
      <c r="L268" s="5"/>
    </row>
    <row r="269" spans="1:12" customHeight="1" ht="105" outlineLevel="3">
      <c r="A269" s="1"/>
      <c r="B269" s="1">
        <v>833014</v>
      </c>
      <c r="C269" s="1" t="s">
        <v>1016</v>
      </c>
      <c r="D269" s="1" t="s">
        <v>1017</v>
      </c>
      <c r="E269" s="2" t="s">
        <v>1018</v>
      </c>
      <c r="F269" s="2" t="s">
        <v>34</v>
      </c>
      <c r="G269" s="2" t="s">
        <v>136</v>
      </c>
      <c r="H269" s="2">
        <v>0</v>
      </c>
      <c r="I269" s="1">
        <v>0</v>
      </c>
      <c r="J269" s="3" t="s">
        <v>17</v>
      </c>
      <c r="K269" s="2" t="str">
        <f>J269*309.40</f>
        <v>0</v>
      </c>
      <c r="L269" s="5"/>
    </row>
    <row r="270" spans="1:12" customHeight="1" ht="105" outlineLevel="3">
      <c r="A270" s="1"/>
      <c r="B270" s="1">
        <v>833015</v>
      </c>
      <c r="C270" s="1" t="s">
        <v>1019</v>
      </c>
      <c r="D270" s="1" t="s">
        <v>1020</v>
      </c>
      <c r="E270" s="2" t="s">
        <v>1021</v>
      </c>
      <c r="F270" s="2" t="s">
        <v>370</v>
      </c>
      <c r="G270" s="2" t="s">
        <v>136</v>
      </c>
      <c r="H270" s="2">
        <v>0</v>
      </c>
      <c r="I270" s="1">
        <v>0</v>
      </c>
      <c r="J270" s="3" t="s">
        <v>17</v>
      </c>
      <c r="K270" s="2" t="str">
        <f>J270*269.24</f>
        <v>0</v>
      </c>
      <c r="L270" s="5"/>
    </row>
    <row r="271" spans="1:12" customHeight="1" ht="105" outlineLevel="3">
      <c r="A271" s="1"/>
      <c r="B271" s="1">
        <v>834458</v>
      </c>
      <c r="C271" s="1" t="s">
        <v>1022</v>
      </c>
      <c r="D271" s="1" t="s">
        <v>1023</v>
      </c>
      <c r="E271" s="2" t="s">
        <v>1024</v>
      </c>
      <c r="F271" s="2" t="s">
        <v>340</v>
      </c>
      <c r="G271" s="2" t="s">
        <v>136</v>
      </c>
      <c r="H271" s="2">
        <v>0</v>
      </c>
      <c r="I271" s="1">
        <v>0</v>
      </c>
      <c r="J271" s="3" t="s">
        <v>17</v>
      </c>
      <c r="K271" s="2" t="str">
        <f>J271*288.58</f>
        <v>0</v>
      </c>
      <c r="L271" s="5"/>
    </row>
    <row r="272" spans="1:12" customHeight="1" ht="105" outlineLevel="3">
      <c r="A272" s="1"/>
      <c r="B272" s="1">
        <v>837322</v>
      </c>
      <c r="C272" s="1" t="s">
        <v>1025</v>
      </c>
      <c r="D272" s="1" t="s">
        <v>1026</v>
      </c>
      <c r="E272" s="2" t="s">
        <v>1027</v>
      </c>
      <c r="F272" s="2" t="s">
        <v>1028</v>
      </c>
      <c r="G272" s="2">
        <v>5</v>
      </c>
      <c r="H272" s="2">
        <v>0</v>
      </c>
      <c r="I272" s="1">
        <v>0</v>
      </c>
      <c r="J272" s="3" t="s">
        <v>17</v>
      </c>
      <c r="K272" s="2" t="str">
        <f>J272*354.03</f>
        <v>0</v>
      </c>
      <c r="L272" s="5"/>
    </row>
    <row r="273" spans="1:12" customHeight="1" ht="105" outlineLevel="3">
      <c r="A273" s="1"/>
      <c r="B273" s="1">
        <v>857755</v>
      </c>
      <c r="C273" s="1" t="s">
        <v>1029</v>
      </c>
      <c r="D273" s="1" t="s">
        <v>1030</v>
      </c>
      <c r="E273" s="2" t="s">
        <v>1031</v>
      </c>
      <c r="F273" s="2" t="s">
        <v>1032</v>
      </c>
      <c r="G273" s="2">
        <v>10</v>
      </c>
      <c r="H273" s="2">
        <v>0</v>
      </c>
      <c r="I273" s="1">
        <v>0</v>
      </c>
      <c r="J273" s="3" t="s">
        <v>17</v>
      </c>
      <c r="K273" s="2" t="str">
        <f>J273*98.18</f>
        <v>0</v>
      </c>
      <c r="L273" s="5"/>
    </row>
    <row r="274" spans="1:12" customHeight="1" ht="105" outlineLevel="3">
      <c r="A274" s="1"/>
      <c r="B274" s="1">
        <v>857756</v>
      </c>
      <c r="C274" s="1" t="s">
        <v>1033</v>
      </c>
      <c r="D274" s="1" t="s">
        <v>1034</v>
      </c>
      <c r="E274" s="2" t="s">
        <v>1035</v>
      </c>
      <c r="F274" s="2" t="s">
        <v>633</v>
      </c>
      <c r="G274" s="2" t="s">
        <v>39</v>
      </c>
      <c r="H274" s="2">
        <v>0</v>
      </c>
      <c r="I274" s="1">
        <v>0</v>
      </c>
      <c r="J274" s="3" t="s">
        <v>17</v>
      </c>
      <c r="K274" s="2" t="str">
        <f>J274*96.69</f>
        <v>0</v>
      </c>
      <c r="L274" s="5"/>
    </row>
    <row r="275" spans="1:12" customHeight="1" ht="105" outlineLevel="3">
      <c r="A275" s="1"/>
      <c r="B275" s="1">
        <v>857757</v>
      </c>
      <c r="C275" s="1" t="s">
        <v>1036</v>
      </c>
      <c r="D275" s="1" t="s">
        <v>1037</v>
      </c>
      <c r="E275" s="2" t="s">
        <v>1038</v>
      </c>
      <c r="F275" s="2" t="s">
        <v>692</v>
      </c>
      <c r="G275" s="2">
        <v>10</v>
      </c>
      <c r="H275" s="2">
        <v>0</v>
      </c>
      <c r="I275" s="1">
        <v>0</v>
      </c>
      <c r="J275" s="3" t="s">
        <v>17</v>
      </c>
      <c r="K275" s="2" t="str">
        <f>J275*111.56</f>
        <v>0</v>
      </c>
      <c r="L275" s="5"/>
    </row>
    <row r="276" spans="1:12" customHeight="1" ht="105" outlineLevel="3">
      <c r="A276" s="1"/>
      <c r="B276" s="1">
        <v>857758</v>
      </c>
      <c r="C276" s="1" t="s">
        <v>1039</v>
      </c>
      <c r="D276" s="1" t="s">
        <v>1040</v>
      </c>
      <c r="E276" s="2" t="s">
        <v>1041</v>
      </c>
      <c r="F276" s="2" t="s">
        <v>1042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J276*135.36</f>
        <v>0</v>
      </c>
      <c r="L276" s="5"/>
    </row>
    <row r="277" spans="1:12" customHeight="1" ht="105" outlineLevel="3">
      <c r="A277" s="1"/>
      <c r="B277" s="1">
        <v>857759</v>
      </c>
      <c r="C277" s="1" t="s">
        <v>1043</v>
      </c>
      <c r="D277" s="1" t="s">
        <v>1044</v>
      </c>
      <c r="E277" s="2" t="s">
        <v>1045</v>
      </c>
      <c r="F277" s="2" t="s">
        <v>667</v>
      </c>
      <c r="G277" s="2">
        <v>2</v>
      </c>
      <c r="H277" s="2">
        <v>0</v>
      </c>
      <c r="I277" s="1">
        <v>0</v>
      </c>
      <c r="J277" s="3" t="s">
        <v>17</v>
      </c>
      <c r="K277" s="2" t="str">
        <f>J277*151.73</f>
        <v>0</v>
      </c>
      <c r="L277" s="5"/>
    </row>
    <row r="278" spans="1:12" customHeight="1" ht="105" outlineLevel="3">
      <c r="A278" s="1"/>
      <c r="B278" s="1">
        <v>857760</v>
      </c>
      <c r="C278" s="1" t="s">
        <v>1046</v>
      </c>
      <c r="D278" s="1" t="s">
        <v>1047</v>
      </c>
      <c r="E278" s="2" t="s">
        <v>1048</v>
      </c>
      <c r="F278" s="2" t="s">
        <v>434</v>
      </c>
      <c r="G278" s="2" t="s">
        <v>39</v>
      </c>
      <c r="H278" s="2">
        <v>0</v>
      </c>
      <c r="I278" s="1">
        <v>0</v>
      </c>
      <c r="J278" s="3" t="s">
        <v>17</v>
      </c>
      <c r="K278" s="2" t="str">
        <f>J278*197.84</f>
        <v>0</v>
      </c>
      <c r="L278" s="5"/>
    </row>
    <row r="279" spans="1:12" customHeight="1" ht="105" outlineLevel="3">
      <c r="A279" s="1"/>
      <c r="B279" s="1">
        <v>857761</v>
      </c>
      <c r="C279" s="1" t="s">
        <v>1049</v>
      </c>
      <c r="D279" s="1" t="s">
        <v>1050</v>
      </c>
      <c r="E279" s="2" t="s">
        <v>1051</v>
      </c>
      <c r="F279" s="2" t="s">
        <v>707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J279*238.00</f>
        <v>0</v>
      </c>
      <c r="L279" s="5"/>
    </row>
    <row r="280" spans="1:12" customHeight="1" ht="105" outlineLevel="3">
      <c r="A280" s="1"/>
      <c r="B280" s="1">
        <v>857762</v>
      </c>
      <c r="C280" s="1" t="s">
        <v>1052</v>
      </c>
      <c r="D280" s="1" t="s">
        <v>1053</v>
      </c>
      <c r="E280" s="2" t="s">
        <v>1054</v>
      </c>
      <c r="F280" s="2" t="s">
        <v>1055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J280*282.63</f>
        <v>0</v>
      </c>
      <c r="L280" s="5"/>
    </row>
    <row r="281" spans="1:12" customHeight="1" ht="105" outlineLevel="3">
      <c r="A281" s="1"/>
      <c r="B281" s="1">
        <v>857763</v>
      </c>
      <c r="C281" s="1" t="s">
        <v>1056</v>
      </c>
      <c r="D281" s="1" t="s">
        <v>1057</v>
      </c>
      <c r="E281" s="2" t="s">
        <v>1058</v>
      </c>
      <c r="F281" s="2" t="s">
        <v>1059</v>
      </c>
      <c r="G281" s="2">
        <v>10</v>
      </c>
      <c r="H281" s="2">
        <v>0</v>
      </c>
      <c r="I281" s="1">
        <v>0</v>
      </c>
      <c r="J281" s="3" t="s">
        <v>17</v>
      </c>
      <c r="K281" s="2" t="str">
        <f>J281*318.33</f>
        <v>0</v>
      </c>
      <c r="L281" s="5"/>
    </row>
    <row r="282" spans="1:12" customHeight="1" ht="105" outlineLevel="3">
      <c r="A282" s="1"/>
      <c r="B282" s="1">
        <v>857764</v>
      </c>
      <c r="C282" s="1" t="s">
        <v>1060</v>
      </c>
      <c r="D282" s="1" t="s">
        <v>1061</v>
      </c>
      <c r="E282" s="2" t="s">
        <v>1062</v>
      </c>
      <c r="F282" s="2" t="s">
        <v>763</v>
      </c>
      <c r="G282" s="2" t="s">
        <v>39</v>
      </c>
      <c r="H282" s="2">
        <v>0</v>
      </c>
      <c r="I282" s="1">
        <v>0</v>
      </c>
      <c r="J282" s="3" t="s">
        <v>17</v>
      </c>
      <c r="K282" s="2" t="str">
        <f>J282*364.44</f>
        <v>0</v>
      </c>
      <c r="L282" s="5"/>
    </row>
    <row r="283" spans="1:12" customHeight="1" ht="105" outlineLevel="3">
      <c r="A283" s="1"/>
      <c r="B283" s="1">
        <v>857765</v>
      </c>
      <c r="C283" s="1" t="s">
        <v>1063</v>
      </c>
      <c r="D283" s="1" t="s">
        <v>1064</v>
      </c>
      <c r="E283" s="2" t="s">
        <v>1065</v>
      </c>
      <c r="F283" s="2" t="s">
        <v>1066</v>
      </c>
      <c r="G283" s="2" t="s">
        <v>39</v>
      </c>
      <c r="H283" s="2">
        <v>0</v>
      </c>
      <c r="I283" s="1">
        <v>0</v>
      </c>
      <c r="J283" s="3" t="s">
        <v>17</v>
      </c>
      <c r="K283" s="2" t="str">
        <f>J283*400.14</f>
        <v>0</v>
      </c>
      <c r="L283" s="5"/>
    </row>
    <row r="284" spans="1:12" customHeight="1" ht="105" outlineLevel="3">
      <c r="A284" s="1"/>
      <c r="B284" s="1">
        <v>857766</v>
      </c>
      <c r="C284" s="1" t="s">
        <v>1067</v>
      </c>
      <c r="D284" s="1" t="s">
        <v>1068</v>
      </c>
      <c r="E284" s="2" t="s">
        <v>1069</v>
      </c>
      <c r="F284" s="2" t="s">
        <v>1070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J284*446.25</f>
        <v>0</v>
      </c>
      <c r="L284" s="5"/>
    </row>
    <row r="285" spans="1:12" customHeight="1" ht="105" outlineLevel="3">
      <c r="A285" s="1"/>
      <c r="B285" s="1">
        <v>878178</v>
      </c>
      <c r="C285" s="1" t="s">
        <v>1071</v>
      </c>
      <c r="D285" s="1" t="s">
        <v>1072</v>
      </c>
      <c r="E285" s="2" t="s">
        <v>1073</v>
      </c>
      <c r="F285" s="2" t="s">
        <v>1074</v>
      </c>
      <c r="G285" s="2" t="s">
        <v>39</v>
      </c>
      <c r="H285" s="2">
        <v>0</v>
      </c>
      <c r="I285" s="1">
        <v>0</v>
      </c>
      <c r="J285" s="3" t="s">
        <v>17</v>
      </c>
      <c r="K285" s="2" t="str">
        <f>J285*119.00</f>
        <v>0</v>
      </c>
      <c r="L285" s="5"/>
    </row>
    <row r="286" spans="1:12" customHeight="1" ht="105" outlineLevel="3">
      <c r="A286" s="1"/>
      <c r="B286" s="1">
        <v>878179</v>
      </c>
      <c r="C286" s="1" t="s">
        <v>1075</v>
      </c>
      <c r="D286" s="1" t="s">
        <v>1076</v>
      </c>
      <c r="E286" s="2" t="s">
        <v>1077</v>
      </c>
      <c r="F286" s="2" t="s">
        <v>1078</v>
      </c>
      <c r="G286" s="2" t="s">
        <v>39</v>
      </c>
      <c r="H286" s="2">
        <v>0</v>
      </c>
      <c r="I286" s="1">
        <v>0</v>
      </c>
      <c r="J286" s="3" t="s">
        <v>17</v>
      </c>
      <c r="K286" s="2" t="str">
        <f>J286*139.83</f>
        <v>0</v>
      </c>
      <c r="L286" s="5"/>
    </row>
    <row r="287" spans="1:12" customHeight="1" ht="105" outlineLevel="3">
      <c r="A287" s="1"/>
      <c r="B287" s="1">
        <v>878180</v>
      </c>
      <c r="C287" s="1" t="s">
        <v>1079</v>
      </c>
      <c r="D287" s="1" t="s">
        <v>1080</v>
      </c>
      <c r="E287" s="2" t="s">
        <v>1081</v>
      </c>
      <c r="F287" s="2" t="s">
        <v>1082</v>
      </c>
      <c r="G287" s="2">
        <v>10</v>
      </c>
      <c r="H287" s="2">
        <v>0</v>
      </c>
      <c r="I287" s="1">
        <v>0</v>
      </c>
      <c r="J287" s="3" t="s">
        <v>17</v>
      </c>
      <c r="K287" s="2" t="str">
        <f>J287*175.53</f>
        <v>0</v>
      </c>
      <c r="L287" s="5"/>
    </row>
    <row r="288" spans="1:12" customHeight="1" ht="105" outlineLevel="3">
      <c r="A288" s="1"/>
      <c r="B288" s="1">
        <v>878181</v>
      </c>
      <c r="C288" s="1" t="s">
        <v>1083</v>
      </c>
      <c r="D288" s="1" t="s">
        <v>1084</v>
      </c>
      <c r="E288" s="2" t="s">
        <v>1085</v>
      </c>
      <c r="F288" s="2" t="s">
        <v>399</v>
      </c>
      <c r="G288" s="2" t="s">
        <v>39</v>
      </c>
      <c r="H288" s="2">
        <v>0</v>
      </c>
      <c r="I288" s="1">
        <v>0</v>
      </c>
      <c r="J288" s="3" t="s">
        <v>17</v>
      </c>
      <c r="K288" s="2" t="str">
        <f>J288*185.94</f>
        <v>0</v>
      </c>
      <c r="L288" s="5"/>
    </row>
    <row r="289" spans="1:12" customHeight="1" ht="105" outlineLevel="3">
      <c r="A289" s="1"/>
      <c r="B289" s="1">
        <v>878182</v>
      </c>
      <c r="C289" s="1" t="s">
        <v>1086</v>
      </c>
      <c r="D289" s="1" t="s">
        <v>1087</v>
      </c>
      <c r="E289" s="2" t="s">
        <v>1088</v>
      </c>
      <c r="F289" s="2" t="s">
        <v>1089</v>
      </c>
      <c r="G289" s="2" t="s">
        <v>39</v>
      </c>
      <c r="H289" s="2">
        <v>0</v>
      </c>
      <c r="I289" s="1">
        <v>0</v>
      </c>
      <c r="J289" s="3" t="s">
        <v>17</v>
      </c>
      <c r="K289" s="2" t="str">
        <f>J289*214.20</f>
        <v>0</v>
      </c>
      <c r="L289" s="5"/>
    </row>
    <row r="290" spans="1:12" customHeight="1" ht="105" outlineLevel="3">
      <c r="A290" s="1"/>
      <c r="B290" s="1">
        <v>878183</v>
      </c>
      <c r="C290" s="1" t="s">
        <v>1090</v>
      </c>
      <c r="D290" s="1" t="s">
        <v>1091</v>
      </c>
      <c r="E290" s="2" t="s">
        <v>1092</v>
      </c>
      <c r="F290" s="2" t="s">
        <v>275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J290*272.21</f>
        <v>0</v>
      </c>
      <c r="L290" s="5"/>
    </row>
    <row r="291" spans="1:12" customHeight="1" ht="105" outlineLevel="3">
      <c r="A291" s="1"/>
      <c r="B291" s="1">
        <v>878184</v>
      </c>
      <c r="C291" s="1" t="s">
        <v>1093</v>
      </c>
      <c r="D291" s="1" t="s">
        <v>1094</v>
      </c>
      <c r="E291" s="2" t="s">
        <v>1095</v>
      </c>
      <c r="F291" s="2" t="s">
        <v>1096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J291*331.71</f>
        <v>0</v>
      </c>
      <c r="L291" s="5"/>
    </row>
    <row r="292" spans="1:12" customHeight="1" ht="105" outlineLevel="3">
      <c r="A292" s="1"/>
      <c r="B292" s="1">
        <v>878185</v>
      </c>
      <c r="C292" s="1" t="s">
        <v>1097</v>
      </c>
      <c r="D292" s="1" t="s">
        <v>1098</v>
      </c>
      <c r="E292" s="2" t="s">
        <v>1099</v>
      </c>
      <c r="F292" s="2" t="s">
        <v>1100</v>
      </c>
      <c r="G292" s="2" t="s">
        <v>39</v>
      </c>
      <c r="H292" s="2">
        <v>0</v>
      </c>
      <c r="I292" s="1">
        <v>0</v>
      </c>
      <c r="J292" s="3" t="s">
        <v>17</v>
      </c>
      <c r="K292" s="2" t="str">
        <f>J292*382.29</f>
        <v>0</v>
      </c>
      <c r="L292" s="5"/>
    </row>
    <row r="293" spans="1:12" customHeight="1" ht="105" outlineLevel="3">
      <c r="A293" s="1"/>
      <c r="B293" s="1">
        <v>878186</v>
      </c>
      <c r="C293" s="1" t="s">
        <v>1101</v>
      </c>
      <c r="D293" s="1" t="s">
        <v>1102</v>
      </c>
      <c r="E293" s="2" t="s">
        <v>1103</v>
      </c>
      <c r="F293" s="2" t="s">
        <v>251</v>
      </c>
      <c r="G293" s="2" t="s">
        <v>39</v>
      </c>
      <c r="H293" s="2">
        <v>0</v>
      </c>
      <c r="I293" s="1">
        <v>0</v>
      </c>
      <c r="J293" s="3" t="s">
        <v>17</v>
      </c>
      <c r="K293" s="2" t="str">
        <f>J293*435.84</f>
        <v>0</v>
      </c>
      <c r="L293" s="5"/>
    </row>
    <row r="294" spans="1:12" customHeight="1" ht="105" outlineLevel="3">
      <c r="A294" s="1"/>
      <c r="B294" s="1">
        <v>878187</v>
      </c>
      <c r="C294" s="1" t="s">
        <v>1104</v>
      </c>
      <c r="D294" s="1" t="s">
        <v>1105</v>
      </c>
      <c r="E294" s="2" t="s">
        <v>1106</v>
      </c>
      <c r="F294" s="2" t="s">
        <v>279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J294*484.93</f>
        <v>0</v>
      </c>
      <c r="L294" s="5"/>
    </row>
    <row r="295" spans="1:12" customHeight="1" ht="105" outlineLevel="3">
      <c r="A295" s="1"/>
      <c r="B295" s="1">
        <v>878188</v>
      </c>
      <c r="C295" s="1" t="s">
        <v>1107</v>
      </c>
      <c r="D295" s="1" t="s">
        <v>1108</v>
      </c>
      <c r="E295" s="2" t="s">
        <v>1109</v>
      </c>
      <c r="F295" s="2" t="s">
        <v>745</v>
      </c>
      <c r="G295" s="2">
        <v>9</v>
      </c>
      <c r="H295" s="2">
        <v>0</v>
      </c>
      <c r="I295" s="1">
        <v>0</v>
      </c>
      <c r="J295" s="3" t="s">
        <v>17</v>
      </c>
      <c r="K295" s="2" t="str">
        <f>J295*539.96</f>
        <v>0</v>
      </c>
      <c r="L295" s="5"/>
    </row>
    <row r="296" spans="1:12" customHeight="1" ht="105" outlineLevel="3">
      <c r="A296" s="1"/>
      <c r="B296" s="1">
        <v>878189</v>
      </c>
      <c r="C296" s="1" t="s">
        <v>1110</v>
      </c>
      <c r="D296" s="1" t="s">
        <v>1111</v>
      </c>
      <c r="E296" s="2" t="s">
        <v>1112</v>
      </c>
      <c r="F296" s="2" t="s">
        <v>1113</v>
      </c>
      <c r="G296" s="2" t="s">
        <v>39</v>
      </c>
      <c r="H296" s="2">
        <v>0</v>
      </c>
      <c r="I296" s="1">
        <v>0</v>
      </c>
      <c r="J296" s="3" t="s">
        <v>17</v>
      </c>
      <c r="K296" s="2" t="str">
        <f>J296*260.31</f>
        <v>0</v>
      </c>
      <c r="L296" s="5"/>
    </row>
    <row r="297" spans="1:12" customHeight="1" ht="105" outlineLevel="3">
      <c r="A297" s="1"/>
      <c r="B297" s="1">
        <v>878190</v>
      </c>
      <c r="C297" s="1" t="s">
        <v>1114</v>
      </c>
      <c r="D297" s="1" t="s">
        <v>1115</v>
      </c>
      <c r="E297" s="2" t="s">
        <v>1116</v>
      </c>
      <c r="F297" s="2" t="s">
        <v>671</v>
      </c>
      <c r="G297" s="2" t="s">
        <v>39</v>
      </c>
      <c r="H297" s="2">
        <v>0</v>
      </c>
      <c r="I297" s="1">
        <v>0</v>
      </c>
      <c r="J297" s="3" t="s">
        <v>17</v>
      </c>
      <c r="K297" s="2" t="str">
        <f>J297*156.19</f>
        <v>0</v>
      </c>
      <c r="L297" s="5"/>
    </row>
    <row r="298" spans="1:12" customHeight="1" ht="105" outlineLevel="3">
      <c r="A298" s="1"/>
      <c r="B298" s="1">
        <v>878191</v>
      </c>
      <c r="C298" s="1" t="s">
        <v>1117</v>
      </c>
      <c r="D298" s="1" t="s">
        <v>1118</v>
      </c>
      <c r="E298" s="2" t="s">
        <v>1119</v>
      </c>
      <c r="F298" s="2" t="s">
        <v>1120</v>
      </c>
      <c r="G298" s="2" t="s">
        <v>39</v>
      </c>
      <c r="H298" s="2">
        <v>0</v>
      </c>
      <c r="I298" s="1">
        <v>0</v>
      </c>
      <c r="J298" s="3" t="s">
        <v>17</v>
      </c>
      <c r="K298" s="2" t="str">
        <f>J298*188.91</f>
        <v>0</v>
      </c>
      <c r="L298" s="5"/>
    </row>
    <row r="299" spans="1:12" customHeight="1" ht="105" outlineLevel="3">
      <c r="A299" s="1"/>
      <c r="B299" s="1">
        <v>878192</v>
      </c>
      <c r="C299" s="1" t="s">
        <v>1121</v>
      </c>
      <c r="D299" s="1" t="s">
        <v>1122</v>
      </c>
      <c r="E299" s="2" t="s">
        <v>1123</v>
      </c>
      <c r="F299" s="2" t="s">
        <v>286</v>
      </c>
      <c r="G299" s="2" t="s">
        <v>39</v>
      </c>
      <c r="H299" s="2">
        <v>0</v>
      </c>
      <c r="I299" s="1">
        <v>0</v>
      </c>
      <c r="J299" s="3" t="s">
        <v>17</v>
      </c>
      <c r="K299" s="2" t="str">
        <f>J299*226.10</f>
        <v>0</v>
      </c>
      <c r="L299" s="5"/>
    </row>
    <row r="300" spans="1:12" customHeight="1" ht="105" outlineLevel="3">
      <c r="A300" s="1"/>
      <c r="B300" s="1">
        <v>878193</v>
      </c>
      <c r="C300" s="1" t="s">
        <v>1124</v>
      </c>
      <c r="D300" s="1" t="s">
        <v>1125</v>
      </c>
      <c r="E300" s="2" t="s">
        <v>1126</v>
      </c>
      <c r="F300" s="2" t="s">
        <v>1127</v>
      </c>
      <c r="G300" s="2">
        <v>0</v>
      </c>
      <c r="H300" s="2">
        <v>0</v>
      </c>
      <c r="I300" s="1">
        <v>0</v>
      </c>
      <c r="J300" s="3" t="s">
        <v>17</v>
      </c>
      <c r="K300" s="2" t="str">
        <f>J300*267.75</f>
        <v>0</v>
      </c>
      <c r="L300" s="5"/>
    </row>
    <row r="301" spans="1:12" customHeight="1" ht="105" outlineLevel="3">
      <c r="A301" s="1"/>
      <c r="B301" s="1">
        <v>878194</v>
      </c>
      <c r="C301" s="1" t="s">
        <v>1128</v>
      </c>
      <c r="D301" s="1" t="s">
        <v>1129</v>
      </c>
      <c r="E301" s="2" t="s">
        <v>1130</v>
      </c>
      <c r="F301" s="2" t="s">
        <v>1131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J301*291.55</f>
        <v>0</v>
      </c>
      <c r="L301" s="5"/>
    </row>
    <row r="302" spans="1:12" customHeight="1" ht="105" outlineLevel="3">
      <c r="A302" s="1"/>
      <c r="B302" s="1">
        <v>878195</v>
      </c>
      <c r="C302" s="1" t="s">
        <v>1132</v>
      </c>
      <c r="D302" s="1" t="s">
        <v>1133</v>
      </c>
      <c r="E302" s="2" t="s">
        <v>1134</v>
      </c>
      <c r="F302" s="2" t="s">
        <v>1135</v>
      </c>
      <c r="G302" s="2">
        <v>8</v>
      </c>
      <c r="H302" s="2">
        <v>0</v>
      </c>
      <c r="I302" s="1">
        <v>0</v>
      </c>
      <c r="J302" s="3" t="s">
        <v>17</v>
      </c>
      <c r="K302" s="2" t="str">
        <f>J302*398.65</f>
        <v>0</v>
      </c>
      <c r="L302" s="5"/>
    </row>
    <row r="303" spans="1:12" customHeight="1" ht="105" outlineLevel="3">
      <c r="A303" s="1"/>
      <c r="B303" s="1">
        <v>878196</v>
      </c>
      <c r="C303" s="1" t="s">
        <v>1136</v>
      </c>
      <c r="D303" s="1" t="s">
        <v>1137</v>
      </c>
      <c r="E303" s="2" t="s">
        <v>1138</v>
      </c>
      <c r="F303" s="2" t="s">
        <v>1139</v>
      </c>
      <c r="G303" s="2" t="s">
        <v>39</v>
      </c>
      <c r="H303" s="2">
        <v>0</v>
      </c>
      <c r="I303" s="1">
        <v>0</v>
      </c>
      <c r="J303" s="3" t="s">
        <v>17</v>
      </c>
      <c r="K303" s="2" t="str">
        <f>J303*461.13</f>
        <v>0</v>
      </c>
      <c r="L303" s="5"/>
    </row>
    <row r="304" spans="1:12" customHeight="1" ht="105" outlineLevel="3">
      <c r="A304" s="1"/>
      <c r="B304" s="1">
        <v>878197</v>
      </c>
      <c r="C304" s="1" t="s">
        <v>1140</v>
      </c>
      <c r="D304" s="1" t="s">
        <v>1141</v>
      </c>
      <c r="E304" s="2" t="s">
        <v>1142</v>
      </c>
      <c r="F304" s="2" t="s">
        <v>1143</v>
      </c>
      <c r="G304" s="2">
        <v>0</v>
      </c>
      <c r="H304" s="2">
        <v>0</v>
      </c>
      <c r="I304" s="1">
        <v>0</v>
      </c>
      <c r="J304" s="3" t="s">
        <v>17</v>
      </c>
      <c r="K304" s="2" t="str">
        <f>J304*565.25</f>
        <v>0</v>
      </c>
      <c r="L304" s="5"/>
    </row>
    <row r="305" spans="1:12" customHeight="1" ht="105" outlineLevel="3">
      <c r="A305" s="1"/>
      <c r="B305" s="1">
        <v>878198</v>
      </c>
      <c r="C305" s="1" t="s">
        <v>1144</v>
      </c>
      <c r="D305" s="1" t="s">
        <v>1145</v>
      </c>
      <c r="E305" s="2" t="s">
        <v>1146</v>
      </c>
      <c r="F305" s="2" t="s">
        <v>87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J305*629.21</f>
        <v>0</v>
      </c>
      <c r="L305" s="5"/>
    </row>
    <row r="306" spans="1:12" customHeight="1" ht="105" outlineLevel="3">
      <c r="A306" s="1"/>
      <c r="B306" s="1">
        <v>878199</v>
      </c>
      <c r="C306" s="1" t="s">
        <v>1147</v>
      </c>
      <c r="D306" s="1" t="s">
        <v>1148</v>
      </c>
      <c r="E306" s="2" t="s">
        <v>1149</v>
      </c>
      <c r="F306" s="2" t="s">
        <v>1150</v>
      </c>
      <c r="G306" s="2">
        <v>8</v>
      </c>
      <c r="H306" s="2">
        <v>0</v>
      </c>
      <c r="I306" s="1">
        <v>0</v>
      </c>
      <c r="J306" s="3" t="s">
        <v>17</v>
      </c>
      <c r="K306" s="2" t="str">
        <f>J306*711.03</f>
        <v>0</v>
      </c>
      <c r="L306" s="5"/>
    </row>
    <row r="307" spans="1:12" customHeight="1" ht="105" outlineLevel="3">
      <c r="A307" s="1"/>
      <c r="B307" s="1">
        <v>878200</v>
      </c>
      <c r="C307" s="1" t="s">
        <v>1151</v>
      </c>
      <c r="D307" s="1" t="s">
        <v>1152</v>
      </c>
      <c r="E307" s="2" t="s">
        <v>1153</v>
      </c>
      <c r="F307" s="2" t="s">
        <v>1154</v>
      </c>
      <c r="G307" s="2" t="s">
        <v>39</v>
      </c>
      <c r="H307" s="2">
        <v>0</v>
      </c>
      <c r="I307" s="1">
        <v>0</v>
      </c>
      <c r="J307" s="3" t="s">
        <v>17</v>
      </c>
      <c r="K307" s="2" t="str">
        <f>J307*786.89</f>
        <v>0</v>
      </c>
      <c r="L307" s="5"/>
    </row>
    <row r="308" spans="1:12" customHeight="1" ht="105" outlineLevel="3">
      <c r="A308" s="1"/>
      <c r="B308" s="1">
        <v>878201</v>
      </c>
      <c r="C308" s="1" t="s">
        <v>1155</v>
      </c>
      <c r="D308" s="1" t="s">
        <v>1156</v>
      </c>
      <c r="E308" s="2" t="s">
        <v>1157</v>
      </c>
      <c r="F308" s="2" t="s">
        <v>1158</v>
      </c>
      <c r="G308" s="2" t="s">
        <v>39</v>
      </c>
      <c r="H308" s="2">
        <v>0</v>
      </c>
      <c r="I308" s="1">
        <v>0</v>
      </c>
      <c r="J308" s="3" t="s">
        <v>17</v>
      </c>
      <c r="K308" s="2" t="str">
        <f>J308*813.66</f>
        <v>0</v>
      </c>
      <c r="L308" s="5"/>
    </row>
    <row r="309" spans="1:12" customHeight="1" ht="105" outlineLevel="3">
      <c r="A309" s="1"/>
      <c r="B309" s="1">
        <v>882869</v>
      </c>
      <c r="C309" s="1" t="s">
        <v>1159</v>
      </c>
      <c r="D309" s="1" t="s">
        <v>1160</v>
      </c>
      <c r="E309" s="2" t="s">
        <v>1161</v>
      </c>
      <c r="F309" s="2" t="s">
        <v>1162</v>
      </c>
      <c r="G309" s="2" t="s">
        <v>136</v>
      </c>
      <c r="H309" s="2">
        <v>0</v>
      </c>
      <c r="I309" s="1">
        <v>0</v>
      </c>
      <c r="J309" s="3" t="s">
        <v>17</v>
      </c>
      <c r="K309" s="2" t="str">
        <f>J309*166.60</f>
        <v>0</v>
      </c>
      <c r="L309" s="5"/>
    </row>
    <row r="310" spans="1:12" customHeight="1" ht="105" outlineLevel="3">
      <c r="A310" s="1"/>
      <c r="B310" s="1">
        <v>882870</v>
      </c>
      <c r="C310" s="1" t="s">
        <v>1163</v>
      </c>
      <c r="D310" s="1" t="s">
        <v>1164</v>
      </c>
      <c r="E310" s="2" t="s">
        <v>1165</v>
      </c>
      <c r="F310" s="2" t="s">
        <v>99</v>
      </c>
      <c r="G310" s="2" t="s">
        <v>136</v>
      </c>
      <c r="H310" s="2">
        <v>0</v>
      </c>
      <c r="I310" s="1">
        <v>0</v>
      </c>
      <c r="J310" s="3" t="s">
        <v>17</v>
      </c>
      <c r="K310" s="2" t="str">
        <f>J310*145.78</f>
        <v>0</v>
      </c>
      <c r="L310" s="5"/>
    </row>
    <row r="311" spans="1:12" customHeight="1" ht="105" outlineLevel="3">
      <c r="A311" s="1"/>
      <c r="B311" s="1">
        <v>885048</v>
      </c>
      <c r="C311" s="1" t="s">
        <v>1166</v>
      </c>
      <c r="D311" s="1" t="s">
        <v>1167</v>
      </c>
      <c r="E311" s="2" t="s">
        <v>1168</v>
      </c>
      <c r="F311" s="2" t="s">
        <v>629</v>
      </c>
      <c r="G311" s="2">
        <v>4</v>
      </c>
      <c r="H311" s="2">
        <v>0</v>
      </c>
      <c r="I311" s="1">
        <v>0</v>
      </c>
      <c r="J311" s="3" t="s">
        <v>17</v>
      </c>
      <c r="K311" s="2" t="str">
        <f>J311*801.76</f>
        <v>0</v>
      </c>
      <c r="L311" s="5"/>
    </row>
    <row r="312" spans="1:12" customHeight="1" ht="105" outlineLevel="3">
      <c r="A312" s="1"/>
      <c r="B312" s="1">
        <v>885049</v>
      </c>
      <c r="C312" s="1" t="s">
        <v>1169</v>
      </c>
      <c r="D312" s="1" t="s">
        <v>1170</v>
      </c>
      <c r="E312" s="2" t="s">
        <v>1171</v>
      </c>
      <c r="F312" s="2" t="s">
        <v>559</v>
      </c>
      <c r="G312" s="2" t="s">
        <v>136</v>
      </c>
      <c r="H312" s="2">
        <v>0</v>
      </c>
      <c r="I312" s="1">
        <v>0</v>
      </c>
      <c r="J312" s="3" t="s">
        <v>17</v>
      </c>
      <c r="K312" s="2" t="str">
        <f>J312*56.53</f>
        <v>0</v>
      </c>
      <c r="L312" s="5"/>
    </row>
    <row r="313" spans="1:12" customHeight="1" ht="105" outlineLevel="3">
      <c r="A313" s="1"/>
      <c r="B313" s="1">
        <v>885050</v>
      </c>
      <c r="C313" s="1" t="s">
        <v>1172</v>
      </c>
      <c r="D313" s="1" t="s">
        <v>1173</v>
      </c>
      <c r="E313" s="2" t="s">
        <v>1174</v>
      </c>
      <c r="F313" s="2" t="s">
        <v>1175</v>
      </c>
      <c r="G313" s="2">
        <v>5</v>
      </c>
      <c r="H313" s="2">
        <v>0</v>
      </c>
      <c r="I313" s="1">
        <v>0</v>
      </c>
      <c r="J313" s="3" t="s">
        <v>17</v>
      </c>
      <c r="K313" s="2" t="str">
        <f>J313*492.36</f>
        <v>0</v>
      </c>
      <c r="L313" s="5"/>
    </row>
    <row r="314" spans="1:12" customHeight="1" ht="105" outlineLevel="3">
      <c r="A314" s="1"/>
      <c r="B314" s="1">
        <v>885051</v>
      </c>
      <c r="C314" s="1" t="s">
        <v>1176</v>
      </c>
      <c r="D314" s="1" t="s">
        <v>1177</v>
      </c>
      <c r="E314" s="2" t="s">
        <v>1178</v>
      </c>
      <c r="F314" s="2" t="s">
        <v>1179</v>
      </c>
      <c r="G314" s="2">
        <v>6</v>
      </c>
      <c r="H314" s="2">
        <v>0</v>
      </c>
      <c r="I314" s="1">
        <v>0</v>
      </c>
      <c r="J314" s="3" t="s">
        <v>17</v>
      </c>
      <c r="K314" s="2" t="str">
        <f>J314*1087.36</f>
        <v>0</v>
      </c>
      <c r="L314" s="5"/>
    </row>
    <row r="315" spans="1:12" customHeight="1" ht="105" outlineLevel="3">
      <c r="A315" s="1"/>
      <c r="B315" s="1">
        <v>885052</v>
      </c>
      <c r="C315" s="1" t="s">
        <v>1180</v>
      </c>
      <c r="D315" s="1" t="s">
        <v>1181</v>
      </c>
      <c r="E315" s="2" t="s">
        <v>1182</v>
      </c>
      <c r="F315" s="2" t="s">
        <v>43</v>
      </c>
      <c r="G315" s="2">
        <v>5</v>
      </c>
      <c r="H315" s="2">
        <v>0</v>
      </c>
      <c r="I315" s="1">
        <v>0</v>
      </c>
      <c r="J315" s="3" t="s">
        <v>17</v>
      </c>
      <c r="K315" s="2" t="str">
        <f>J315*681.28</f>
        <v>0</v>
      </c>
      <c r="L315" s="5"/>
    </row>
    <row r="316" spans="1:12" customHeight="1" ht="105" outlineLevel="3">
      <c r="A316" s="1"/>
      <c r="B316" s="1">
        <v>885053</v>
      </c>
      <c r="C316" s="1" t="s">
        <v>1183</v>
      </c>
      <c r="D316" s="1" t="s">
        <v>1184</v>
      </c>
      <c r="E316" s="2" t="s">
        <v>1185</v>
      </c>
      <c r="F316" s="2" t="s">
        <v>1186</v>
      </c>
      <c r="G316" s="2">
        <v>8</v>
      </c>
      <c r="H316" s="2">
        <v>0</v>
      </c>
      <c r="I316" s="1">
        <v>0</v>
      </c>
      <c r="J316" s="3" t="s">
        <v>17</v>
      </c>
      <c r="K316" s="2" t="str">
        <f>J316*1120.09</f>
        <v>0</v>
      </c>
      <c r="L316" s="5"/>
    </row>
    <row r="317" spans="1:12" customHeight="1" ht="105" outlineLevel="3">
      <c r="A317" s="1"/>
      <c r="B317" s="1">
        <v>885054</v>
      </c>
      <c r="C317" s="1" t="s">
        <v>1187</v>
      </c>
      <c r="D317" s="1" t="s">
        <v>1188</v>
      </c>
      <c r="E317" s="2" t="s">
        <v>1189</v>
      </c>
      <c r="F317" s="2" t="s">
        <v>1190</v>
      </c>
      <c r="G317" s="2" t="s">
        <v>39</v>
      </c>
      <c r="H317" s="2">
        <v>0</v>
      </c>
      <c r="I317" s="1">
        <v>0</v>
      </c>
      <c r="J317" s="3" t="s">
        <v>17</v>
      </c>
      <c r="K317" s="2" t="str">
        <f>J317*944.56</f>
        <v>0</v>
      </c>
      <c r="L317" s="5"/>
    </row>
    <row r="318" spans="1:12" customHeight="1" ht="105" outlineLevel="3">
      <c r="A318" s="1"/>
      <c r="B318" s="1">
        <v>885055</v>
      </c>
      <c r="C318" s="1" t="s">
        <v>1191</v>
      </c>
      <c r="D318" s="1" t="s">
        <v>1192</v>
      </c>
      <c r="E318" s="2" t="s">
        <v>1193</v>
      </c>
      <c r="F318" s="2" t="s">
        <v>1194</v>
      </c>
      <c r="G318" s="2" t="s">
        <v>16</v>
      </c>
      <c r="H318" s="2">
        <v>0</v>
      </c>
      <c r="I318" s="1">
        <v>0</v>
      </c>
      <c r="J318" s="3" t="s">
        <v>17</v>
      </c>
      <c r="K318" s="2" t="str">
        <f>J318*11.90</f>
        <v>0</v>
      </c>
      <c r="L318" s="5"/>
    </row>
    <row r="319" spans="1:12" customHeight="1" ht="105" outlineLevel="3">
      <c r="A319" s="1"/>
      <c r="B319" s="1">
        <v>885056</v>
      </c>
      <c r="C319" s="1" t="s">
        <v>1195</v>
      </c>
      <c r="D319" s="1" t="s">
        <v>1196</v>
      </c>
      <c r="E319" s="2" t="s">
        <v>1197</v>
      </c>
      <c r="F319" s="2" t="s">
        <v>1198</v>
      </c>
      <c r="G319" s="2">
        <v>5</v>
      </c>
      <c r="H319" s="2">
        <v>0</v>
      </c>
      <c r="I319" s="1">
        <v>0</v>
      </c>
      <c r="J319" s="3" t="s">
        <v>17</v>
      </c>
      <c r="K319" s="2" t="str">
        <f>J319*1468.16</f>
        <v>0</v>
      </c>
      <c r="L319" s="5"/>
    </row>
    <row r="320" spans="1:12" customHeight="1" ht="105" outlineLevel="3">
      <c r="A320" s="1"/>
      <c r="B320" s="1">
        <v>885057</v>
      </c>
      <c r="C320" s="1" t="s">
        <v>1199</v>
      </c>
      <c r="D320" s="1" t="s">
        <v>1200</v>
      </c>
      <c r="E320" s="2" t="s">
        <v>1201</v>
      </c>
      <c r="F320" s="2" t="s">
        <v>1202</v>
      </c>
      <c r="G320" s="2">
        <v>5</v>
      </c>
      <c r="H320" s="2">
        <v>0</v>
      </c>
      <c r="I320" s="1">
        <v>0</v>
      </c>
      <c r="J320" s="3" t="s">
        <v>17</v>
      </c>
      <c r="K320" s="2" t="str">
        <f>J320*2314.55</f>
        <v>0</v>
      </c>
      <c r="L320" s="5"/>
    </row>
    <row r="321" spans="1:12" customHeight="1" ht="105" outlineLevel="3">
      <c r="A321" s="1"/>
      <c r="B321" s="1">
        <v>885058</v>
      </c>
      <c r="C321" s="1" t="s">
        <v>1203</v>
      </c>
      <c r="D321" s="1" t="s">
        <v>1204</v>
      </c>
      <c r="E321" s="2" t="s">
        <v>1205</v>
      </c>
      <c r="F321" s="2" t="s">
        <v>1206</v>
      </c>
      <c r="G321" s="2" t="s">
        <v>39</v>
      </c>
      <c r="H321" s="2">
        <v>0</v>
      </c>
      <c r="I321" s="1">
        <v>0</v>
      </c>
      <c r="J321" s="3" t="s">
        <v>17</v>
      </c>
      <c r="K321" s="2" t="str">
        <f>J321*623.26</f>
        <v>0</v>
      </c>
      <c r="L321" s="5"/>
    </row>
    <row r="322" spans="1:12" customHeight="1" ht="105" outlineLevel="3">
      <c r="A322" s="1"/>
      <c r="B322" s="1">
        <v>885059</v>
      </c>
      <c r="C322" s="1" t="s">
        <v>1207</v>
      </c>
      <c r="D322" s="1" t="s">
        <v>1208</v>
      </c>
      <c r="E322" s="2" t="s">
        <v>1209</v>
      </c>
      <c r="F322" s="2" t="s">
        <v>1210</v>
      </c>
      <c r="G322" s="2">
        <v>10</v>
      </c>
      <c r="H322" s="2">
        <v>0</v>
      </c>
      <c r="I322" s="1">
        <v>0</v>
      </c>
      <c r="J322" s="3" t="s">
        <v>17</v>
      </c>
      <c r="K322" s="2" t="str">
        <f>J322*251.39</f>
        <v>0</v>
      </c>
      <c r="L322" s="5"/>
    </row>
    <row r="323" spans="1:12" customHeight="1" ht="105" outlineLevel="3">
      <c r="A323" s="1"/>
      <c r="B323" s="1">
        <v>885060</v>
      </c>
      <c r="C323" s="1" t="s">
        <v>1211</v>
      </c>
      <c r="D323" s="1" t="s">
        <v>1212</v>
      </c>
      <c r="E323" s="2" t="s">
        <v>1213</v>
      </c>
      <c r="F323" s="2" t="s">
        <v>306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J323*212.71</f>
        <v>0</v>
      </c>
      <c r="L323" s="5"/>
    </row>
    <row r="324" spans="1:12" customHeight="1" ht="105" outlineLevel="3">
      <c r="A324" s="1"/>
      <c r="B324" s="1">
        <v>885061</v>
      </c>
      <c r="C324" s="1" t="s">
        <v>1214</v>
      </c>
      <c r="D324" s="1" t="s">
        <v>1215</v>
      </c>
      <c r="E324" s="2" t="s">
        <v>1216</v>
      </c>
      <c r="F324" s="2" t="s">
        <v>1217</v>
      </c>
      <c r="G324" s="2">
        <v>0</v>
      </c>
      <c r="H324" s="2">
        <v>0</v>
      </c>
      <c r="I324" s="1">
        <v>0</v>
      </c>
      <c r="J324" s="3" t="s">
        <v>17</v>
      </c>
      <c r="K324" s="2" t="str">
        <f>J324*154.70</f>
        <v>0</v>
      </c>
      <c r="L324" s="5"/>
    </row>
    <row r="325" spans="1:12" customHeight="1" ht="105" outlineLevel="3">
      <c r="A325" s="1"/>
      <c r="B325" s="1">
        <v>885062</v>
      </c>
      <c r="C325" s="1" t="s">
        <v>1218</v>
      </c>
      <c r="D325" s="1" t="s">
        <v>1219</v>
      </c>
      <c r="E325" s="2" t="s">
        <v>1220</v>
      </c>
      <c r="F325" s="2" t="s">
        <v>407</v>
      </c>
      <c r="G325" s="2" t="s">
        <v>39</v>
      </c>
      <c r="H325" s="2">
        <v>0</v>
      </c>
      <c r="I325" s="1">
        <v>0</v>
      </c>
      <c r="J325" s="3" t="s">
        <v>17</v>
      </c>
      <c r="K325" s="2" t="str">
        <f>J325*254.36</f>
        <v>0</v>
      </c>
      <c r="L325" s="5"/>
    </row>
    <row r="326" spans="1:12" customHeight="1" ht="105" outlineLevel="3">
      <c r="A326" s="1"/>
      <c r="B326" s="1">
        <v>885063</v>
      </c>
      <c r="C326" s="1" t="s">
        <v>1221</v>
      </c>
      <c r="D326" s="1" t="s">
        <v>1222</v>
      </c>
      <c r="E326" s="2" t="s">
        <v>1223</v>
      </c>
      <c r="F326" s="2" t="s">
        <v>1224</v>
      </c>
      <c r="G326" s="2" t="s">
        <v>39</v>
      </c>
      <c r="H326" s="2">
        <v>0</v>
      </c>
      <c r="I326" s="1">
        <v>0</v>
      </c>
      <c r="J326" s="3" t="s">
        <v>17</v>
      </c>
      <c r="K326" s="2" t="str">
        <f>J326*163.63</f>
        <v>0</v>
      </c>
      <c r="L326" s="5"/>
    </row>
    <row r="327" spans="1:12" customHeight="1" ht="105" outlineLevel="3">
      <c r="A327" s="1"/>
      <c r="B327" s="1">
        <v>885064</v>
      </c>
      <c r="C327" s="1" t="s">
        <v>1225</v>
      </c>
      <c r="D327" s="1" t="s">
        <v>1226</v>
      </c>
      <c r="E327" s="2" t="s">
        <v>1227</v>
      </c>
      <c r="F327" s="2" t="s">
        <v>135</v>
      </c>
      <c r="G327" s="2" t="s">
        <v>136</v>
      </c>
      <c r="H327" s="2">
        <v>0</v>
      </c>
      <c r="I327" s="1">
        <v>0</v>
      </c>
      <c r="J327" s="3" t="s">
        <v>17</v>
      </c>
      <c r="K327" s="2" t="str">
        <f>J327*60.99</f>
        <v>0</v>
      </c>
      <c r="L327" s="5"/>
    </row>
    <row r="328" spans="1:12" customHeight="1" ht="105" outlineLevel="3">
      <c r="A328" s="1"/>
      <c r="B328" s="1">
        <v>885065</v>
      </c>
      <c r="C328" s="1" t="s">
        <v>1228</v>
      </c>
      <c r="D328" s="1" t="s">
        <v>1229</v>
      </c>
      <c r="E328" s="2" t="s">
        <v>1230</v>
      </c>
      <c r="F328" s="2" t="s">
        <v>469</v>
      </c>
      <c r="G328" s="2" t="s">
        <v>39</v>
      </c>
      <c r="H328" s="2">
        <v>0</v>
      </c>
      <c r="I328" s="1">
        <v>0</v>
      </c>
      <c r="J328" s="3" t="s">
        <v>17</v>
      </c>
      <c r="K328" s="2" t="str">
        <f>J328*92.23</f>
        <v>0</v>
      </c>
      <c r="L328" s="5"/>
    </row>
    <row r="329" spans="1:12" customHeight="1" ht="105" outlineLevel="3">
      <c r="A329" s="1"/>
      <c r="B329" s="1">
        <v>885089</v>
      </c>
      <c r="C329" s="1" t="s">
        <v>1231</v>
      </c>
      <c r="D329" s="1" t="s">
        <v>1232</v>
      </c>
      <c r="E329" s="2" t="s">
        <v>1233</v>
      </c>
      <c r="F329" s="2" t="s">
        <v>178</v>
      </c>
      <c r="G329" s="2" t="s">
        <v>16</v>
      </c>
      <c r="H329" s="2">
        <v>0</v>
      </c>
      <c r="I329" s="1">
        <v>0</v>
      </c>
      <c r="J329" s="3" t="s">
        <v>17</v>
      </c>
      <c r="K329" s="2" t="str">
        <f>J329*138.34</f>
        <v>0</v>
      </c>
      <c r="L329" s="5"/>
    </row>
    <row r="330" spans="1:12" customHeight="1" ht="105" outlineLevel="3">
      <c r="A330" s="1"/>
      <c r="B330" s="1">
        <v>885090</v>
      </c>
      <c r="C330" s="1" t="s">
        <v>1234</v>
      </c>
      <c r="D330" s="1" t="s">
        <v>1235</v>
      </c>
      <c r="E330" s="2" t="s">
        <v>1236</v>
      </c>
      <c r="F330" s="2" t="s">
        <v>30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J330*208.25</f>
        <v>0</v>
      </c>
      <c r="L330" s="5"/>
    </row>
    <row r="331" spans="1:12" customHeight="1" ht="105" outlineLevel="3">
      <c r="A331" s="1"/>
      <c r="B331" s="1">
        <v>885091</v>
      </c>
      <c r="C331" s="1" t="s">
        <v>1237</v>
      </c>
      <c r="D331" s="1" t="s">
        <v>1238</v>
      </c>
      <c r="E331" s="2" t="s">
        <v>1239</v>
      </c>
      <c r="F331" s="2" t="s">
        <v>1224</v>
      </c>
      <c r="G331" s="2" t="s">
        <v>16</v>
      </c>
      <c r="H331" s="2">
        <v>0</v>
      </c>
      <c r="I331" s="1">
        <v>0</v>
      </c>
      <c r="J331" s="3" t="s">
        <v>17</v>
      </c>
      <c r="K331" s="2" t="str">
        <f>J331*163.63</f>
        <v>0</v>
      </c>
      <c r="L331" s="5"/>
    </row>
    <row r="332" spans="1:12" customHeight="1" ht="105" outlineLevel="3">
      <c r="A332" s="1"/>
      <c r="B332" s="1">
        <v>885092</v>
      </c>
      <c r="C332" s="1" t="s">
        <v>1240</v>
      </c>
      <c r="D332" s="1" t="s">
        <v>1241</v>
      </c>
      <c r="E332" s="2" t="s">
        <v>1242</v>
      </c>
      <c r="F332" s="2" t="s">
        <v>34</v>
      </c>
      <c r="G332" s="2" t="s">
        <v>136</v>
      </c>
      <c r="H332" s="2">
        <v>0</v>
      </c>
      <c r="I332" s="1">
        <v>0</v>
      </c>
      <c r="J332" s="3" t="s">
        <v>17</v>
      </c>
      <c r="K332" s="2" t="str">
        <f>J332*309.40</f>
        <v>0</v>
      </c>
      <c r="L332" s="5"/>
    </row>
    <row r="333" spans="1:12" customHeight="1" ht="105" outlineLevel="3">
      <c r="A333" s="1"/>
      <c r="B333" s="1">
        <v>885093</v>
      </c>
      <c r="C333" s="1" t="s">
        <v>1243</v>
      </c>
      <c r="D333" s="1" t="s">
        <v>1244</v>
      </c>
      <c r="E333" s="2" t="s">
        <v>1245</v>
      </c>
      <c r="F333" s="2" t="s">
        <v>1246</v>
      </c>
      <c r="G333" s="2" t="s">
        <v>26</v>
      </c>
      <c r="H333" s="2">
        <v>0</v>
      </c>
      <c r="I333" s="1">
        <v>0</v>
      </c>
      <c r="J333" s="3" t="s">
        <v>17</v>
      </c>
      <c r="K333" s="2" t="str">
        <f>J333*217.18</f>
        <v>0</v>
      </c>
      <c r="L333" s="5"/>
    </row>
    <row r="334" spans="1:12" customHeight="1" ht="105" outlineLevel="3">
      <c r="A334" s="1"/>
      <c r="B334" s="1">
        <v>885094</v>
      </c>
      <c r="C334" s="1" t="s">
        <v>1247</v>
      </c>
      <c r="D334" s="1" t="s">
        <v>1248</v>
      </c>
      <c r="E334" s="2" t="s">
        <v>1249</v>
      </c>
      <c r="F334" s="2" t="s">
        <v>1250</v>
      </c>
      <c r="G334" s="2" t="s">
        <v>26</v>
      </c>
      <c r="H334" s="2">
        <v>0</v>
      </c>
      <c r="I334" s="1">
        <v>0</v>
      </c>
      <c r="J334" s="3" t="s">
        <v>17</v>
      </c>
      <c r="K334" s="2" t="str">
        <f>J334*290.06</f>
        <v>0</v>
      </c>
      <c r="L334" s="5"/>
    </row>
    <row r="335" spans="1:12" customHeight="1" ht="105" outlineLevel="3">
      <c r="A335" s="1"/>
      <c r="B335" s="1">
        <v>885095</v>
      </c>
      <c r="C335" s="1" t="s">
        <v>1251</v>
      </c>
      <c r="D335" s="1" t="s">
        <v>1252</v>
      </c>
      <c r="E335" s="2" t="s">
        <v>1253</v>
      </c>
      <c r="F335" s="2" t="s">
        <v>868</v>
      </c>
      <c r="G335" s="2" t="s">
        <v>16</v>
      </c>
      <c r="H335" s="2">
        <v>0</v>
      </c>
      <c r="I335" s="1">
        <v>0</v>
      </c>
      <c r="J335" s="3" t="s">
        <v>17</v>
      </c>
      <c r="K335" s="2" t="str">
        <f>J335*426.91</f>
        <v>0</v>
      </c>
      <c r="L335" s="5"/>
    </row>
    <row r="336" spans="1:12" customHeight="1" ht="105" outlineLevel="3">
      <c r="A336" s="1"/>
      <c r="B336" s="1">
        <v>885102</v>
      </c>
      <c r="C336" s="1" t="s">
        <v>1254</v>
      </c>
      <c r="D336" s="1" t="s">
        <v>1255</v>
      </c>
      <c r="E336" s="2" t="s">
        <v>1256</v>
      </c>
      <c r="F336" s="2" t="s">
        <v>719</v>
      </c>
      <c r="G336" s="2" t="s">
        <v>39</v>
      </c>
      <c r="H336" s="2">
        <v>0</v>
      </c>
      <c r="I336" s="1">
        <v>0</v>
      </c>
      <c r="J336" s="3" t="s">
        <v>17</v>
      </c>
      <c r="K336" s="2" t="str">
        <f>J336*410.55</f>
        <v>0</v>
      </c>
      <c r="L336" s="5"/>
    </row>
    <row r="337" spans="1:12" customHeight="1" ht="105" outlineLevel="3">
      <c r="A337" s="1"/>
      <c r="B337" s="1">
        <v>885103</v>
      </c>
      <c r="C337" s="1" t="s">
        <v>1257</v>
      </c>
      <c r="D337" s="1" t="s">
        <v>1258</v>
      </c>
      <c r="E337" s="2" t="s">
        <v>1259</v>
      </c>
      <c r="F337" s="2" t="s">
        <v>1260</v>
      </c>
      <c r="G337" s="2">
        <v>5</v>
      </c>
      <c r="H337" s="2">
        <v>0</v>
      </c>
      <c r="I337" s="1">
        <v>0</v>
      </c>
      <c r="J337" s="3" t="s">
        <v>17</v>
      </c>
      <c r="K337" s="2" t="str">
        <f>J337*525.09</f>
        <v>0</v>
      </c>
      <c r="L337" s="5"/>
    </row>
    <row r="338" spans="1:12" customHeight="1" ht="105" outlineLevel="3">
      <c r="A338" s="1"/>
      <c r="B338" s="1">
        <v>885104</v>
      </c>
      <c r="C338" s="1" t="s">
        <v>1261</v>
      </c>
      <c r="D338" s="1" t="s">
        <v>1262</v>
      </c>
      <c r="E338" s="2" t="s">
        <v>1263</v>
      </c>
      <c r="F338" s="2" t="s">
        <v>1264</v>
      </c>
      <c r="G338" s="2">
        <v>6</v>
      </c>
      <c r="H338" s="2">
        <v>0</v>
      </c>
      <c r="I338" s="1">
        <v>0</v>
      </c>
      <c r="J338" s="3" t="s">
        <v>17</v>
      </c>
      <c r="K338" s="2" t="str">
        <f>J338*859.78</f>
        <v>0</v>
      </c>
      <c r="L338" s="5"/>
    </row>
    <row r="339" spans="1:12" customHeight="1" ht="105" outlineLevel="3">
      <c r="A339" s="1"/>
      <c r="B339" s="1">
        <v>885105</v>
      </c>
      <c r="C339" s="1" t="s">
        <v>1265</v>
      </c>
      <c r="D339" s="1" t="s">
        <v>1266</v>
      </c>
      <c r="E339" s="2" t="s">
        <v>1267</v>
      </c>
      <c r="F339" s="2" t="s">
        <v>1268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J339*150.24</f>
        <v>0</v>
      </c>
      <c r="L339" s="5"/>
    </row>
    <row r="340" spans="1:12" customHeight="1" ht="105" outlineLevel="3">
      <c r="A340" s="1"/>
      <c r="B340" s="1">
        <v>885107</v>
      </c>
      <c r="C340" s="1" t="s">
        <v>1269</v>
      </c>
      <c r="D340" s="1" t="s">
        <v>1270</v>
      </c>
      <c r="E340" s="2" t="s">
        <v>1271</v>
      </c>
      <c r="F340" s="2" t="s">
        <v>489</v>
      </c>
      <c r="G340" s="2" t="s">
        <v>136</v>
      </c>
      <c r="H340" s="2">
        <v>0</v>
      </c>
      <c r="I340" s="1">
        <v>0</v>
      </c>
      <c r="J340" s="3" t="s">
        <v>17</v>
      </c>
      <c r="K340" s="2" t="str">
        <f>J340*168.09</f>
        <v>0</v>
      </c>
      <c r="L340" s="5"/>
    </row>
    <row r="341" spans="1:12" customHeight="1" ht="105" outlineLevel="3">
      <c r="A341" s="1"/>
      <c r="B341" s="1">
        <v>885108</v>
      </c>
      <c r="C341" s="1" t="s">
        <v>1272</v>
      </c>
      <c r="D341" s="1" t="s">
        <v>1273</v>
      </c>
      <c r="E341" s="2" t="s">
        <v>1274</v>
      </c>
      <c r="F341" s="2" t="s">
        <v>707</v>
      </c>
      <c r="G341" s="2" t="s">
        <v>136</v>
      </c>
      <c r="H341" s="2">
        <v>0</v>
      </c>
      <c r="I341" s="1">
        <v>0</v>
      </c>
      <c r="J341" s="3" t="s">
        <v>17</v>
      </c>
      <c r="K341" s="2" t="str">
        <f>J341*238.00</f>
        <v>0</v>
      </c>
      <c r="L341" s="5"/>
    </row>
    <row r="342" spans="1:12" customHeight="1" ht="105" outlineLevel="3">
      <c r="A342" s="1"/>
      <c r="B342" s="1">
        <v>954085</v>
      </c>
      <c r="C342" s="1" t="s">
        <v>1275</v>
      </c>
      <c r="D342" s="1" t="s">
        <v>1276</v>
      </c>
      <c r="E342" s="2" t="s">
        <v>1277</v>
      </c>
      <c r="F342" s="2" t="s">
        <v>1278</v>
      </c>
      <c r="G342" s="2" t="s">
        <v>16</v>
      </c>
      <c r="H342" s="2">
        <v>0</v>
      </c>
      <c r="I342" s="1">
        <v>0</v>
      </c>
      <c r="J342" s="3" t="s">
        <v>17</v>
      </c>
      <c r="K342" s="2" t="str">
        <f>J342*37.19</f>
        <v>0</v>
      </c>
      <c r="L342" s="5"/>
    </row>
    <row r="343" spans="1:12" customHeight="1" ht="105" outlineLevel="3">
      <c r="A343" s="1"/>
      <c r="B343" s="1">
        <v>885986</v>
      </c>
      <c r="C343" s="1" t="s">
        <v>1279</v>
      </c>
      <c r="D343" s="1" t="s">
        <v>1280</v>
      </c>
      <c r="E343" s="2" t="s">
        <v>1281</v>
      </c>
      <c r="F343" s="2" t="s">
        <v>1282</v>
      </c>
      <c r="G343" s="2" t="s">
        <v>39</v>
      </c>
      <c r="H343" s="2">
        <v>0</v>
      </c>
      <c r="I343" s="1">
        <v>0</v>
      </c>
      <c r="J343" s="3" t="s">
        <v>17</v>
      </c>
      <c r="K343" s="2" t="str">
        <f>J343*132.39</f>
        <v>0</v>
      </c>
      <c r="L343" s="5"/>
    </row>
    <row r="344" spans="1:12" customHeight="1" ht="105" outlineLevel="3">
      <c r="A344" s="1"/>
      <c r="B344" s="1">
        <v>886044</v>
      </c>
      <c r="C344" s="1" t="s">
        <v>1283</v>
      </c>
      <c r="D344" s="1" t="s">
        <v>1284</v>
      </c>
      <c r="E344" s="2" t="s">
        <v>1285</v>
      </c>
      <c r="F344" s="2" t="s">
        <v>1286</v>
      </c>
      <c r="G344" s="2" t="s">
        <v>39</v>
      </c>
      <c r="H344" s="2">
        <v>0</v>
      </c>
      <c r="I344" s="1">
        <v>0</v>
      </c>
      <c r="J344" s="3" t="s">
        <v>17</v>
      </c>
      <c r="K344" s="2" t="str">
        <f>J344*22.31</f>
        <v>0</v>
      </c>
      <c r="L344" s="5"/>
    </row>
    <row r="345" spans="1:12" customHeight="1" ht="105" outlineLevel="3">
      <c r="A345" s="1"/>
      <c r="B345" s="1">
        <v>886045</v>
      </c>
      <c r="C345" s="1" t="s">
        <v>1287</v>
      </c>
      <c r="D345" s="1" t="s">
        <v>1288</v>
      </c>
      <c r="E345" s="2" t="s">
        <v>1289</v>
      </c>
      <c r="F345" s="2" t="s">
        <v>1290</v>
      </c>
      <c r="G345" s="2">
        <v>0</v>
      </c>
      <c r="H345" s="2">
        <v>0</v>
      </c>
      <c r="I345" s="1">
        <v>0</v>
      </c>
      <c r="J345" s="3" t="s">
        <v>17</v>
      </c>
      <c r="K345" s="2" t="str">
        <f>J345*31.24</f>
        <v>0</v>
      </c>
      <c r="L345" s="5"/>
    </row>
    <row r="346" spans="1:12" customHeight="1" ht="105" outlineLevel="3">
      <c r="A346" s="1"/>
      <c r="B346" s="1">
        <v>886046</v>
      </c>
      <c r="C346" s="1" t="s">
        <v>1291</v>
      </c>
      <c r="D346" s="1" t="s">
        <v>1292</v>
      </c>
      <c r="E346" s="2" t="s">
        <v>1293</v>
      </c>
      <c r="F346" s="2" t="s">
        <v>131</v>
      </c>
      <c r="G346" s="2" t="s">
        <v>136</v>
      </c>
      <c r="H346" s="2">
        <v>0</v>
      </c>
      <c r="I346" s="1">
        <v>0</v>
      </c>
      <c r="J346" s="3" t="s">
        <v>17</v>
      </c>
      <c r="K346" s="2" t="str">
        <f>J346*38.68</f>
        <v>0</v>
      </c>
      <c r="L346" s="5"/>
    </row>
    <row r="347" spans="1:12" customHeight="1" ht="105" outlineLevel="3">
      <c r="A347" s="1"/>
      <c r="B347" s="1">
        <v>886047</v>
      </c>
      <c r="C347" s="1" t="s">
        <v>1294</v>
      </c>
      <c r="D347" s="1" t="s">
        <v>1295</v>
      </c>
      <c r="E347" s="2" t="s">
        <v>1296</v>
      </c>
      <c r="F347" s="2" t="s">
        <v>103</v>
      </c>
      <c r="G347" s="2" t="s">
        <v>136</v>
      </c>
      <c r="H347" s="2">
        <v>0</v>
      </c>
      <c r="I347" s="1">
        <v>0</v>
      </c>
      <c r="J347" s="3" t="s">
        <v>17</v>
      </c>
      <c r="K347" s="2" t="str">
        <f>J347*52.06</f>
        <v>0</v>
      </c>
      <c r="L347" s="5"/>
    </row>
    <row r="348" spans="1:12" customHeight="1" ht="105" outlineLevel="3">
      <c r="A348" s="1"/>
      <c r="B348" s="1">
        <v>886048</v>
      </c>
      <c r="C348" s="1" t="s">
        <v>1297</v>
      </c>
      <c r="D348" s="1" t="s">
        <v>1298</v>
      </c>
      <c r="E348" s="2" t="s">
        <v>1299</v>
      </c>
      <c r="F348" s="2" t="s">
        <v>653</v>
      </c>
      <c r="G348" s="2">
        <v>9</v>
      </c>
      <c r="H348" s="2">
        <v>0</v>
      </c>
      <c r="I348" s="1">
        <v>0</v>
      </c>
      <c r="J348" s="3" t="s">
        <v>17</v>
      </c>
      <c r="K348" s="2" t="str">
        <f>J348*63.96</f>
        <v>0</v>
      </c>
      <c r="L348" s="5"/>
    </row>
    <row r="349" spans="1:12" customHeight="1" ht="105" outlineLevel="3">
      <c r="A349" s="1"/>
      <c r="B349" s="1">
        <v>886049</v>
      </c>
      <c r="C349" s="1" t="s">
        <v>1300</v>
      </c>
      <c r="D349" s="1" t="s">
        <v>1301</v>
      </c>
      <c r="E349" s="2" t="s">
        <v>1302</v>
      </c>
      <c r="F349" s="2" t="s">
        <v>1004</v>
      </c>
      <c r="G349" s="2" t="s">
        <v>136</v>
      </c>
      <c r="H349" s="2">
        <v>0</v>
      </c>
      <c r="I349" s="1">
        <v>0</v>
      </c>
      <c r="J349" s="3" t="s">
        <v>17</v>
      </c>
      <c r="K349" s="2" t="str">
        <f>J349*74.38</f>
        <v>0</v>
      </c>
      <c r="L349" s="5"/>
    </row>
    <row r="350" spans="1:12" customHeight="1" ht="105" outlineLevel="3">
      <c r="A350" s="1"/>
      <c r="B350" s="1">
        <v>886050</v>
      </c>
      <c r="C350" s="1" t="s">
        <v>1303</v>
      </c>
      <c r="D350" s="1" t="s">
        <v>1304</v>
      </c>
      <c r="E350" s="2" t="s">
        <v>1305</v>
      </c>
      <c r="F350" s="2" t="s">
        <v>15</v>
      </c>
      <c r="G350" s="2" t="s">
        <v>136</v>
      </c>
      <c r="H350" s="2">
        <v>0</v>
      </c>
      <c r="I350" s="1">
        <v>0</v>
      </c>
      <c r="J350" s="3" t="s">
        <v>17</v>
      </c>
      <c r="K350" s="2" t="str">
        <f>J350*81.81</f>
        <v>0</v>
      </c>
      <c r="L350" s="5"/>
    </row>
    <row r="351" spans="1:12" customHeight="1" ht="105" outlineLevel="3">
      <c r="A351" s="1"/>
      <c r="B351" s="1">
        <v>886051</v>
      </c>
      <c r="C351" s="1" t="s">
        <v>1306</v>
      </c>
      <c r="D351" s="1" t="s">
        <v>1307</v>
      </c>
      <c r="E351" s="2" t="s">
        <v>1308</v>
      </c>
      <c r="F351" s="2" t="s">
        <v>774</v>
      </c>
      <c r="G351" s="2" t="s">
        <v>136</v>
      </c>
      <c r="H351" s="2">
        <v>0</v>
      </c>
      <c r="I351" s="1">
        <v>0</v>
      </c>
      <c r="J351" s="3" t="s">
        <v>17</v>
      </c>
      <c r="K351" s="2" t="str">
        <f>J351*93.71</f>
        <v>0</v>
      </c>
      <c r="L351" s="5"/>
    </row>
    <row r="352" spans="1:12" customHeight="1" ht="105" outlineLevel="3">
      <c r="A352" s="1"/>
      <c r="B352" s="1">
        <v>886052</v>
      </c>
      <c r="C352" s="1" t="s">
        <v>1309</v>
      </c>
      <c r="D352" s="1" t="s">
        <v>1310</v>
      </c>
      <c r="E352" s="2" t="s">
        <v>1311</v>
      </c>
      <c r="F352" s="2" t="s">
        <v>682</v>
      </c>
      <c r="G352" s="2" t="s">
        <v>39</v>
      </c>
      <c r="H352" s="2">
        <v>0</v>
      </c>
      <c r="I352" s="1">
        <v>0</v>
      </c>
      <c r="J352" s="3" t="s">
        <v>17</v>
      </c>
      <c r="K352" s="2" t="str">
        <f>J352*55.04</f>
        <v>0</v>
      </c>
      <c r="L352" s="5"/>
    </row>
    <row r="353" spans="1:12" customHeight="1" ht="105" outlineLevel="3">
      <c r="A353" s="1"/>
      <c r="B353" s="1">
        <v>886053</v>
      </c>
      <c r="C353" s="1" t="s">
        <v>1312</v>
      </c>
      <c r="D353" s="1" t="s">
        <v>1313</v>
      </c>
      <c r="E353" s="2" t="s">
        <v>1314</v>
      </c>
      <c r="F353" s="2" t="s">
        <v>678</v>
      </c>
      <c r="G353" s="2">
        <v>9</v>
      </c>
      <c r="H353" s="2">
        <v>0</v>
      </c>
      <c r="I353" s="1">
        <v>0</v>
      </c>
      <c r="J353" s="3" t="s">
        <v>17</v>
      </c>
      <c r="K353" s="2" t="str">
        <f>J353*58.01</f>
        <v>0</v>
      </c>
      <c r="L353" s="5"/>
    </row>
    <row r="354" spans="1:12" customHeight="1" ht="105" outlineLevel="3">
      <c r="A354" s="1"/>
      <c r="B354" s="1">
        <v>886054</v>
      </c>
      <c r="C354" s="1" t="s">
        <v>1315</v>
      </c>
      <c r="D354" s="1" t="s">
        <v>1316</v>
      </c>
      <c r="E354" s="2" t="s">
        <v>1317</v>
      </c>
      <c r="F354" s="2" t="s">
        <v>143</v>
      </c>
      <c r="G354" s="2">
        <v>2</v>
      </c>
      <c r="H354" s="2">
        <v>0</v>
      </c>
      <c r="I354" s="1">
        <v>0</v>
      </c>
      <c r="J354" s="3" t="s">
        <v>17</v>
      </c>
      <c r="K354" s="2" t="str">
        <f>J354*69.91</f>
        <v>0</v>
      </c>
      <c r="L354" s="5"/>
    </row>
    <row r="355" spans="1:12" customHeight="1" ht="105" outlineLevel="3">
      <c r="A355" s="1"/>
      <c r="B355" s="1">
        <v>886055</v>
      </c>
      <c r="C355" s="1" t="s">
        <v>1318</v>
      </c>
      <c r="D355" s="1" t="s">
        <v>1319</v>
      </c>
      <c r="E355" s="2" t="s">
        <v>1320</v>
      </c>
      <c r="F355" s="2" t="s">
        <v>473</v>
      </c>
      <c r="G355" s="2" t="s">
        <v>39</v>
      </c>
      <c r="H355" s="2">
        <v>0</v>
      </c>
      <c r="I355" s="1">
        <v>0</v>
      </c>
      <c r="J355" s="3" t="s">
        <v>17</v>
      </c>
      <c r="K355" s="2" t="str">
        <f>J355*101.15</f>
        <v>0</v>
      </c>
      <c r="L355" s="5"/>
    </row>
    <row r="356" spans="1:12" customHeight="1" ht="105" outlineLevel="3">
      <c r="A356" s="1"/>
      <c r="B356" s="1">
        <v>886056</v>
      </c>
      <c r="C356" s="1" t="s">
        <v>1321</v>
      </c>
      <c r="D356" s="1" t="s">
        <v>1322</v>
      </c>
      <c r="E356" s="2" t="s">
        <v>1323</v>
      </c>
      <c r="F356" s="2" t="s">
        <v>178</v>
      </c>
      <c r="G356" s="2" t="s">
        <v>39</v>
      </c>
      <c r="H356" s="2">
        <v>0</v>
      </c>
      <c r="I356" s="1">
        <v>0</v>
      </c>
      <c r="J356" s="3" t="s">
        <v>17</v>
      </c>
      <c r="K356" s="2" t="str">
        <f>J356*138.34</f>
        <v>0</v>
      </c>
      <c r="L356" s="5"/>
    </row>
    <row r="357" spans="1:12" customHeight="1" ht="105" outlineLevel="3">
      <c r="A357" s="1"/>
      <c r="B357" s="1">
        <v>886057</v>
      </c>
      <c r="C357" s="1" t="s">
        <v>1324</v>
      </c>
      <c r="D357" s="1" t="s">
        <v>1325</v>
      </c>
      <c r="E357" s="2" t="s">
        <v>1326</v>
      </c>
      <c r="F357" s="2" t="s">
        <v>1327</v>
      </c>
      <c r="G357" s="2" t="s">
        <v>39</v>
      </c>
      <c r="H357" s="2">
        <v>0</v>
      </c>
      <c r="I357" s="1">
        <v>0</v>
      </c>
      <c r="J357" s="3" t="s">
        <v>17</v>
      </c>
      <c r="K357" s="2" t="str">
        <f>J357*162.14</f>
        <v>0</v>
      </c>
      <c r="L357" s="5"/>
    </row>
    <row r="358" spans="1:12" customHeight="1" ht="105" outlineLevel="3">
      <c r="A358" s="1"/>
      <c r="B358" s="1">
        <v>886058</v>
      </c>
      <c r="C358" s="1" t="s">
        <v>1328</v>
      </c>
      <c r="D358" s="1" t="s">
        <v>1329</v>
      </c>
      <c r="E358" s="2" t="s">
        <v>1330</v>
      </c>
      <c r="F358" s="2" t="s">
        <v>154</v>
      </c>
      <c r="G358" s="2" t="s">
        <v>39</v>
      </c>
      <c r="H358" s="2">
        <v>0</v>
      </c>
      <c r="I358" s="1">
        <v>0</v>
      </c>
      <c r="J358" s="3" t="s">
        <v>17</v>
      </c>
      <c r="K358" s="2" t="str">
        <f>J358*181.48</f>
        <v>0</v>
      </c>
      <c r="L358" s="5"/>
    </row>
    <row r="359" spans="1:12" customHeight="1" ht="105" outlineLevel="3">
      <c r="A359" s="1"/>
      <c r="B359" s="1">
        <v>886059</v>
      </c>
      <c r="C359" s="1" t="s">
        <v>1331</v>
      </c>
      <c r="D359" s="1" t="s">
        <v>1332</v>
      </c>
      <c r="E359" s="2" t="s">
        <v>1333</v>
      </c>
      <c r="F359" s="2" t="s">
        <v>1246</v>
      </c>
      <c r="G359" s="2" t="s">
        <v>39</v>
      </c>
      <c r="H359" s="2">
        <v>0</v>
      </c>
      <c r="I359" s="1">
        <v>0</v>
      </c>
      <c r="J359" s="3" t="s">
        <v>17</v>
      </c>
      <c r="K359" s="2" t="str">
        <f>J359*217.18</f>
        <v>0</v>
      </c>
      <c r="L359" s="5"/>
    </row>
    <row r="360" spans="1:12" customHeight="1" ht="105" outlineLevel="3">
      <c r="A360" s="1"/>
      <c r="B360" s="1">
        <v>886060</v>
      </c>
      <c r="C360" s="1" t="s">
        <v>1334</v>
      </c>
      <c r="D360" s="1" t="s">
        <v>1335</v>
      </c>
      <c r="E360" s="2" t="s">
        <v>1336</v>
      </c>
      <c r="F360" s="2" t="s">
        <v>1337</v>
      </c>
      <c r="G360" s="2" t="s">
        <v>136</v>
      </c>
      <c r="H360" s="2">
        <v>0</v>
      </c>
      <c r="I360" s="1">
        <v>0</v>
      </c>
      <c r="J360" s="3" t="s">
        <v>17</v>
      </c>
      <c r="K360" s="2" t="str">
        <f>J360*87.76</f>
        <v>0</v>
      </c>
      <c r="L360" s="5"/>
    </row>
    <row r="361" spans="1:12" customHeight="1" ht="105" outlineLevel="3">
      <c r="A361" s="1"/>
      <c r="B361" s="1">
        <v>886061</v>
      </c>
      <c r="C361" s="1" t="s">
        <v>1338</v>
      </c>
      <c r="D361" s="1" t="s">
        <v>1339</v>
      </c>
      <c r="E361" s="2" t="s">
        <v>1340</v>
      </c>
      <c r="F361" s="2" t="s">
        <v>1337</v>
      </c>
      <c r="G361" s="2" t="s">
        <v>136</v>
      </c>
      <c r="H361" s="2">
        <v>0</v>
      </c>
      <c r="I361" s="1">
        <v>0</v>
      </c>
      <c r="J361" s="3" t="s">
        <v>17</v>
      </c>
      <c r="K361" s="2" t="str">
        <f>J361*87.76</f>
        <v>0</v>
      </c>
      <c r="L361" s="5"/>
    </row>
    <row r="362" spans="1:12" customHeight="1" ht="105" outlineLevel="3">
      <c r="A362" s="1"/>
      <c r="B362" s="1">
        <v>886062</v>
      </c>
      <c r="C362" s="1" t="s">
        <v>1341</v>
      </c>
      <c r="D362" s="1" t="s">
        <v>1342</v>
      </c>
      <c r="E362" s="2" t="s">
        <v>1343</v>
      </c>
      <c r="F362" s="2" t="s">
        <v>469</v>
      </c>
      <c r="G362" s="2" t="s">
        <v>136</v>
      </c>
      <c r="H362" s="2">
        <v>0</v>
      </c>
      <c r="I362" s="1">
        <v>0</v>
      </c>
      <c r="J362" s="3" t="s">
        <v>17</v>
      </c>
      <c r="K362" s="2" t="str">
        <f>J362*92.23</f>
        <v>0</v>
      </c>
      <c r="L362" s="5"/>
    </row>
    <row r="363" spans="1:12" customHeight="1" ht="105" outlineLevel="3">
      <c r="A363" s="1"/>
      <c r="B363" s="1">
        <v>886063</v>
      </c>
      <c r="C363" s="1" t="s">
        <v>1344</v>
      </c>
      <c r="D363" s="1" t="s">
        <v>1345</v>
      </c>
      <c r="E363" s="2" t="s">
        <v>1346</v>
      </c>
      <c r="F363" s="2" t="s">
        <v>469</v>
      </c>
      <c r="G363" s="2">
        <v>3</v>
      </c>
      <c r="H363" s="2">
        <v>0</v>
      </c>
      <c r="I363" s="1">
        <v>0</v>
      </c>
      <c r="J363" s="3" t="s">
        <v>17</v>
      </c>
      <c r="K363" s="2" t="str">
        <f>J363*92.23</f>
        <v>0</v>
      </c>
      <c r="L363" s="5"/>
    </row>
    <row r="364" spans="1:12" customHeight="1" ht="105" outlineLevel="3">
      <c r="A364" s="1"/>
      <c r="B364" s="1">
        <v>886064</v>
      </c>
      <c r="C364" s="1" t="s">
        <v>1347</v>
      </c>
      <c r="D364" s="1" t="s">
        <v>1348</v>
      </c>
      <c r="E364" s="2" t="s">
        <v>1349</v>
      </c>
      <c r="F364" s="2" t="s">
        <v>1042</v>
      </c>
      <c r="G364" s="2" t="s">
        <v>136</v>
      </c>
      <c r="H364" s="2">
        <v>0</v>
      </c>
      <c r="I364" s="1">
        <v>0</v>
      </c>
      <c r="J364" s="3" t="s">
        <v>17</v>
      </c>
      <c r="K364" s="2" t="str">
        <f>J364*135.36</f>
        <v>0</v>
      </c>
      <c r="L364" s="5"/>
    </row>
    <row r="365" spans="1:12" customHeight="1" ht="105" outlineLevel="3">
      <c r="A365" s="1"/>
      <c r="B365" s="1">
        <v>886065</v>
      </c>
      <c r="C365" s="1" t="s">
        <v>1350</v>
      </c>
      <c r="D365" s="1" t="s">
        <v>1351</v>
      </c>
      <c r="E365" s="2" t="s">
        <v>1352</v>
      </c>
      <c r="F365" s="2" t="s">
        <v>1353</v>
      </c>
      <c r="G365" s="2">
        <v>0</v>
      </c>
      <c r="H365" s="2">
        <v>0</v>
      </c>
      <c r="I365" s="1">
        <v>0</v>
      </c>
      <c r="J365" s="3" t="s">
        <v>17</v>
      </c>
      <c r="K365" s="2" t="str">
        <f>J365*159.16</f>
        <v>0</v>
      </c>
      <c r="L365" s="5"/>
    </row>
    <row r="366" spans="1:12" customHeight="1" ht="105" outlineLevel="3">
      <c r="A366" s="1"/>
      <c r="B366" s="1">
        <v>886066</v>
      </c>
      <c r="C366" s="1" t="s">
        <v>1354</v>
      </c>
      <c r="D366" s="1" t="s">
        <v>1355</v>
      </c>
      <c r="E366" s="2" t="s">
        <v>1356</v>
      </c>
      <c r="F366" s="2" t="s">
        <v>481</v>
      </c>
      <c r="G366" s="2">
        <v>3</v>
      </c>
      <c r="H366" s="2">
        <v>0</v>
      </c>
      <c r="I366" s="1">
        <v>0</v>
      </c>
      <c r="J366" s="3" t="s">
        <v>17</v>
      </c>
      <c r="K366" s="2" t="str">
        <f>J366*116.03</f>
        <v>0</v>
      </c>
      <c r="L366" s="5"/>
    </row>
    <row r="367" spans="1:12" customHeight="1" ht="105" outlineLevel="3">
      <c r="A367" s="1"/>
      <c r="B367" s="1">
        <v>886067</v>
      </c>
      <c r="C367" s="1" t="s">
        <v>1357</v>
      </c>
      <c r="D367" s="1" t="s">
        <v>1358</v>
      </c>
      <c r="E367" s="2" t="s">
        <v>1359</v>
      </c>
      <c r="F367" s="2" t="s">
        <v>481</v>
      </c>
      <c r="G367" s="2" t="s">
        <v>39</v>
      </c>
      <c r="H367" s="2">
        <v>0</v>
      </c>
      <c r="I367" s="1">
        <v>0</v>
      </c>
      <c r="J367" s="3" t="s">
        <v>17</v>
      </c>
      <c r="K367" s="2" t="str">
        <f>J367*116.03</f>
        <v>0</v>
      </c>
      <c r="L367" s="5"/>
    </row>
    <row r="368" spans="1:12" customHeight="1" ht="105" outlineLevel="3">
      <c r="A368" s="1"/>
      <c r="B368" s="1">
        <v>886068</v>
      </c>
      <c r="C368" s="1" t="s">
        <v>1360</v>
      </c>
      <c r="D368" s="1" t="s">
        <v>1361</v>
      </c>
      <c r="E368" s="2" t="s">
        <v>1362</v>
      </c>
      <c r="F368" s="2" t="s">
        <v>1363</v>
      </c>
      <c r="G368" s="2" t="s">
        <v>39</v>
      </c>
      <c r="H368" s="2">
        <v>0</v>
      </c>
      <c r="I368" s="1">
        <v>0</v>
      </c>
      <c r="J368" s="3" t="s">
        <v>17</v>
      </c>
      <c r="K368" s="2" t="str">
        <f>J368*117.51</f>
        <v>0</v>
      </c>
      <c r="L368" s="5"/>
    </row>
    <row r="369" spans="1:12" customHeight="1" ht="105" outlineLevel="3">
      <c r="A369" s="1"/>
      <c r="B369" s="1">
        <v>886069</v>
      </c>
      <c r="C369" s="1" t="s">
        <v>1364</v>
      </c>
      <c r="D369" s="1" t="s">
        <v>1365</v>
      </c>
      <c r="E369" s="2" t="s">
        <v>1366</v>
      </c>
      <c r="F369" s="2" t="s">
        <v>1363</v>
      </c>
      <c r="G369" s="2" t="s">
        <v>39</v>
      </c>
      <c r="H369" s="2">
        <v>0</v>
      </c>
      <c r="I369" s="1">
        <v>0</v>
      </c>
      <c r="J369" s="3" t="s">
        <v>17</v>
      </c>
      <c r="K369" s="2" t="str">
        <f>J369*117.51</f>
        <v>0</v>
      </c>
      <c r="L369" s="5"/>
    </row>
    <row r="370" spans="1:12" customHeight="1" ht="105" outlineLevel="3">
      <c r="A370" s="1"/>
      <c r="B370" s="1">
        <v>886085</v>
      </c>
      <c r="C370" s="1" t="s">
        <v>1367</v>
      </c>
      <c r="D370" s="1" t="s">
        <v>1368</v>
      </c>
      <c r="E370" s="2" t="s">
        <v>1369</v>
      </c>
      <c r="F370" s="2" t="s">
        <v>286</v>
      </c>
      <c r="G370" s="2" t="s">
        <v>39</v>
      </c>
      <c r="H370" s="2">
        <v>0</v>
      </c>
      <c r="I370" s="1">
        <v>0</v>
      </c>
      <c r="J370" s="3" t="s">
        <v>17</v>
      </c>
      <c r="K370" s="2" t="str">
        <f>J370*226.10</f>
        <v>0</v>
      </c>
      <c r="L370" s="5"/>
    </row>
    <row r="371" spans="1:12" customHeight="1" ht="105" outlineLevel="3">
      <c r="A371" s="1"/>
      <c r="B371" s="1">
        <v>886086</v>
      </c>
      <c r="C371" s="1" t="s">
        <v>1370</v>
      </c>
      <c r="D371" s="1" t="s">
        <v>1371</v>
      </c>
      <c r="E371" s="2" t="s">
        <v>1372</v>
      </c>
      <c r="F371" s="2" t="s">
        <v>1373</v>
      </c>
      <c r="G371" s="2">
        <v>5</v>
      </c>
      <c r="H371" s="2">
        <v>0</v>
      </c>
      <c r="I371" s="1">
        <v>0</v>
      </c>
      <c r="J371" s="3" t="s">
        <v>17</v>
      </c>
      <c r="K371" s="2" t="str">
        <f>J371*379.31</f>
        <v>0</v>
      </c>
      <c r="L371" s="5"/>
    </row>
    <row r="372" spans="1:12" customHeight="1" ht="105" outlineLevel="3">
      <c r="A372" s="1"/>
      <c r="B372" s="1">
        <v>886087</v>
      </c>
      <c r="C372" s="1" t="s">
        <v>1374</v>
      </c>
      <c r="D372" s="1" t="s">
        <v>1375</v>
      </c>
      <c r="E372" s="2" t="s">
        <v>1376</v>
      </c>
      <c r="F372" s="2" t="s">
        <v>1377</v>
      </c>
      <c r="G372" s="2">
        <v>6</v>
      </c>
      <c r="H372" s="2">
        <v>0</v>
      </c>
      <c r="I372" s="1">
        <v>0</v>
      </c>
      <c r="J372" s="3" t="s">
        <v>17</v>
      </c>
      <c r="K372" s="2" t="str">
        <f>J372*325.76</f>
        <v>0</v>
      </c>
      <c r="L372" s="5"/>
    </row>
    <row r="373" spans="1:12" customHeight="1" ht="105" outlineLevel="3">
      <c r="A373" s="1"/>
      <c r="B373" s="1">
        <v>954086</v>
      </c>
      <c r="C373" s="1" t="s">
        <v>1378</v>
      </c>
      <c r="D373" s="1" t="s">
        <v>1379</v>
      </c>
      <c r="E373" s="2" t="s">
        <v>1380</v>
      </c>
      <c r="F373" s="2" t="s">
        <v>1381</v>
      </c>
      <c r="G373" s="2" t="s">
        <v>39</v>
      </c>
      <c r="H373" s="2">
        <v>0</v>
      </c>
      <c r="I373" s="1">
        <v>0</v>
      </c>
      <c r="J373" s="3" t="s">
        <v>17</v>
      </c>
      <c r="K373" s="2" t="str">
        <f>J373*248.41</f>
        <v>0</v>
      </c>
      <c r="L373" s="5"/>
    </row>
    <row r="374" spans="1:12" customHeight="1" ht="105" outlineLevel="3">
      <c r="A374" s="1"/>
      <c r="B374" s="1">
        <v>885855</v>
      </c>
      <c r="C374" s="1" t="s">
        <v>1382</v>
      </c>
      <c r="D374" s="1" t="s">
        <v>1383</v>
      </c>
      <c r="E374" s="2" t="s">
        <v>1384</v>
      </c>
      <c r="F374" s="2" t="s">
        <v>174</v>
      </c>
      <c r="G374" s="2" t="s">
        <v>136</v>
      </c>
      <c r="H374" s="2">
        <v>0</v>
      </c>
      <c r="I374" s="1">
        <v>0</v>
      </c>
      <c r="J374" s="3" t="s">
        <v>17</v>
      </c>
      <c r="K374" s="2" t="str">
        <f>J374*99.66</f>
        <v>0</v>
      </c>
      <c r="L374" s="5"/>
    </row>
    <row r="375" spans="1:12" customHeight="1" ht="105" outlineLevel="3">
      <c r="A375" s="1"/>
      <c r="B375" s="1">
        <v>885856</v>
      </c>
      <c r="C375" s="1" t="s">
        <v>1385</v>
      </c>
      <c r="D375" s="1" t="s">
        <v>1386</v>
      </c>
      <c r="E375" s="2" t="s">
        <v>1387</v>
      </c>
      <c r="F375" s="2" t="s">
        <v>348</v>
      </c>
      <c r="G375" s="2" t="s">
        <v>39</v>
      </c>
      <c r="H375" s="2">
        <v>0</v>
      </c>
      <c r="I375" s="1">
        <v>0</v>
      </c>
      <c r="J375" s="3" t="s">
        <v>17</v>
      </c>
      <c r="K375" s="2" t="str">
        <f>J375*261.80</f>
        <v>0</v>
      </c>
      <c r="L375" s="5"/>
    </row>
    <row r="376" spans="1:12" customHeight="1" ht="105" outlineLevel="3">
      <c r="A376" s="1"/>
      <c r="B376" s="1">
        <v>885857</v>
      </c>
      <c r="C376" s="1" t="s">
        <v>1388</v>
      </c>
      <c r="D376" s="1" t="s">
        <v>1389</v>
      </c>
      <c r="E376" s="2" t="s">
        <v>1390</v>
      </c>
      <c r="F376" s="2" t="s">
        <v>986</v>
      </c>
      <c r="G376" s="2" t="s">
        <v>39</v>
      </c>
      <c r="H376" s="2">
        <v>0</v>
      </c>
      <c r="I376" s="1">
        <v>0</v>
      </c>
      <c r="J376" s="3" t="s">
        <v>17</v>
      </c>
      <c r="K376" s="2" t="str">
        <f>J376*324.28</f>
        <v>0</v>
      </c>
      <c r="L376" s="5"/>
    </row>
    <row r="377" spans="1:12" customHeight="1" ht="105" outlineLevel="3">
      <c r="A377" s="1"/>
      <c r="B377" s="1">
        <v>885858</v>
      </c>
      <c r="C377" s="1" t="s">
        <v>1391</v>
      </c>
      <c r="D377" s="1" t="s">
        <v>1392</v>
      </c>
      <c r="E377" s="2" t="s">
        <v>1393</v>
      </c>
      <c r="F377" s="2" t="s">
        <v>370</v>
      </c>
      <c r="G377" s="2" t="s">
        <v>39</v>
      </c>
      <c r="H377" s="2">
        <v>0</v>
      </c>
      <c r="I377" s="1">
        <v>0</v>
      </c>
      <c r="J377" s="3" t="s">
        <v>17</v>
      </c>
      <c r="K377" s="2" t="str">
        <f>J377*269.24</f>
        <v>0</v>
      </c>
      <c r="L377" s="5"/>
    </row>
    <row r="378" spans="1:12" customHeight="1" ht="105" outlineLevel="3">
      <c r="A378" s="1"/>
      <c r="B378" s="1">
        <v>954100</v>
      </c>
      <c r="C378" s="1" t="s">
        <v>1394</v>
      </c>
      <c r="D378" s="1" t="s">
        <v>1395</v>
      </c>
      <c r="E378" s="2" t="s">
        <v>1396</v>
      </c>
      <c r="F378" s="2" t="s">
        <v>1397</v>
      </c>
      <c r="G378" s="2">
        <v>0</v>
      </c>
      <c r="H378" s="2">
        <v>0</v>
      </c>
      <c r="I378" s="1">
        <v>0</v>
      </c>
      <c r="J378" s="3" t="s">
        <v>17</v>
      </c>
      <c r="K378" s="2" t="str">
        <f>J378*124.95</f>
        <v>0</v>
      </c>
      <c r="L378" s="5"/>
    </row>
    <row r="379" spans="1:12" customHeight="1" ht="105" outlineLevel="3">
      <c r="A379" s="1"/>
      <c r="B379" s="1">
        <v>954101</v>
      </c>
      <c r="C379" s="1" t="s">
        <v>1398</v>
      </c>
      <c r="D379" s="1" t="s">
        <v>1399</v>
      </c>
      <c r="E379" s="2" t="s">
        <v>1400</v>
      </c>
      <c r="F379" s="2" t="s">
        <v>1078</v>
      </c>
      <c r="G379" s="2">
        <v>4</v>
      </c>
      <c r="H379" s="2">
        <v>0</v>
      </c>
      <c r="I379" s="1">
        <v>0</v>
      </c>
      <c r="J379" s="3" t="s">
        <v>17</v>
      </c>
      <c r="K379" s="2" t="str">
        <f>J379*139.83</f>
        <v>0</v>
      </c>
      <c r="L379" s="5"/>
    </row>
    <row r="380" spans="1:12" customHeight="1" ht="105" outlineLevel="3">
      <c r="A380" s="1"/>
      <c r="B380" s="1">
        <v>954102</v>
      </c>
      <c r="C380" s="1" t="s">
        <v>1401</v>
      </c>
      <c r="D380" s="1" t="s">
        <v>1402</v>
      </c>
      <c r="E380" s="2" t="s">
        <v>1403</v>
      </c>
      <c r="F380" s="2" t="s">
        <v>1217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J380*154.70</f>
        <v>0</v>
      </c>
      <c r="L380" s="5"/>
    </row>
    <row r="381" spans="1:12" customHeight="1" ht="105" outlineLevel="3">
      <c r="A381" s="1"/>
      <c r="B381" s="1">
        <v>954103</v>
      </c>
      <c r="C381" s="1" t="s">
        <v>1404</v>
      </c>
      <c r="D381" s="1" t="s">
        <v>1405</v>
      </c>
      <c r="E381" s="2" t="s">
        <v>1406</v>
      </c>
      <c r="F381" s="2" t="s">
        <v>1407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J381*169.58</f>
        <v>0</v>
      </c>
      <c r="L38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2026-03-13T10:35:03+03:00</dcterms:created>
  <dcterms:modified xsi:type="dcterms:W3CDTF">2026-03-13T10:35:03+03:00</dcterms:modified>
  <dc:title>Untitled Spreadsheet</dc:title>
  <dc:description/>
  <dc:subject/>
  <cp:keywords/>
  <cp:category/>
</cp:coreProperties>
</file>