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<sst xmlns="http://schemas.openxmlformats.org/spreadsheetml/2006/main" uniqueCount="1002">
  <si>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</si>
  <si>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</si>
  <si>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</si>
  <si>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</si>
  <si>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</si>
  <si>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</si>
  <si>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</si>
  <si>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</si>
  <si>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</si>
  <si>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</si>
  <si>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</si>
  <si>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</si>
  <si>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VALTEC</t>
  </si>
  <si>
    <t>VLC-713040</t>
  </si>
  <si>
    <t>VTc.580.N.0502</t>
  </si>
  <si>
    <t>Коллектор с отсекающими кранами, 3/4"х2 вых. 1/2" нар.    (1 /36шт)</t>
  </si>
  <si>
    <t>1 326.00 руб.</t>
  </si>
  <si>
    <t>&gt;500</t>
  </si>
  <si>
    <t>шт</t>
  </si>
  <si>
    <t>VLC-713041</t>
  </si>
  <si>
    <t>VTc.580.N.0503</t>
  </si>
  <si>
    <t>Коллектор с отсекающими кранами, 3/4"х3 вых. 1/2" нар.    (1 /28шт)</t>
  </si>
  <si>
    <t>1 902.00 руб.</t>
  </si>
  <si>
    <t>VLC-713042</t>
  </si>
  <si>
    <t>VTc.580.N.0602</t>
  </si>
  <si>
    <t>Коллектор с отсекающими кранами, 1"х2 вых. 1/2" нар.    (1 /31шт)</t>
  </si>
  <si>
    <t>1 561.00 руб.</t>
  </si>
  <si>
    <t>&gt;1000</t>
  </si>
  <si>
    <t>VLC-713043</t>
  </si>
  <si>
    <t>VTc.580.N.0603</t>
  </si>
  <si>
    <t>Коллектор с отсекающими кранами, 1"х3 вых. 1/2" нар.    (1 /23шт)</t>
  </si>
  <si>
    <t>2 023.00 руб.</t>
  </si>
  <si>
    <t>VLC-713044</t>
  </si>
  <si>
    <t>VTc.580.NE.0602</t>
  </si>
  <si>
    <t>Коллектор с отсекающими кранами, 1"х2 вых. Евроконус 3/4    (1 /30шт)</t>
  </si>
  <si>
    <t>1 702.00 руб.</t>
  </si>
  <si>
    <t>&gt;100</t>
  </si>
  <si>
    <t>VLC-713045</t>
  </si>
  <si>
    <t>VTc.580.NE.0603</t>
  </si>
  <si>
    <t>Коллектор с отсекающими кранами, 1"х3 вых. Евроконус 3/4    (1 /22шт)</t>
  </si>
  <si>
    <t>2 147.00 руб.</t>
  </si>
  <si>
    <t>Коллектора латунные VIEIR</t>
  </si>
  <si>
    <t>FRK-220009</t>
  </si>
  <si>
    <t>VR712</t>
  </si>
  <si>
    <t>коллектор 2 выхода с отсеч кранами 3/4х1/2 нар.латунь (1/50шт)</t>
  </si>
  <si>
    <t>783.91 руб.</t>
  </si>
  <si>
    <t>FRK-220010</t>
  </si>
  <si>
    <t>VR713</t>
  </si>
  <si>
    <t>коллектор 3 выхода с отсеч кранами 3/4х1/2 нар.латунь (1/30шт)</t>
  </si>
  <si>
    <t>1 114.14 руб.</t>
  </si>
  <si>
    <t>&gt;25</t>
  </si>
  <si>
    <t>FRK-220011</t>
  </si>
  <si>
    <t>VR714</t>
  </si>
  <si>
    <t>коллектор 4 выхода с отсеч кранами 3/4х1/2 нар.латунь (1/30шт)</t>
  </si>
  <si>
    <t>1 417.59 руб.</t>
  </si>
  <si>
    <t>FRK-220023</t>
  </si>
  <si>
    <t>VR702</t>
  </si>
  <si>
    <t>коллектор с отсеч. кранами 3/4"х16 - 2 вых. красн.+син. латунь VR (40/1шт)</t>
  </si>
  <si>
    <t>1 012.99 руб.</t>
  </si>
  <si>
    <t>FRK-220024</t>
  </si>
  <si>
    <t>VR702A</t>
  </si>
  <si>
    <t>коллектор с отсеч. кранами 1"х16 - 2 вых. красн.+син. латунь VR (40/1шт)</t>
  </si>
  <si>
    <t>1 192.98 руб.</t>
  </si>
  <si>
    <t>FRK-220025</t>
  </si>
  <si>
    <t>VR702B</t>
  </si>
  <si>
    <t>коллектор с отсеч. кранами 1"х20 - 2 вых. красн.+син. латунь VR (40/1шт)</t>
  </si>
  <si>
    <t>1 603.53 руб.</t>
  </si>
  <si>
    <t>FRK-220026</t>
  </si>
  <si>
    <t>VR703</t>
  </si>
  <si>
    <t>коллектор с отсеч. кранами 3/4"х16 - 3 вых. красн.+син. латунь VR (40/1шт)</t>
  </si>
  <si>
    <t>1 410.15 руб.</t>
  </si>
  <si>
    <t>FRK-220027</t>
  </si>
  <si>
    <t>VR703A</t>
  </si>
  <si>
    <t>коллектор с отсеч. кранами 1"х16 - 3 вых. красн.+син. латунь VR (40/1шт)</t>
  </si>
  <si>
    <t>FRK-220028</t>
  </si>
  <si>
    <t>VR703B</t>
  </si>
  <si>
    <t>коллектор с отсеч. кранами 1"х20 - 3 вых. красн.+син. латунь VR (40/1шт)</t>
  </si>
  <si>
    <t>2 180.68 руб.</t>
  </si>
  <si>
    <t>FRK-220029</t>
  </si>
  <si>
    <t>VR704</t>
  </si>
  <si>
    <t>коллектор с отсеч. кранами 3/4"х16 - 4 вых. красн.+син. латунь VR (40/1шт)</t>
  </si>
  <si>
    <t>1 872.76 руб.</t>
  </si>
  <si>
    <t>FRK-220030</t>
  </si>
  <si>
    <t>VR704A</t>
  </si>
  <si>
    <t>коллектор с отсеч. кранами 1"х16 - 4 вых. красн.+син. латунь VR (40/1шт)</t>
  </si>
  <si>
    <t>FRK-220031</t>
  </si>
  <si>
    <t>VR704B</t>
  </si>
  <si>
    <t>коллектор с отсеч. кранами 1"х20 - 4 вых. красн.+син. латунь VR (40/1шт)</t>
  </si>
  <si>
    <t>2 646.26 руб.</t>
  </si>
  <si>
    <t>FRK-220032</t>
  </si>
  <si>
    <t>VR705</t>
  </si>
  <si>
    <t>коллектор с отсеч. кранами 3/4"х16 - 5 вых. красн.+син. латунь VR (40/1шт)</t>
  </si>
  <si>
    <t>FRK-220033</t>
  </si>
  <si>
    <t>VR705A</t>
  </si>
  <si>
    <t>коллектор с отсеч. кранами 1"х16 - 5 вых. красн.+син. латунь VR (40/1шт)</t>
  </si>
  <si>
    <t>2 339.84 руб.</t>
  </si>
  <si>
    <t>FRK-220034</t>
  </si>
  <si>
    <t>VR705B</t>
  </si>
  <si>
    <t>коллектор с отсеч. кранами 1"х20 - 5 вых. красн.+син. латунь VR (40/1шт)</t>
  </si>
  <si>
    <t>2 561.48 руб.</t>
  </si>
  <si>
    <t>Коллектора латунные AQUALINK</t>
  </si>
  <si>
    <t>ALK-100003</t>
  </si>
  <si>
    <t>коллектор 2 выхода с отсеч кранами 3/4х1/2 нар. латунь никель (2/30шт)</t>
  </si>
  <si>
    <t>732.72 руб.</t>
  </si>
  <si>
    <t>ALK-100004</t>
  </si>
  <si>
    <t>коллектор 3 выхода с отсеч кранами 3/4х1/2 нар. латунь никель (2/20шт)</t>
  </si>
  <si>
    <t>1 037.16 руб.</t>
  </si>
  <si>
    <t>ALK-100005</t>
  </si>
  <si>
    <t>коллектор 4 выхода с отсеч кранами 3/4х1/2 нар. латунь никель (1/15шт)</t>
  </si>
  <si>
    <t>1 358.80 руб.</t>
  </si>
  <si>
    <t>FRK-240015</t>
  </si>
  <si>
    <t>C2MB0112</t>
  </si>
  <si>
    <t>-Коллектор 2 вых. шар.кран н/р 1"х1/2" СТМ</t>
  </si>
  <si>
    <t>1 100.00 руб.</t>
  </si>
  <si>
    <t>FRK-240016</t>
  </si>
  <si>
    <t>C3MB0112</t>
  </si>
  <si>
    <t>-Коллектор 3 вых. шар.кран н/р 1"х1/2" СТМ</t>
  </si>
  <si>
    <t>1 500.00 руб.</t>
  </si>
  <si>
    <t>Комплектующие</t>
  </si>
  <si>
    <t>Фитинги для коллекторов</t>
  </si>
  <si>
    <t>FRK-220043</t>
  </si>
  <si>
    <t>VRZ16</t>
  </si>
  <si>
    <t>Адаптер для коллектора 1/2</t>
  </si>
  <si>
    <t>29.75 руб.</t>
  </si>
  <si>
    <t>&gt;50</t>
  </si>
  <si>
    <t>FRK-220044</t>
  </si>
  <si>
    <t>VRZ20</t>
  </si>
  <si>
    <t>Адаптер для коллектора 3/4</t>
  </si>
  <si>
    <t>38.68 руб.</t>
  </si>
  <si>
    <t>FRK-220045</t>
  </si>
  <si>
    <t>VRD21</t>
  </si>
  <si>
    <t>Заглушка коллектора FAR (VR402-405) 3/4 вн.р с доп. уплонением</t>
  </si>
  <si>
    <t>130.90 руб.</t>
  </si>
  <si>
    <t>&gt;10</t>
  </si>
  <si>
    <t>FRK-220046</t>
  </si>
  <si>
    <t>VRD22</t>
  </si>
  <si>
    <t>Заглушка  коллектора FAR (VR402-405) 3/4 нар.р с доп. уплонением</t>
  </si>
  <si>
    <t>159.16 руб.</t>
  </si>
  <si>
    <t>VLC-713009</t>
  </si>
  <si>
    <t>VTc.530.N.050404</t>
  </si>
  <si>
    <t>Тройник коллекторный 3/4"x1/2"x1/2" нар.-вн.-вн.  (10 /100шт)</t>
  </si>
  <si>
    <t>331.00 руб.</t>
  </si>
  <si>
    <t>VLC-713010</t>
  </si>
  <si>
    <t>VTc.530.N.060404</t>
  </si>
  <si>
    <t>Тройник коллекторный 1"x1/2"x1/2" нар.-вн.-вн. (10 /80шт)</t>
  </si>
  <si>
    <t>397.00 руб.</t>
  </si>
  <si>
    <t>VLC-713020</t>
  </si>
  <si>
    <t>VTc.531.N.0504</t>
  </si>
  <si>
    <t>Отвод коллекторный 3/4"x1/2" нар.-вн. (угольник)  (10 /110шт)</t>
  </si>
  <si>
    <t>304.00 руб.</t>
  </si>
  <si>
    <t>VLC-713021</t>
  </si>
  <si>
    <t>VTc.531.N.0604</t>
  </si>
  <si>
    <t>Отвод коллекторный 1"x1/2" нар.-вн. (угольник) (10 /80шт)</t>
  </si>
  <si>
    <t>400.00 руб.</t>
  </si>
  <si>
    <t>VLC-713046</t>
  </si>
  <si>
    <t>VTc.701.N.04</t>
  </si>
  <si>
    <t>Адаптер д/коллектора (конус-плоскость) 1/2"  (10 /2000шт)</t>
  </si>
  <si>
    <t>49.00 руб.</t>
  </si>
  <si>
    <t>&gt;5000</t>
  </si>
  <si>
    <t>VLC-713047</t>
  </si>
  <si>
    <t>VTc.701.NE.05</t>
  </si>
  <si>
    <t>Адаптер д/коллектора (евроконус-плоскость) 3/4"  (10 /1500шт)</t>
  </si>
  <si>
    <t>42.00 руб.</t>
  </si>
  <si>
    <t>VLC-713048</t>
  </si>
  <si>
    <t>VTc.709.N.1604</t>
  </si>
  <si>
    <t>Соединитель КОНУС коллекторный обжимной для полимерной PEX трубы 16 (2,0)   (10 /340шт)</t>
  </si>
  <si>
    <t>154.00 руб.</t>
  </si>
  <si>
    <t>VLC-713049</t>
  </si>
  <si>
    <t>VTc.710.N.1604</t>
  </si>
  <si>
    <t>Соединитель коллекторный обжимной для м./п. трубы 16 (2,0)   (10 /300шт)</t>
  </si>
  <si>
    <t>152.00 руб.</t>
  </si>
  <si>
    <t>VLC-713050</t>
  </si>
  <si>
    <t>VTc.711.N.1504</t>
  </si>
  <si>
    <t>Соединитель коллекторный обжимной для медной трубы 15  (10 /420шт)</t>
  </si>
  <si>
    <t>92.00 руб.</t>
  </si>
  <si>
    <t>VLC-713051</t>
  </si>
  <si>
    <t>VTc.712.N.1604</t>
  </si>
  <si>
    <t>Соединитель КОНУС  коллекторный пресс для м./п. трубы 16(2,0) х 1/2"  (10 /260шт)</t>
  </si>
  <si>
    <t>248.00 руб.</t>
  </si>
  <si>
    <t>VLC-713052</t>
  </si>
  <si>
    <t>VTc.712.NE.1605</t>
  </si>
  <si>
    <t>Соединитель ЕВРОКОНУС коллекторный пресс для м./п. трубы 16(2,0) x 3/4 (евроконус)  (10 /200шт)</t>
  </si>
  <si>
    <t>337.00 руб.</t>
  </si>
  <si>
    <t>VLC-713053</t>
  </si>
  <si>
    <t>VTc.720.NE.0005</t>
  </si>
  <si>
    <t>Кран для коллектора (евроконус)   (8 /96шт)</t>
  </si>
  <si>
    <t>617.00 руб.</t>
  </si>
  <si>
    <t>VLC-900300</t>
  </si>
  <si>
    <t>VTc.709.N.1622</t>
  </si>
  <si>
    <t>Соединитель КОНУС коллекторный обжимной для полимерной PEX трубы 16 (2,2)</t>
  </si>
  <si>
    <t>141.00 руб.</t>
  </si>
  <si>
    <t>VLC-900301</t>
  </si>
  <si>
    <t>VTc.720.NEI.0005</t>
  </si>
  <si>
    <t>Кран для коллектора (евроконус) 501398VA</t>
  </si>
  <si>
    <t>1 166.00 руб.</t>
  </si>
  <si>
    <t>VLC-900479</t>
  </si>
  <si>
    <t>VT.0681.NE.050505</t>
  </si>
  <si>
    <t>Коллекторный разделитель потока вн.р. 3/4"(EK)- 2 вых. х нар.р. 3/4"(EK)</t>
  </si>
  <si>
    <t>448.00 руб.</t>
  </si>
  <si>
    <t>VLC-900545</t>
  </si>
  <si>
    <t>VTc.712.NE.2005</t>
  </si>
  <si>
    <t>Соединитель ЕВРОКОНУС коллекторный евроконус/пресс для м./п. трубы 20(2,0) x 3/4 (евроконус)</t>
  </si>
  <si>
    <t>350.00 руб.</t>
  </si>
  <si>
    <t>VLC-900653</t>
  </si>
  <si>
    <t>VTr.585.N.0402</t>
  </si>
  <si>
    <t>Фитинг резьбовой, футорка коллекторная 1/2" х 1/4"</t>
  </si>
  <si>
    <t>66.00 руб.</t>
  </si>
  <si>
    <t>VLC-900654</t>
  </si>
  <si>
    <t>VTr.585.N.0502</t>
  </si>
  <si>
    <t>Фитинг резьбовой, футорка коллекторная 3/4" х 1/4"</t>
  </si>
  <si>
    <t>105.00 руб.</t>
  </si>
  <si>
    <t>VLC-901003</t>
  </si>
  <si>
    <t>VTc.630.N.0504</t>
  </si>
  <si>
    <t>Тройник коллекторный с вращающимся штуцером 3/4"х1/2"х1/2" нар.-вн.-вн.</t>
  </si>
  <si>
    <t>433.00 руб.</t>
  </si>
  <si>
    <t>VLC-901004</t>
  </si>
  <si>
    <t>VTc.630.N.0604</t>
  </si>
  <si>
    <t>Тройник коллекторный с вращающимся штуцером 1"х1/2"х1/2" нар.-вн.-вн.</t>
  </si>
  <si>
    <t>585.00 руб.</t>
  </si>
  <si>
    <t>VLC-901005</t>
  </si>
  <si>
    <t>VTc.631.N.0504</t>
  </si>
  <si>
    <t>Отвод коллекторный с вращающимся штуцером 3/4"х1/2"  нар.-вн.</t>
  </si>
  <si>
    <t>514.00 руб.</t>
  </si>
  <si>
    <t>VLC-901006</t>
  </si>
  <si>
    <t>VTc.631.N.0604</t>
  </si>
  <si>
    <t>Отвод коллекторный с вращающимся штуцером 1"х1/2" нар.-вн.</t>
  </si>
  <si>
    <t>663.00 руб.</t>
  </si>
  <si>
    <t>VLC-901030</t>
  </si>
  <si>
    <t>VTr.585.N.0401</t>
  </si>
  <si>
    <t>Фитинг резьбовой, футорка коллекторная 1/2"х1/8" нар.-вн.</t>
  </si>
  <si>
    <t>100.00 руб.</t>
  </si>
  <si>
    <t>VLC-901081</t>
  </si>
  <si>
    <t>VTr.584.N.0006</t>
  </si>
  <si>
    <t>Фитинг резьбовой, ниппель коллекторный 1 х 1" нар.-нар.</t>
  </si>
  <si>
    <t>343.00 руб.</t>
  </si>
  <si>
    <t>VLC-901082</t>
  </si>
  <si>
    <t>VTr.584.N.0008</t>
  </si>
  <si>
    <t>Фитинг резьбовой, ниппель коллекторный 1 1/2"х1 1/2" нар.-нар.</t>
  </si>
  <si>
    <t>615.00 руб.</t>
  </si>
  <si>
    <t>VLC-901083</t>
  </si>
  <si>
    <t>VTr.585.N.0604</t>
  </si>
  <si>
    <t>Фитинг резьбовой, футорка коллекторная  1"х1/2" нар.-вн.</t>
  </si>
  <si>
    <t>192.00 руб.</t>
  </si>
  <si>
    <t>VLC-901084</t>
  </si>
  <si>
    <t>VTr.585.N.0605</t>
  </si>
  <si>
    <t>Фитинг резьбовой, футорка коллекторная  1"х3/4"  нар.-вн.</t>
  </si>
  <si>
    <t>185.00 руб.</t>
  </si>
  <si>
    <t>VLC-901085</t>
  </si>
  <si>
    <t>VTr.585.N.0805</t>
  </si>
  <si>
    <t>Фитинг резьбовой, футорка коллекторная 1 1/2"х3/4"  нар.-вн.</t>
  </si>
  <si>
    <t>404.00 руб.</t>
  </si>
  <si>
    <t>VLC-901086</t>
  </si>
  <si>
    <t>VTr.585.N.0806</t>
  </si>
  <si>
    <t>Фитинг резьбовой, футорка коллекторная 1 1/2"х1"  нар.-вн.</t>
  </si>
  <si>
    <t>413.00 руб.</t>
  </si>
  <si>
    <t>VLC-901087</t>
  </si>
  <si>
    <t>VTr.585.N.0807</t>
  </si>
  <si>
    <t>Фитинг резьбовой, футорка коллекторная 1 1/2"х1 1/4"  нар.-вн.</t>
  </si>
  <si>
    <t>390.00 руб.</t>
  </si>
  <si>
    <t>VLC-901088</t>
  </si>
  <si>
    <t>VTr.601.N.0604</t>
  </si>
  <si>
    <t>Фитинг резьбовой, ниппель переходной коллекторный  1"х1/2" нар.-нар.</t>
  </si>
  <si>
    <t>235.00 руб.</t>
  </si>
  <si>
    <t>VLC-901089</t>
  </si>
  <si>
    <t>VTr.601.N.0605</t>
  </si>
  <si>
    <t>Фитинг резьбовой, ниппель переходной коллекторный  1"х3/4" нар.-нар.</t>
  </si>
  <si>
    <t>239.00 руб.</t>
  </si>
  <si>
    <t>VLC-901090</t>
  </si>
  <si>
    <t>VTr.601.N.0805</t>
  </si>
  <si>
    <t>Фитинг резьбовой, ниппель переходной коллекторный  1 1/2"х3/4" нар.-нар.</t>
  </si>
  <si>
    <t>474.00 руб.</t>
  </si>
  <si>
    <t>VLC-901091</t>
  </si>
  <si>
    <t>VTr.601.N.0806</t>
  </si>
  <si>
    <t>Фитинг резьбовой, ниппель переходной коллекторный  1 1/2"х1" нар.-нар.</t>
  </si>
  <si>
    <t>499.00 руб.</t>
  </si>
  <si>
    <t>VLC-901092</t>
  </si>
  <si>
    <t>VTr.601.N.0807</t>
  </si>
  <si>
    <t>Фитинг резьбовой, ниппель переходной коллекторный  1 1/2"х1 1/4" нар.-нар.</t>
  </si>
  <si>
    <t>527.00 руб.</t>
  </si>
  <si>
    <t>Кронштейны для коллекторов</t>
  </si>
  <si>
    <t>FRK-220008</t>
  </si>
  <si>
    <t>GK20</t>
  </si>
  <si>
    <t>пара универсальных кронштейнов для коллекторов 3/4-1  (2/100рар)</t>
  </si>
  <si>
    <t>162.14 руб.</t>
  </si>
  <si>
    <t>пар</t>
  </si>
  <si>
    <t>VER-001162</t>
  </si>
  <si>
    <t>VP25</t>
  </si>
  <si>
    <t>Пара высоких кронштейнов для коллектора 1"  (80/1пара)</t>
  </si>
  <si>
    <t>160.65 руб.</t>
  </si>
  <si>
    <t>VER-001163</t>
  </si>
  <si>
    <t>VP26</t>
  </si>
  <si>
    <t>Пара низких кронштейнов для коллектора 1" (120/1пара)</t>
  </si>
  <si>
    <t>142.80 руб.</t>
  </si>
  <si>
    <t>VER-001389</t>
  </si>
  <si>
    <t>VP27-4</t>
  </si>
  <si>
    <t>Пара сдвоенных кронштейнов 3/4" для крепления коллектора (30/1шт)</t>
  </si>
  <si>
    <t>294.53 руб.</t>
  </si>
  <si>
    <t>VER-001390</t>
  </si>
  <si>
    <t>VP27-5</t>
  </si>
  <si>
    <t>Пара сдвоенных кронштейнов 1" для крепления коллектора (30/1шт)</t>
  </si>
  <si>
    <t>VER-001495</t>
  </si>
  <si>
    <t>VP25-A</t>
  </si>
  <si>
    <t>Пара высоких кронштейнов для коллектора 3/4"  (80/1пара)</t>
  </si>
  <si>
    <t>VER-001496</t>
  </si>
  <si>
    <t>VP26-A</t>
  </si>
  <si>
    <t>Пара низких кронштейнов для коллектора 3/4" (120/1пара)</t>
  </si>
  <si>
    <t>VLC-713001</t>
  </si>
  <si>
    <t>VTc.130.N.0500</t>
  </si>
  <si>
    <t>Пара сдвоенных кронштейнов 3/4 " для коллекторов (1 /60шт)</t>
  </si>
  <si>
    <t>606.00 руб.</t>
  </si>
  <si>
    <t>VLC-713002</t>
  </si>
  <si>
    <t>VTc.130.N.0600</t>
  </si>
  <si>
    <t>Пара сдвоенных кронштейнов 1" для коллекторов (1 /60шт)</t>
  </si>
  <si>
    <t>634.00 руб.</t>
  </si>
  <si>
    <t>VLC-713003</t>
  </si>
  <si>
    <t>VTc.130.IN.0600</t>
  </si>
  <si>
    <t>Пара сдвоенных кронштейнов 1" для коллекторов из нерж. (5 /45шт)</t>
  </si>
  <si>
    <t>829.00 руб.</t>
  </si>
  <si>
    <t>VLC-713004</t>
  </si>
  <si>
    <t>VTc.130.INH.0600</t>
  </si>
  <si>
    <t>Пара высоких кронштейнов 1" для коллекторов из нержавеющей стали (1 /55шт)</t>
  </si>
  <si>
    <t>505.00 руб.</t>
  </si>
  <si>
    <t>VLC-713005</t>
  </si>
  <si>
    <t>VTc.130.INS.0600</t>
  </si>
  <si>
    <t>Пара низких кронштейнов 1" для коллектора из нержавеющей стали (1 /75шт)</t>
  </si>
  <si>
    <t>392.00 руб.</t>
  </si>
  <si>
    <t>VLC-713006</t>
  </si>
  <si>
    <t>VTc.130.INH.0800</t>
  </si>
  <si>
    <t>Пара высоких кронштейнов 1 1/2" для коллекторов из нержавеющей стали (1 /50шт)</t>
  </si>
  <si>
    <t>592.00 руб.</t>
  </si>
  <si>
    <t>VLC-713007</t>
  </si>
  <si>
    <t>VTc.130.INS.0800</t>
  </si>
  <si>
    <t>Пара низких кронштейнов 1 1/2" для коллектора из нержавеющей стали (1 /80шт)</t>
  </si>
  <si>
    <t>VLC-713008</t>
  </si>
  <si>
    <t>VTc.IV130.N.0600</t>
  </si>
  <si>
    <t>Кронштейн сдвоенный 1" для коллекторов 500n-e и 560n-e (1 /70шт)</t>
  </si>
  <si>
    <t>914.00 руб.</t>
  </si>
  <si>
    <t>VLC-900299</t>
  </si>
  <si>
    <t>130.HS.0506</t>
  </si>
  <si>
    <t>Пара сдвоенных раздвижных кроншт. для коллекторов универс. (3/4"-1") (упак 2 штуки)</t>
  </si>
  <si>
    <t>438.00 руб.</t>
  </si>
  <si>
    <t>упа</t>
  </si>
  <si>
    <t>Коллектора с отводами</t>
  </si>
  <si>
    <t>Коллектора НЕРЖ. сталь VALTEC</t>
  </si>
  <si>
    <t>VLC-712001</t>
  </si>
  <si>
    <t>VTc.510.SS.080503</t>
  </si>
  <si>
    <t>Коллектор из нерж. стали, с м-о расст вых. 100мм, 1 1/2"х 3 вых. 3/4" нар.   (1 /5шт)</t>
  </si>
  <si>
    <t>5 303.00 руб.</t>
  </si>
  <si>
    <t>VLC-712002</t>
  </si>
  <si>
    <t>VTc.510.SS.080504</t>
  </si>
  <si>
    <t>Коллектор из нерж. стали, с м-о расст вых. 100мм, 1 1/2"х 4 вых. 3/4" нар.   (1 /5шт)</t>
  </si>
  <si>
    <t>6 114.00 руб.</t>
  </si>
  <si>
    <t>VLC-712003</t>
  </si>
  <si>
    <t>VTc.510.SS.080505</t>
  </si>
  <si>
    <t>Коллектор из нерж. стали, с м-о расст вых. 100мм, 1 1/2"х 5 вых. 3/4" нар.   (1 /5шт)</t>
  </si>
  <si>
    <t>8 314.00 руб.</t>
  </si>
  <si>
    <t>VLC-712004</t>
  </si>
  <si>
    <t>VTc.510.SS.080506</t>
  </si>
  <si>
    <t>Коллектор из нерж. стали, с м-о расст вых. 100мм, 1 1/2"х 6 вых. 3/4" нар.   (1 /5шт)</t>
  </si>
  <si>
    <t>9 619.00 руб.</t>
  </si>
  <si>
    <t>VLC-712005</t>
  </si>
  <si>
    <t>VTc.510.SS.080507</t>
  </si>
  <si>
    <t>Коллектор из нерж. стали, с м-о расст вых. 100мм, 1 1/2"х 7 вых. 3/4" нар.   (1 /5шт)</t>
  </si>
  <si>
    <t>11 681.00 руб.</t>
  </si>
  <si>
    <t>VLC-712006</t>
  </si>
  <si>
    <t>VTc.510.SS.060403</t>
  </si>
  <si>
    <t>Коллектор из нерж. стали, с м-о расст вых. 100мм, 1"х 3 вых. 1/2" нар.   (1 /12шт)</t>
  </si>
  <si>
    <t>2 546.00 руб.</t>
  </si>
  <si>
    <t>VLC-712007</t>
  </si>
  <si>
    <t>VTc.510.SS.060404</t>
  </si>
  <si>
    <t>Коллектор из нерж. стали, с м-о расст вых. 100мм, 1"х 4 вых. 1/2" нар.   (1 /10шт)</t>
  </si>
  <si>
    <t>3 445.00 руб.</t>
  </si>
  <si>
    <t>VLC-712008</t>
  </si>
  <si>
    <t>VTc.510.SS.060405</t>
  </si>
  <si>
    <t>Коллектор из нерж. стали, с м-о расст вых. 100мм, 1"х 5 вых. 1/2" нар.   (1 /10шт)</t>
  </si>
  <si>
    <t>4 190.00 руб.</t>
  </si>
  <si>
    <t>VLC-712009</t>
  </si>
  <si>
    <t>VTc.510.SS.060406</t>
  </si>
  <si>
    <t>Коллектор из нерж. стали, с м-о расст вых. 100мм, 1"х 6 вых. 1/2" нар.   (1 /10шт)</t>
  </si>
  <si>
    <t>5 356.00 руб.</t>
  </si>
  <si>
    <t>VLC-712010</t>
  </si>
  <si>
    <t>VTc.510.SS.060407</t>
  </si>
  <si>
    <t>Коллектор из нерж. стали, с м-о расст вых. 100мм, 1"х 7 вых. 1/2" нар.   (1 /10шт)</t>
  </si>
  <si>
    <t>6 024.00 руб.</t>
  </si>
  <si>
    <t>VLC-712011</t>
  </si>
  <si>
    <t>VTc.510.SS.060408</t>
  </si>
  <si>
    <t>Коллектор из нерж. стали, с м-о расст вых. 100мм, 1"х 8 вых. 1/2" нар.   (1 /10шт)</t>
  </si>
  <si>
    <t>6 154.00 руб.</t>
  </si>
  <si>
    <t>VLC-712012</t>
  </si>
  <si>
    <t>VTc.505.SS.060502</t>
  </si>
  <si>
    <t>Коллектор из нерж. стали, с м-о расст вых. 50мм, 1"х 2 вых. 3/4" Евроконус    (1 /18шт)</t>
  </si>
  <si>
    <t>1 524.00 руб.</t>
  </si>
  <si>
    <t>VLC-712013</t>
  </si>
  <si>
    <t>VTc.505.SS.060503</t>
  </si>
  <si>
    <t>Коллектор из нерж. стали, с м-о расст вых. 50мм, 1"х 3 вых. 3/4" Евроконус   (1 /12шт)</t>
  </si>
  <si>
    <t>2 097.00 руб.</t>
  </si>
  <si>
    <t>VLC-712014</t>
  </si>
  <si>
    <t>VTc.505.SS.060504</t>
  </si>
  <si>
    <t>Коллектор из нерж. стали, с м-о расст вых. 50мм, 1"х 4 вых. 3/4" Евроконус  (1 /10шт)</t>
  </si>
  <si>
    <t>2 675.00 руб.</t>
  </si>
  <si>
    <t>VLC-712015</t>
  </si>
  <si>
    <t>VTc.505.SS.060505</t>
  </si>
  <si>
    <t>Коллектор из нерж. стали, с м-о расст вых. 50мм, 1"х 5 вых. 3/4" Евроконус   (1 /11шт)</t>
  </si>
  <si>
    <t>2 862.00 руб.</t>
  </si>
  <si>
    <t>VLC-712016</t>
  </si>
  <si>
    <t>VTc.505.SS.060506</t>
  </si>
  <si>
    <t>Коллектор из нерж. стали, с м-о расст вых. 50мм, 1"х 6 вых. 3/4" Евроконус   (1 /10шт)</t>
  </si>
  <si>
    <t>3 357.00 руб.</t>
  </si>
  <si>
    <t>VLC-712017</t>
  </si>
  <si>
    <t>VTc.505.SS.060507</t>
  </si>
  <si>
    <t>Коллектор из нерж. стали, с м-о расст вых. 50мм, 1"х 7 вых. 3/4" Евроконус   (1 /10шт)</t>
  </si>
  <si>
    <t>4 036.00 руб.</t>
  </si>
  <si>
    <t>VLC-712018</t>
  </si>
  <si>
    <t>VTc.505.SS.060508</t>
  </si>
  <si>
    <t>Коллектор из нерж. стали, с м-о расст вых. 50мм, 1"х 8 вых. 3/4" Евроконус   (1 /10шт)</t>
  </si>
  <si>
    <t>4 450.00 руб.</t>
  </si>
  <si>
    <t>VLC-712019</t>
  </si>
  <si>
    <t>VTc.505.SS.060509</t>
  </si>
  <si>
    <t>Коллектор из нерж. стали, с м-о расст вых. 50мм, 1"х 9 вых. 3/4" Евроконус   (1 /10шт)</t>
  </si>
  <si>
    <t>5 223.00 руб.</t>
  </si>
  <si>
    <t>VLC-712020</t>
  </si>
  <si>
    <t>VTc.505.SS.060510</t>
  </si>
  <si>
    <t>Коллектор из нерж. стали, с м-о расст вых. 50мм, 1"х 10 вых. 3/4" Евроконус   (1 /10шт)</t>
  </si>
  <si>
    <t>5 355.00 руб.</t>
  </si>
  <si>
    <t>VLC-900302</t>
  </si>
  <si>
    <t>VTc.510.SS.060402</t>
  </si>
  <si>
    <t>Коллектор из нерж. стали, с м-о расст вых. 100мм, 1"х 2 вых. 1/2" нар.</t>
  </si>
  <si>
    <t>2 065.00 руб.</t>
  </si>
  <si>
    <t>VLC-900936</t>
  </si>
  <si>
    <t>VTc.510.SL.080502</t>
  </si>
  <si>
    <t>Коллектор из нерж. стали, с м-о расст вых. 100 мм, 1 1/2"х 2 вых. 3/4" нар.р.(нов)</t>
  </si>
  <si>
    <t>3 955.00 руб.</t>
  </si>
  <si>
    <t>VLC-900937</t>
  </si>
  <si>
    <t>VTc.510.SL.080503</t>
  </si>
  <si>
    <t>Коллектор из нерж. стали, с м-о расст вых. 100мм, 1 1/2"х 3 вых. 3/4" нар.р.(нов)</t>
  </si>
  <si>
    <t>VLC-900938</t>
  </si>
  <si>
    <t>VTc.510.SL.080504</t>
  </si>
  <si>
    <t>Коллектор из нерж. стали, с м-о расст вых. 100мм, 1 1/2"х 4 вых. 3/4" нар.р.(нов)</t>
  </si>
  <si>
    <t>6 719.00 руб.</t>
  </si>
  <si>
    <t>VLC-900939</t>
  </si>
  <si>
    <t>VTc.510.SL.080505</t>
  </si>
  <si>
    <t>Коллектор из нерж. стали, с м-о расст вых. 100мм, 1 1/2"х 5 вых. 3/4" нар.р.(нов)</t>
  </si>
  <si>
    <t>VLC-900940</t>
  </si>
  <si>
    <t>VTc.510.SL.080506</t>
  </si>
  <si>
    <t>Коллектор из нерж. стали, с м-о расст вых. 100мм, 1 1/2"х 6 вых. 3/4" нар.р.(нов)</t>
  </si>
  <si>
    <t>VLC-900941</t>
  </si>
  <si>
    <t>VTc.510.SL.080507</t>
  </si>
  <si>
    <t>Коллектор из нерж. стали, с м-о расст вых. 100мм, 1 1/2"х 7 вых. 3/4" нар.р.(нов)</t>
  </si>
  <si>
    <t>VLC-901007</t>
  </si>
  <si>
    <t>VTc.510.SL.080508</t>
  </si>
  <si>
    <t>Коллектор из нерж. стали, с м-о расст вых. 100мм, 1 1/2"х 8 вых. 3/4" нар.р.(нов)</t>
  </si>
  <si>
    <t>12 185.00 руб.</t>
  </si>
  <si>
    <t>Коллектора стальные VALTEC</t>
  </si>
  <si>
    <t>VLC-900303</t>
  </si>
  <si>
    <t>VTc.510.BS.060402</t>
  </si>
  <si>
    <t>Коллектор из стали (труба ДУ-40), с м-о расст вых. 100мм, 1"х 2 вых. 1/2" нар.</t>
  </si>
  <si>
    <t>1 560.00 руб.</t>
  </si>
  <si>
    <t>VLC-900304</t>
  </si>
  <si>
    <t>VTc.510.BS.060403</t>
  </si>
  <si>
    <t>Коллектор из стали (труба ДУ-40), с м-о расст вых. 100мм, 1"х 3 вых. 1/2" нар.</t>
  </si>
  <si>
    <t>1 781.00 руб.</t>
  </si>
  <si>
    <t>VLC-900305</t>
  </si>
  <si>
    <t>VTc.510.BS.060404</t>
  </si>
  <si>
    <t>Коллектор из стали (труба ДУ-40), с м-о расст вых. 100мм, 1"х 4 вых. 1/2" нар.</t>
  </si>
  <si>
    <t>1 962.00 руб.</t>
  </si>
  <si>
    <t>VLC-900306</t>
  </si>
  <si>
    <t>VTc.510.BS.060405</t>
  </si>
  <si>
    <t>Коллектор из стали (труба ДУ-40), с м-о расст вых. 100мм, 1"х 5 вых. 1/2" нар.</t>
  </si>
  <si>
    <t>2 185.00 руб.</t>
  </si>
  <si>
    <t>VLC-900307</t>
  </si>
  <si>
    <t>VTc.510.BS.060406</t>
  </si>
  <si>
    <t>Коллектор из стали (труба ДУ-40), с м-о расст вых. 100мм, 1"х 6 вых. 1/2" нар.</t>
  </si>
  <si>
    <t>2 377.00 руб.</t>
  </si>
  <si>
    <t>VLC-900308</t>
  </si>
  <si>
    <t>VTc.510.BS.060407</t>
  </si>
  <si>
    <t>Коллектор из стали (труба ДУ-40), с м-о расст вых. 100мм, 1"х 7 вых. 1/2" нар.</t>
  </si>
  <si>
    <t>2 610.00 руб.</t>
  </si>
  <si>
    <t>VLC-900309</t>
  </si>
  <si>
    <t>VTc.510.BS.060408</t>
  </si>
  <si>
    <t>Коллектор из стали (труба ДУ-40), с м-о расст вых. 100мм, 1"х 8 вых. 1/2" нар.</t>
  </si>
  <si>
    <t>2 833.00 руб.</t>
  </si>
  <si>
    <t>VLC-900310</t>
  </si>
  <si>
    <t>VTc.510.BS.060409</t>
  </si>
  <si>
    <t>Коллектор из стали (труба ДУ-40), с м-о расст вых. 100мм, 1"х 9 вых. 1/2" нар.</t>
  </si>
  <si>
    <t>3 032.00 руб.</t>
  </si>
  <si>
    <t>VLC-900537</t>
  </si>
  <si>
    <t>VTc.510.BS.50060404</t>
  </si>
  <si>
    <t>Коллектор из стали (труба ДУ-50), с м-о расст вых. 100мм, 1"х 4 вых. 1/2" нар.</t>
  </si>
  <si>
    <t>2 391.00 руб.</t>
  </si>
  <si>
    <t>VLC-900538</t>
  </si>
  <si>
    <t>VTc.510.BS.50060405</t>
  </si>
  <si>
    <t>Коллектор из стали (труба ДУ-50), с м-о расст вых. 100мм, 1"х 5 вых. 1/2" нар.</t>
  </si>
  <si>
    <t>2 612.00 руб.</t>
  </si>
  <si>
    <t>VLC-900539</t>
  </si>
  <si>
    <t>VTc.510.BS.50060406</t>
  </si>
  <si>
    <t>Коллектор из стали (труба ДУ-50), с м-о расст вых. 100мм, 1"х 6 вых. 1/2" нар.</t>
  </si>
  <si>
    <t>2 879.00 руб.</t>
  </si>
  <si>
    <t>VLC-900540</t>
  </si>
  <si>
    <t>VTc.510.BS.50060407</t>
  </si>
  <si>
    <t>Коллектор из стали (труба ДУ-50), с м-о расст вых. 100мм, 1"х 7 вых. 1/2" нар.</t>
  </si>
  <si>
    <t>3 229.00 руб.</t>
  </si>
  <si>
    <t>VLC-900541</t>
  </si>
  <si>
    <t>VTc.510.BS.50060408</t>
  </si>
  <si>
    <t>Коллектор из стали (труба ДУ-50), с м-о расст вых. 100мм, 1"х 8 вых. 1/2" нар.</t>
  </si>
  <si>
    <t>3 478.00 руб.</t>
  </si>
  <si>
    <t>VLC-900586</t>
  </si>
  <si>
    <t>VTc.510.BS.50060403</t>
  </si>
  <si>
    <t>Коллектор из стали (труба ДУ-50), с м-о расст вых. 100мм, 1"х 3 вых. 1/2" нар.</t>
  </si>
  <si>
    <t>2 213.00 руб.</t>
  </si>
  <si>
    <t>VLC-900587</t>
  </si>
  <si>
    <t>VTc.510.BS.50060409</t>
  </si>
  <si>
    <t>Коллектор из стали (труба ДУ-50), с м-о расст вых. 100мм, 1"х 9 вых. 1/2" нар.</t>
  </si>
  <si>
    <t>3 865.00 руб.</t>
  </si>
  <si>
    <t>VLC-900880</t>
  </si>
  <si>
    <t>VTc.510.BS.SG40060402</t>
  </si>
  <si>
    <t>Коллектор из стальн. тр. DN 40 с межц. расст. вых. 100мм, 1"х 2 вых. 1/2" нар.</t>
  </si>
  <si>
    <t>1 652.00 руб.</t>
  </si>
  <si>
    <t>VLC-900881</t>
  </si>
  <si>
    <t>VTc.510.BS.SG40060403</t>
  </si>
  <si>
    <t>Коллектор из стальн. тр. DN 40 с межц. расст. вых.  100мм, 1"х 3 вых. 1/2" нар.</t>
  </si>
  <si>
    <t>1 952.00 руб.</t>
  </si>
  <si>
    <t>VLC-900882</t>
  </si>
  <si>
    <t>VTc.510.BS.SG40060404</t>
  </si>
  <si>
    <t>Коллектор из стальн. тр. DN 40 с межц. расст. вых.  100мм, 1"х 4 вых. 1/2" нар.</t>
  </si>
  <si>
    <t>2 203.00 руб.</t>
  </si>
  <si>
    <t>VLC-900883</t>
  </si>
  <si>
    <t>VTc.510.BS.SG40060405</t>
  </si>
  <si>
    <t>Коллектор из стальн. тр. DN 40 с межц. расст. вых. 100мм, 1"х 5 вых. 1/2" нар.</t>
  </si>
  <si>
    <t>2 496.00 руб.</t>
  </si>
  <si>
    <t>VLC-900884</t>
  </si>
  <si>
    <t>VTc.510.BS.SG40060406</t>
  </si>
  <si>
    <t>Коллектор из стальн. тр. DN 40 с межц. расст. вых.  100мм, 1"х 6 вых. 1/2" нар.</t>
  </si>
  <si>
    <t>2 787.00 руб.</t>
  </si>
  <si>
    <t>VLC-900885</t>
  </si>
  <si>
    <t>VTc.510.BS.SG40060407</t>
  </si>
  <si>
    <t>Коллектор из стальн. тр. DN 40 с межц. расст. вых. 100мм, 1"х 7 вых. 1/2" нар.</t>
  </si>
  <si>
    <t>3 082.00 руб.</t>
  </si>
  <si>
    <t>VLC-900886</t>
  </si>
  <si>
    <t>VTc.510.BS.SG40060408</t>
  </si>
  <si>
    <t>Коллектор из стальн. тр. DN 40 с межц. расст. вых. 100мм, 1"х 8 вых. 1/2" нар.</t>
  </si>
  <si>
    <t>3 373.00 руб.</t>
  </si>
  <si>
    <t>VLC-900887</t>
  </si>
  <si>
    <t>VTc.510.BS.SG40060409</t>
  </si>
  <si>
    <t>Коллектор из стальн. тр. DN 40 с межц. расст. вых. 100мм, 1"х 9 вых. 1/2" нар.</t>
  </si>
  <si>
    <t>3 668.00 руб.</t>
  </si>
  <si>
    <t>VLC-900888</t>
  </si>
  <si>
    <t>VTc.510.BS.SG40060410</t>
  </si>
  <si>
    <t>Коллектор из стальн. тр. DN 40 с межц. расст. вых. 100мм, 1"х 10 вых. 1/2" нар.</t>
  </si>
  <si>
    <t>3 963.00 руб.</t>
  </si>
  <si>
    <t>VLC-900889</t>
  </si>
  <si>
    <t>VTc.510.BS.SG40060411</t>
  </si>
  <si>
    <t>Коллектор из стальн. тр. DN 40 с межц. расст. вых. 100мм, 1"х 11 вых. 1/2" нар.</t>
  </si>
  <si>
    <t>4 256.00 руб.</t>
  </si>
  <si>
    <t>VLC-900890</t>
  </si>
  <si>
    <t>VTc.510.BS.SG50060402</t>
  </si>
  <si>
    <t>Коллектор из стальн. тр. DN 50 с межц. расст. вых.  100мм, 1"х 2 вых. 1/2" нар.</t>
  </si>
  <si>
    <t>1 943.00 руб.</t>
  </si>
  <si>
    <t>VLC-900891</t>
  </si>
  <si>
    <t>VTc.510.BS.SG50060403</t>
  </si>
  <si>
    <t>Коллектор из стальн. тр. DN 50 с межц. расст. вых.  100мм, 1"х 3 вых. 1/2" нар.</t>
  </si>
  <si>
    <t>2 351.00 руб.</t>
  </si>
  <si>
    <t>VLC-900892</t>
  </si>
  <si>
    <t>VTc.510.BS.SG50060404</t>
  </si>
  <si>
    <t>Коллектор из стальн. тр. DN 50 с межц. расст. вых. 100мм, 1"х 4 вых. 1/2" нар.</t>
  </si>
  <si>
    <t>2 719.00 руб.</t>
  </si>
  <si>
    <t>VLC-900893</t>
  </si>
  <si>
    <t>VTc.510.BS.SG50060405</t>
  </si>
  <si>
    <t>Коллектор из стальн. тр. DN 50 с межц. расст. вых.100мм, 1"х 5 вых. 1/2" нар.</t>
  </si>
  <si>
    <t>3 029.00 руб.</t>
  </si>
  <si>
    <t>VLC-900894</t>
  </si>
  <si>
    <t>VTc.510.BS.SG50060406</t>
  </si>
  <si>
    <t>Коллектор из стальн. тр. DN 50 с межц. расст. вых. 100мм, 1"х 6 вых. 1/2" нар.</t>
  </si>
  <si>
    <t>3 391.00 руб.</t>
  </si>
  <si>
    <t>VLC-900895</t>
  </si>
  <si>
    <t>VTc.510.BS.SG50060407</t>
  </si>
  <si>
    <t>Коллектор из стальн. тр. DN 50 с межц. расст. вых. 100мм, 1"х 7 вых. 1/2" нар.</t>
  </si>
  <si>
    <t>3 829.00 руб.</t>
  </si>
  <si>
    <t>VLC-900896</t>
  </si>
  <si>
    <t>VTc.510.BS.SG50060408</t>
  </si>
  <si>
    <t>Коллектор из стальн. тр. DN 50 с межц. расст. вых.100мм, 1"х 8 вых. 1/2" нар.</t>
  </si>
  <si>
    <t>4 195.00 руб.</t>
  </si>
  <si>
    <t>VLC-900897</t>
  </si>
  <si>
    <t>VTc.510.BS.SG50060409</t>
  </si>
  <si>
    <t>Коллектор из стальн. тр. DN 50 с межц. расст. вых. 100мм, 1"х 9 вых. 1/2" нар.</t>
  </si>
  <si>
    <t>4 562.00 руб.</t>
  </si>
  <si>
    <t>VLC-900898</t>
  </si>
  <si>
    <t>VTc.510.BS.SG50060410</t>
  </si>
  <si>
    <t>Коллектор из стальн. тр. DN 50 с межц. расст. вых.  100мм, 1"х 10 вых. 1/2" нар.</t>
  </si>
  <si>
    <t>4 836.00 руб.</t>
  </si>
  <si>
    <t>VLC-900899</t>
  </si>
  <si>
    <t>VTc.510.BS.SG50060411</t>
  </si>
  <si>
    <t>Коллектор из стальн. тр. DN 50 с межц. расст. вых.  100мм, 1"х 11 вых. 1/2" нар.</t>
  </si>
  <si>
    <t>5 197.00 руб.</t>
  </si>
  <si>
    <t>VLC-900942</t>
  </si>
  <si>
    <t>VTc.512.BS.SG40060402</t>
  </si>
  <si>
    <t>Коллектор из стальной трубы DN 40 с межцентровым расстоянием выходов 120мм, 1"х 2 вых. 1/2" нар.</t>
  </si>
  <si>
    <t>1 966.00 руб.</t>
  </si>
  <si>
    <t>VLC-900943</t>
  </si>
  <si>
    <t>VTc.512.BS.SG40060403</t>
  </si>
  <si>
    <t>Коллектор из стальной трубы DN 40 с межцентровым расстоянием выходов 120мм, 1"х 3 вых. 1/2" нар.</t>
  </si>
  <si>
    <t>2 269.00 руб.</t>
  </si>
  <si>
    <t>VLC-900944</t>
  </si>
  <si>
    <t>VTc.512.BS.SG40060404</t>
  </si>
  <si>
    <t>Коллектор из стальной трубы DN 40 с межцентровым расстоянием выходов 120мм, 1"х 4 вых. 1/2" нар.</t>
  </si>
  <si>
    <t>2 514.00 руб.</t>
  </si>
  <si>
    <t>VLC-900945</t>
  </si>
  <si>
    <t>VTc.512.BS.SG40060405</t>
  </si>
  <si>
    <t>Коллектор из стальной трубы DN 40 с межцентровым расстоянием выходов 120мм, 1"х 5 вых. 1/2" нар.</t>
  </si>
  <si>
    <t>2 807.00 руб.</t>
  </si>
  <si>
    <t>VLC-900946</t>
  </si>
  <si>
    <t>VTc.512.BS.SG40060406</t>
  </si>
  <si>
    <t>Коллектор из стальной трубы DN 40 с межцентровым расстоянием выходов 120мм, 1"х 6 вых. 1/2" нар.</t>
  </si>
  <si>
    <t>3 098.00 руб.</t>
  </si>
  <si>
    <t>VLC-900947</t>
  </si>
  <si>
    <t>VTc.512.BS.SG40060407</t>
  </si>
  <si>
    <t>Коллектор из стальной трубы DN 40 с межцентровым расстоянием выходов 120мм, 1"х 7 вых. 1/2" нар.</t>
  </si>
  <si>
    <t>3 460.00 руб.</t>
  </si>
  <si>
    <t>VLC-900948</t>
  </si>
  <si>
    <t>VTc.512.BS.SG50060408</t>
  </si>
  <si>
    <t>Коллектор из стальной трубы DN 40 с межцентровым расстоянием выходов 120мм, 1"х 8 вых. 1/2" нар.</t>
  </si>
  <si>
    <t>3 757.00 руб.</t>
  </si>
  <si>
    <t>VLC-901008</t>
  </si>
  <si>
    <t>510.BS.C40060402</t>
  </si>
  <si>
    <t>Коллектор из стальной трубы DN 40 с межцентровым расстоянием выходов 100мм, 1"х 2 вых. 1/2" нар.</t>
  </si>
  <si>
    <t>1 453.00 руб.</t>
  </si>
  <si>
    <t>VLC-901009</t>
  </si>
  <si>
    <t>510.BS.C40060403</t>
  </si>
  <si>
    <t>Коллектор из стальной трубы DN 40 с межцентровым расстоянием выходов  100мм, 1"х 3 вых. 1/2" нар.</t>
  </si>
  <si>
    <t>1 690.00 руб.</t>
  </si>
  <si>
    <t>VLC-901010</t>
  </si>
  <si>
    <t>510.BS.C40060404</t>
  </si>
  <si>
    <t>Коллектор из стальной трубы DN 40 с межцентровым расстоянием выходов  100мм, 1"х 4 вых. 1/2" нар.</t>
  </si>
  <si>
    <t>1 915.00 руб.</t>
  </si>
  <si>
    <t>VLC-901011</t>
  </si>
  <si>
    <t>510.BS.C40060405</t>
  </si>
  <si>
    <t>Коллектор из стальной трубы DN 40 с межцентровым расстоянием выходов  100мм, 1"х 5 вых. 1/2" нар.</t>
  </si>
  <si>
    <t>2 275.00 руб.</t>
  </si>
  <si>
    <t>VLC-901012</t>
  </si>
  <si>
    <t>510.BS.C40060406</t>
  </si>
  <si>
    <t>Коллектор из стальной трубы DN 40 с межцентровым расстоянием выходов  100мм, 1"х 6 вых. 1/2" нар.</t>
  </si>
  <si>
    <t>2 475.00 руб.</t>
  </si>
  <si>
    <t>VLC-901013</t>
  </si>
  <si>
    <t>510.BS.C40060407</t>
  </si>
  <si>
    <t>Коллектор из стальной трубы DN 40 с межцентровым расстоянием выходов 100мм, 1"х 7 вых. 1/2" нар.</t>
  </si>
  <si>
    <t>2 841.00 руб.</t>
  </si>
  <si>
    <t>VLC-901014</t>
  </si>
  <si>
    <t>510.BS.C40060408</t>
  </si>
  <si>
    <t>Коллектор из стальной трубы DN 40 с межцентровым расстоянием выходов 100мм, 1"х 8 вых. 1/2" нар.</t>
  </si>
  <si>
    <t>3 092.00 руб.</t>
  </si>
  <si>
    <t>VLC-901015</t>
  </si>
  <si>
    <t>510.BS.C40060409</t>
  </si>
  <si>
    <t>Коллектор из стальной трубы DN 40 с межцентровым расстоянием выходов 100мм, 1"х 9 вых. 1/2" нар.</t>
  </si>
  <si>
    <t>3 518.00 руб.</t>
  </si>
  <si>
    <t>VLC-901016</t>
  </si>
  <si>
    <t>510.BS.C40060410</t>
  </si>
  <si>
    <t>Коллектор из стальной трубы DN 40 с межцентровым расстоянием выходов 100мм, 1"х 10 вых. 1/2" нар.</t>
  </si>
  <si>
    <t>3 690.00 руб.</t>
  </si>
  <si>
    <t>VLC-901017</t>
  </si>
  <si>
    <t>510.BS.C40060411</t>
  </si>
  <si>
    <t>Коллектор из стальной трубы DN 40 с межцентровым расстоянием выходов 100мм, 1"х 11 вых. 1/2" нар.</t>
  </si>
  <si>
    <t>4 122.00 руб.</t>
  </si>
  <si>
    <t>VLC-901018</t>
  </si>
  <si>
    <t>510.BS.C50060402</t>
  </si>
  <si>
    <t>Коллектор из стальной трубы DN 50 с межцентровым расстоянием выходов  100мм, 1"х 2 вых. 1/2" нар.</t>
  </si>
  <si>
    <t>1 606.00 руб.</t>
  </si>
  <si>
    <t>VLC-901019</t>
  </si>
  <si>
    <t>510.BS.C50060403</t>
  </si>
  <si>
    <t>Коллектор из стальной трубы DN 50 с межцентровым расстоянием выходов  100мм, 1"х 3 вых. 1/2" нар.</t>
  </si>
  <si>
    <t>1 857.00 руб.</t>
  </si>
  <si>
    <t>VLC-901020</t>
  </si>
  <si>
    <t>510.BS.C50060404</t>
  </si>
  <si>
    <t>Коллектор из стальной трубы DN 50 с межцентровым расстоянием выходов 100мм, 1"х 4 вых. 1/2" нар.</t>
  </si>
  <si>
    <t>2 094.00 руб.</t>
  </si>
  <si>
    <t>VLC-901021</t>
  </si>
  <si>
    <t>510.BS.C50060405</t>
  </si>
  <si>
    <t>Коллектор из стальной трубы DN 50 с межцентровым расстоянием выходов100мм, 1"х 5 вых. 1/2" нар.</t>
  </si>
  <si>
    <t>2 481.00 руб.</t>
  </si>
  <si>
    <t>VLC-901022</t>
  </si>
  <si>
    <t>510.BS.C50060406</t>
  </si>
  <si>
    <t>Коллектор из стальной трубы DN 50 с межцентровым расстоянием выходов 100мм, 1"х 6 вых. 1/2" нар.</t>
  </si>
  <si>
    <t>2 684.00 руб.</t>
  </si>
  <si>
    <t>VLC-901023</t>
  </si>
  <si>
    <t>510.BS.C50060407</t>
  </si>
  <si>
    <t>Коллектор из стальной трубы DN 50 с межцентровым расстоянием выходов 100мм, 1"х 7 вых. 1/2" нар.</t>
  </si>
  <si>
    <t>3 081.00 руб.</t>
  </si>
  <si>
    <t>VLC-901024</t>
  </si>
  <si>
    <t>510.BS.C50060408</t>
  </si>
  <si>
    <t>Коллектор из стальной трубы DN 50 с межцентровым расстоянием выходов100мм, 1"х 8 вых. 1/2" нар.</t>
  </si>
  <si>
    <t>3 413.00 руб.</t>
  </si>
  <si>
    <t>VLC-901025</t>
  </si>
  <si>
    <t>510.BS.C50060409</t>
  </si>
  <si>
    <t>Коллектор из стальной трубы DN 50 с межцентровым расстоянием выходов 100мм, 1"х 9 вых. 1/2" нар.</t>
  </si>
  <si>
    <t>3 799.00 руб.</t>
  </si>
  <si>
    <t>VLC-901026</t>
  </si>
  <si>
    <t>510.BS.C50060410</t>
  </si>
  <si>
    <t>Коллектор из стальной трубы DN 50 с межцентровым расстоянием выходов100мм, 1"х 10 вых. 1/2" нар.</t>
  </si>
  <si>
    <t>3 966.00 руб.</t>
  </si>
  <si>
    <t>VLC-901027</t>
  </si>
  <si>
    <t>510.BS.C50060411</t>
  </si>
  <si>
    <t>Коллектор из стальной трубы DN 50 с межцентровым расстоянием выходов 100мм, 1"х 11 вых. 1/2" нар.</t>
  </si>
  <si>
    <t>4 437.00 руб.</t>
  </si>
  <si>
    <t>VLC-713011</t>
  </si>
  <si>
    <t>VTc.500.N.0502</t>
  </si>
  <si>
    <t>Коллектор, 3/4"х2 вых. 1/2" нар. (2 /70шт)</t>
  </si>
  <si>
    <t>630.00 руб.</t>
  </si>
  <si>
    <t>VLC-713012</t>
  </si>
  <si>
    <t>VTc.500.N.0503</t>
  </si>
  <si>
    <t>Коллектор, 3/4"х3 вых. 1/2" нар.  (2 /50шт)</t>
  </si>
  <si>
    <t>836.00 руб.</t>
  </si>
  <si>
    <t>VLC-713013</t>
  </si>
  <si>
    <t>VTc.500.N.0504</t>
  </si>
  <si>
    <t>Коллектор, 3/4"х4 вых. 1/2" нар.  (2 /40шт)</t>
  </si>
  <si>
    <t>1 133.00 руб.</t>
  </si>
  <si>
    <t>VLC-713014</t>
  </si>
  <si>
    <t>VTc.500.N.0602</t>
  </si>
  <si>
    <t>Коллектор, 1"х2 вых. 1/2" нар.  (2 /50шт)</t>
  </si>
  <si>
    <t>737.00 руб.</t>
  </si>
  <si>
    <t>VLC-713015</t>
  </si>
  <si>
    <t>VTc.500.N.0603</t>
  </si>
  <si>
    <t>Коллектор, 1"х3 вых. 1/2" нар.  (2 /40шт)</t>
  </si>
  <si>
    <t>1 113.00 руб.</t>
  </si>
  <si>
    <t>VLC-713016</t>
  </si>
  <si>
    <t>VTc.500.N.0604</t>
  </si>
  <si>
    <t>Коллектор, 1"х4 вых. 1/2" нар.  (2 /30шт)</t>
  </si>
  <si>
    <t>1 444.00 руб.</t>
  </si>
  <si>
    <t>VLC-713017</t>
  </si>
  <si>
    <t>VTc.500.NE.060502</t>
  </si>
  <si>
    <t>Коллектор, 1"х2 вых. Евроконус 3/4   (1 /70шт)</t>
  </si>
  <si>
    <t>1 447.00 руб.</t>
  </si>
  <si>
    <t>VLC-713018</t>
  </si>
  <si>
    <t>VTc.500.NE.060503</t>
  </si>
  <si>
    <t>Коллектор, 1"х3 вых. Евроконус 3/4   (1 /50шт)</t>
  </si>
  <si>
    <t>1 991.00 руб.</t>
  </si>
  <si>
    <t>VLC-713019</t>
  </si>
  <si>
    <t>VTc.500.NE.060504</t>
  </si>
  <si>
    <t>Коллектор, 1"х4 вых. Евроконус 3/4   (1 /30шт)</t>
  </si>
  <si>
    <t>2 459.00 руб.</t>
  </si>
  <si>
    <t>VLC-713022</t>
  </si>
  <si>
    <t>VTc.550.N.0502</t>
  </si>
  <si>
    <t>Коллектор, 3/4"х2 вых. 1/2" вн.  (2 /60шт)</t>
  </si>
  <si>
    <t>762.00 руб.</t>
  </si>
  <si>
    <t>VLC-713023</t>
  </si>
  <si>
    <t>VTc.550.N.0503</t>
  </si>
  <si>
    <t>Коллектор, 3/4"х3 вых. 1/2" вн.  (2 /46шт)</t>
  </si>
  <si>
    <t>1 099.00 руб.</t>
  </si>
  <si>
    <t>VLC-713024</t>
  </si>
  <si>
    <t>VTc.550.N.0504</t>
  </si>
  <si>
    <t>Коллектор, 3/4"х4 вых. 1/2" вн.  (2 /36шт)</t>
  </si>
  <si>
    <t>1 261.00 руб.</t>
  </si>
  <si>
    <t>VLC-713025</t>
  </si>
  <si>
    <t>VTc.550.N.0602</t>
  </si>
  <si>
    <t>Коллектор, 1"х2 вых. 1/2" вн.  (2 /50шт)</t>
  </si>
  <si>
    <t>1 023.00 руб.</t>
  </si>
  <si>
    <t>VLC-713026</t>
  </si>
  <si>
    <t>VTc.550.N.0603</t>
  </si>
  <si>
    <t>Коллектор, 1"х3 вых. 1/2" вн.  (2 /36шт)</t>
  </si>
  <si>
    <t>1 474.00 руб.</t>
  </si>
  <si>
    <t>VLC-713027</t>
  </si>
  <si>
    <t>VTc.550.N.0604</t>
  </si>
  <si>
    <t>Коллектор, 1"х4 вых. 1/2" вн.   (2 /30шт)</t>
  </si>
  <si>
    <t>1 619.00 руб.</t>
  </si>
  <si>
    <t>Коллектора с регулировочными вентилями</t>
  </si>
  <si>
    <t>Коллектора латунные ZEGOR</t>
  </si>
  <si>
    <t>ZGR-000089</t>
  </si>
  <si>
    <t>QS-1622</t>
  </si>
  <si>
    <t>Коллектор ZEGOR с регулир вентилями с конусами 2 вых 3/4-1/2 (4/48шт)</t>
  </si>
  <si>
    <t>1 037.53 руб.</t>
  </si>
  <si>
    <t>ZGR-000090</t>
  </si>
  <si>
    <t>QS-1632</t>
  </si>
  <si>
    <t>Коллектор ZEGOR с регулир вентилями с конусами 3 вых 3/4-1/2 (4/32шт)</t>
  </si>
  <si>
    <t>1 558.51 руб.</t>
  </si>
  <si>
    <t>ZGR-000091</t>
  </si>
  <si>
    <t>QS-1642</t>
  </si>
  <si>
    <t>Коллектор ZEGOR с регулир вентилями с конусами 4 вых 3/4-1/2 (2/24шт)</t>
  </si>
  <si>
    <t>2 027.27 руб.</t>
  </si>
  <si>
    <t>ZGR-000092</t>
  </si>
  <si>
    <t>QS-1652</t>
  </si>
  <si>
    <t>Коллектор ZEGOR с регулир вентилями с конусами 5 вых 3/4-1/2 (2/24шт)</t>
  </si>
  <si>
    <t>2 558.85 руб.</t>
  </si>
  <si>
    <t>ZGR-000093</t>
  </si>
  <si>
    <t>QS-1662</t>
  </si>
  <si>
    <t>Коллектор ZEGOR с регулир вентилями с конусами 6 вых 3/4-1/2 (2/24шт)</t>
  </si>
  <si>
    <t>3 357.14 руб.</t>
  </si>
  <si>
    <t>ZGR-000094</t>
  </si>
  <si>
    <t>QS-1822</t>
  </si>
  <si>
    <t>Коллектор ZEGOR с регулир вентилями с конусами 2 вых 1-1/2 (4/32шт)</t>
  </si>
  <si>
    <t>1 290.30 руб.</t>
  </si>
  <si>
    <t>ZGR-000095</t>
  </si>
  <si>
    <t>QS-1832</t>
  </si>
  <si>
    <t>Коллектор ZEGOR с регулир вентилями с конусами 3 вых 1-1/2 (4/32шт)</t>
  </si>
  <si>
    <t>1 771.14 руб.</t>
  </si>
  <si>
    <t>ZGR-000096</t>
  </si>
  <si>
    <t>QS-1842</t>
  </si>
  <si>
    <t>Коллектор ZEGOR с регулир вентилями с конусами 4 вых 1-1/2 (2/24шт)</t>
  </si>
  <si>
    <t>2 276.15 руб.</t>
  </si>
  <si>
    <t>ZGR-000097</t>
  </si>
  <si>
    <t>QS-1852</t>
  </si>
  <si>
    <t>Коллектор ZEGOR с регулир вентилями с конусами 5 вых 1-1/2 (2/24шт)</t>
  </si>
  <si>
    <t>2 843.98 руб.</t>
  </si>
  <si>
    <t>ZGR-000098</t>
  </si>
  <si>
    <t>QS-1862</t>
  </si>
  <si>
    <t>Коллектор ZEGOR с регулир вентилями с конусами 6 вых 1-1/2 (2/24шт)</t>
  </si>
  <si>
    <t>3 767.60 руб.</t>
  </si>
  <si>
    <t>FRK-220012</t>
  </si>
  <si>
    <t>VR902</t>
  </si>
  <si>
    <t>коллектор регулирующий 1"х3/4" ЕВРОКОНУС -2 выхода VR (2/24шт)</t>
  </si>
  <si>
    <t>1 188.51 руб.</t>
  </si>
  <si>
    <t>FRK-220013</t>
  </si>
  <si>
    <t>VR903</t>
  </si>
  <si>
    <t>коллектор регулирующий 1"х3/4" ЕВРОКОНУС -3 выхода VR (2/16шт)</t>
  </si>
  <si>
    <t>1 664.51 руб.</t>
  </si>
  <si>
    <t>FRK-220014</t>
  </si>
  <si>
    <t>VR904</t>
  </si>
  <si>
    <t>коллектор регулирующий 1"х3/4" ЕВРОКОНУС -4 выхода VR (2/12шт)</t>
  </si>
  <si>
    <t>2 152.41 руб.</t>
  </si>
  <si>
    <t>FRK-220015</t>
  </si>
  <si>
    <t>VR502</t>
  </si>
  <si>
    <t>коллектор регулирующий с цангами 3/4"х16-2 вых.никель VR (28/4шт)</t>
  </si>
  <si>
    <t>1 158.76 руб.</t>
  </si>
  <si>
    <t>FRK-220016</t>
  </si>
  <si>
    <t>VR602</t>
  </si>
  <si>
    <t>коллектор регулирующий с цангами 1"х16-2 вых. никель VR (24/4шт)</t>
  </si>
  <si>
    <t>1 304.54 руб.</t>
  </si>
  <si>
    <t>FRK-220017</t>
  </si>
  <si>
    <t>VR503</t>
  </si>
  <si>
    <t>коллектор регулирующий с цангами 3/4"х16-3 вых. никель VR (20/4шт)</t>
  </si>
  <si>
    <t>1 686.83 руб.</t>
  </si>
  <si>
    <t>FRK-220018</t>
  </si>
  <si>
    <t>VR603</t>
  </si>
  <si>
    <t>коллектор регулирующий с цангами 1"х16-3 вых. никель VR (16/2шт)</t>
  </si>
  <si>
    <t>1 883.18 руб.</t>
  </si>
  <si>
    <t>FRK-220019</t>
  </si>
  <si>
    <t>VR504</t>
  </si>
  <si>
    <t>коллектор регулирующий с цангами 3/4"х16-4 вых. никель VR (16/2шт)</t>
  </si>
  <si>
    <t>2 249.10 руб.</t>
  </si>
  <si>
    <t>FRK-220020</t>
  </si>
  <si>
    <t>VR604</t>
  </si>
  <si>
    <t>коллектор регулирующий с цангами 1"х16-4 вых. никель VR (16/2шт)</t>
  </si>
  <si>
    <t>2 475.20 руб.</t>
  </si>
  <si>
    <t>FRK-220021</t>
  </si>
  <si>
    <t>VR505</t>
  </si>
  <si>
    <t>коллектор регулирующий с цангами 3/4"х16-5 вых. никель VR (10/2шт)</t>
  </si>
  <si>
    <t>2 610.56 руб.</t>
  </si>
  <si>
    <t>FRK-220022</t>
  </si>
  <si>
    <t>VR605</t>
  </si>
  <si>
    <t>коллектор регулирующий с цангами 1"х16-5 вых. никель VR (10/2шт)</t>
  </si>
  <si>
    <t>3 178.79 руб.</t>
  </si>
  <si>
    <t>FRK-220035</t>
  </si>
  <si>
    <t>VR512</t>
  </si>
  <si>
    <t>Кол.с регулир. вентилями и цан.3/4"х16-2 "ViEiR" (24/4шт)</t>
  </si>
  <si>
    <t>1 160.25 руб.</t>
  </si>
  <si>
    <t>FRK-220036</t>
  </si>
  <si>
    <t>VR513</t>
  </si>
  <si>
    <t>Кол.с регулир. вентилями и цан.3/4"х16-3 "ViEiR" (20/2шт)</t>
  </si>
  <si>
    <t>1 721.04 руб.</t>
  </si>
  <si>
    <t>FRK-220037</t>
  </si>
  <si>
    <t>VR514</t>
  </si>
  <si>
    <t>Кол.с регулир. вентилями и цан.3/4"х16-4 "ViEiR" (12/2шт)</t>
  </si>
  <si>
    <t>2 271.41 руб.</t>
  </si>
  <si>
    <t>FRK-220038</t>
  </si>
  <si>
    <t>VR515</t>
  </si>
  <si>
    <t>Кол.с регулир. вентилями и цан.3/4"х16-5 "ViEiR" (16/2шт)</t>
  </si>
  <si>
    <t>2 695.35 руб.</t>
  </si>
  <si>
    <t>FRK-220039</t>
  </si>
  <si>
    <t>VR612</t>
  </si>
  <si>
    <t>Кол.с регулир. вентилями и цан.1"х16-2 "ViEiR" (24/4шт)</t>
  </si>
  <si>
    <t>1 276.28 руб.</t>
  </si>
  <si>
    <t>FRK-220040</t>
  </si>
  <si>
    <t>VR613</t>
  </si>
  <si>
    <t>Кол.с регулир. вентилями и цан.1"х16-3 "ViEiR" (16/2шт)</t>
  </si>
  <si>
    <t>1 845.99 руб.</t>
  </si>
  <si>
    <t>FRK-220041</t>
  </si>
  <si>
    <t>VR614</t>
  </si>
  <si>
    <t>Кол.с регулир. вентилями и цан.1"х16-4 "ViEiR" (12/2шт)</t>
  </si>
  <si>
    <t>2 470.74 руб.</t>
  </si>
  <si>
    <t>FRK-220042</t>
  </si>
  <si>
    <t>VR615</t>
  </si>
  <si>
    <t>Кол.с регулир. вентилями и цан.1"х16-5 "ViEiR" (15/2шт)</t>
  </si>
  <si>
    <t>3 233.83 руб.</t>
  </si>
  <si>
    <t>VER-000675</t>
  </si>
  <si>
    <t>VR525-2</t>
  </si>
  <si>
    <t>Коллектор латунный с регулирующими вентилями 3/4"x1/2" КОНУС - 2 вых. (24/6шт)</t>
  </si>
  <si>
    <t>1 215.29 руб.</t>
  </si>
  <si>
    <t>VER-000676</t>
  </si>
  <si>
    <t>VR526-2</t>
  </si>
  <si>
    <t>Коллектор латунный с регулирующими вентилями 1"x3/4"- 2 вых. ЕВРОКОНУС (20/5шт)</t>
  </si>
  <si>
    <t>1 663.03 руб.</t>
  </si>
  <si>
    <t>VER-000677</t>
  </si>
  <si>
    <t>VR525-3</t>
  </si>
  <si>
    <t>Коллектор латунный с регулирующими вентилями 3/4"x1/2" КОНУС - 3 вых.(20/5шт)</t>
  </si>
  <si>
    <t>1 715.09 руб.</t>
  </si>
  <si>
    <t>VER-000678</t>
  </si>
  <si>
    <t>VR526-3</t>
  </si>
  <si>
    <t>Коллектор латунный с регулирующими вентилями 1"x3/4"- 3 вых. ЕВРОКОНУС (16/4шт)</t>
  </si>
  <si>
    <t>2 377.03 руб.</t>
  </si>
  <si>
    <t>VER-000679</t>
  </si>
  <si>
    <t>VR525-4</t>
  </si>
  <si>
    <t>Коллектор латунный с регулирующими вентилями 3/4"x1/2" КОНУС - 4 вых.(16/4шт)</t>
  </si>
  <si>
    <t>2 217.86 руб.</t>
  </si>
  <si>
    <t>VER-000680</t>
  </si>
  <si>
    <t>VR526-4</t>
  </si>
  <si>
    <t>Коллектор латунный с регулирующими вентилями 1"x3/4"- 4 вых. ЕВРОКОНУС (12/3шт)</t>
  </si>
  <si>
    <t>3 094.00 руб.</t>
  </si>
  <si>
    <t>VER-001383</t>
  </si>
  <si>
    <t>VR507-2</t>
  </si>
  <si>
    <t>Коллектор водоразборный с регулировычными вентилями 3/4"x2 вых. (40/1шт)</t>
  </si>
  <si>
    <t>1 502.38 руб.</t>
  </si>
  <si>
    <t>VER-001384</t>
  </si>
  <si>
    <t>VR507-3</t>
  </si>
  <si>
    <t>Коллектор водоразборный с регулировычными вентилями 3/4"x3 вых. (30/1шт)</t>
  </si>
  <si>
    <t>2 194.06 руб.</t>
  </si>
  <si>
    <t>VER-001385</t>
  </si>
  <si>
    <t>VR507-4</t>
  </si>
  <si>
    <t>Коллектор водоразборный с регулировычными вентилями 3/4"x4 вых. (20/1шт)</t>
  </si>
  <si>
    <t>2 876.83 руб.</t>
  </si>
  <si>
    <t>Коллектора бронзовые OV</t>
  </si>
  <si>
    <t>SST-100149</t>
  </si>
  <si>
    <t>Коллектор бронзовый OV Multidis 3/4"x3/4" - 2 отвода ЕВРОКОНУС</t>
  </si>
  <si>
    <t>2 362.82 руб.</t>
  </si>
  <si>
    <t>SST-100150</t>
  </si>
  <si>
    <t>Коллектор бронзовый OV Multidis 3/4"x3/4" - 3 отвода ЕВРОКОНУС</t>
  </si>
  <si>
    <t>3 240.70 руб.</t>
  </si>
  <si>
    <t>SST-100151</t>
  </si>
  <si>
    <t>Коллектор бронзовый OV Multidis 3/4"x3/4" - 4 отвода ЕВРОКОНУС</t>
  </si>
  <si>
    <t>3 998.63 руб.</t>
  </si>
  <si>
    <t>ALK-100006</t>
  </si>
  <si>
    <t>коллектор 2 выхода с регулировочными вентилями 3/4х1/2 нар. латунь никель (2/30шт)</t>
  </si>
  <si>
    <t>0.00 руб.</t>
  </si>
  <si>
    <t>ALK-100007</t>
  </si>
  <si>
    <t>коллектор 3 выхода с регулировочными вентилями 3/4х1/2 нар. латунь никель (2/20шт)</t>
  </si>
  <si>
    <t>1 271.08 руб.</t>
  </si>
  <si>
    <t>ALK-100008</t>
  </si>
  <si>
    <t>коллектор 4 выхода с регулировочными вентилями 3/4х1/2 нар. латунь никель (1/15шт)</t>
  </si>
  <si>
    <t>VLC-713028</t>
  </si>
  <si>
    <t>VTc.560.N.0502</t>
  </si>
  <si>
    <t>Коллектор с регул. вентилями, 3/4"х2 вых. 1/2" нар.    (1 /30шт)</t>
  </si>
  <si>
    <t>1 186.00 руб.</t>
  </si>
  <si>
    <t>VLC-713029</t>
  </si>
  <si>
    <t>VTc.560.N.0503</t>
  </si>
  <si>
    <t>Коллектор с регул. вентилями, 3/4"х3 вых. 1/2" нар.    (1 /25шт)</t>
  </si>
  <si>
    <t>1 616.00 руб.</t>
  </si>
  <si>
    <t>VLC-713030</t>
  </si>
  <si>
    <t>VTc.560.N.0504</t>
  </si>
  <si>
    <t>Коллектор с регул. вентилями, 3/4"х4 вых. 1/2" нар.    (1 /17шт)</t>
  </si>
  <si>
    <t>2 188.00 руб.</t>
  </si>
  <si>
    <t>VLC-713031</t>
  </si>
  <si>
    <t>VTc.560.N.0602</t>
  </si>
  <si>
    <t>Коллектор с регул. вентилями, 1"х2 вых. 1/2" нар.    (1 /24шт)</t>
  </si>
  <si>
    <t>1 503.00 руб.</t>
  </si>
  <si>
    <t>VLC-713032</t>
  </si>
  <si>
    <t>VTc.560.N.0603</t>
  </si>
  <si>
    <t>Коллектор с регул. вентилями, 1"х3 вых. 1/2" нар.    (1 /20шт)</t>
  </si>
  <si>
    <t>2 232.00 руб.</t>
  </si>
  <si>
    <t>VLC-713033</t>
  </si>
  <si>
    <t>VTc.560.N.0604</t>
  </si>
  <si>
    <t>Коллектор с регул. вентилями, 1"х4 вых. 1/2" нар.    (1 /17шт)</t>
  </si>
  <si>
    <t>2 837.00 руб.</t>
  </si>
  <si>
    <t>VLC-713034</t>
  </si>
  <si>
    <t>VTc.560.NE.060502</t>
  </si>
  <si>
    <t>Коллектор с регул. вентилями, 1"х2 вых. Евроконус 3/4    (1 /20шт)</t>
  </si>
  <si>
    <t>2 032.00 руб.</t>
  </si>
  <si>
    <t>VLC-713035</t>
  </si>
  <si>
    <t>VTc.560.NE.060503</t>
  </si>
  <si>
    <t>Коллектор с регул. вентилями, 1"х3 вых. Евроконус 3/4     (1 /18шт)</t>
  </si>
  <si>
    <t>2 778.00 руб.</t>
  </si>
  <si>
    <t>VLC-713036</t>
  </si>
  <si>
    <t>VTc.560.NE.060504</t>
  </si>
  <si>
    <t>Коллектор с регул. вентилями, 1"х4 вых. Евроконус 3/4    (1 /15шт)</t>
  </si>
  <si>
    <t>3 625.00 руб.</t>
  </si>
  <si>
    <t>VLC-713037</t>
  </si>
  <si>
    <t>VTc.570.N.0502</t>
  </si>
  <si>
    <t>1 837.00 руб.</t>
  </si>
  <si>
    <t>VLC-713038</t>
  </si>
  <si>
    <t>VTc.570.N.0503</t>
  </si>
  <si>
    <t>Коллектор с регул. вентилями, 3/4"х3 вых. 1/2" нар.    (1 /20шт)</t>
  </si>
  <si>
    <t>2 642.00 руб.</t>
  </si>
  <si>
    <t>VLC-713039</t>
  </si>
  <si>
    <t>VTc.570.N.0504</t>
  </si>
  <si>
    <t>Коллектор с регул. вентилями, 3/4"х4 вых. 1/2" нар.</t>
  </si>
  <si>
    <t>3 450.00 руб.</t>
  </si>
  <si>
    <t>VLC-999082</t>
  </si>
  <si>
    <t>VTc.570.NE.0602</t>
  </si>
  <si>
    <t>Коллектор с регул. вентилями, 1"х2 вых. Евроконус 3/4" (на подающий трубопровод)</t>
  </si>
  <si>
    <t>2 560.00 руб.</t>
  </si>
  <si>
    <t>VLC-999083</t>
  </si>
  <si>
    <t>VTc.570.NE.0603</t>
  </si>
  <si>
    <t>Коллектор с регул. вентилями, 1"х3 вых. Евроконус 3/4" (на подающий трубопровод)</t>
  </si>
  <si>
    <t>3 611.00 руб.</t>
  </si>
  <si>
    <t>VLC-999084</t>
  </si>
  <si>
    <t>VTc.570.NE.0604</t>
  </si>
  <si>
    <t>Коллектор с регул. вентилями, 1"х4 вых. Евроконус 3/4" (на подающий трубопровод)</t>
  </si>
  <si>
    <t>4 718.00 руб.</t>
  </si>
  <si>
    <t>Коллектора латунные ТМ</t>
  </si>
  <si>
    <t>OTM-110610</t>
  </si>
  <si>
    <t>Коллектор латунный с регулирующими вентилями 1"x3/4"- 2 вых. ЕВРОКОНУС (40шт)</t>
  </si>
  <si>
    <t>1 627.92 руб.</t>
  </si>
  <si>
    <t>OTM-110611</t>
  </si>
  <si>
    <t>Коллектор латунный с регулирующими вентилями 1"x3/4"- 3 вых. ЕВРОКОНУС (20шт)</t>
  </si>
  <si>
    <t>2 385.45 руб.</t>
  </si>
  <si>
    <t>OTM-110612</t>
  </si>
  <si>
    <t>Коллектор латунный с регулирующими вентилями 1"x3/4"- 4 вых. ЕВРОКОНУС (20шт)</t>
  </si>
  <si>
    <t>3 089.97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</si>
</sst>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82_86a5_11e9_8101_003048fd731b_46e4609b_281f_11ed_a30f_00259070b4871.jpeg"/><Relationship Id="rId2" Type="http://schemas.openxmlformats.org/officeDocument/2006/relationships/image" Target="../media/f3cdcf85_86a5_11e9_8101_003048fd731b_46e4609f_281f_11ed_a30f_00259070b4872.jpeg"/><Relationship Id="rId3" Type="http://schemas.openxmlformats.org/officeDocument/2006/relationships/image" Target="../media/f3cdcf88_86a5_11e9_8101_003048fd731b_46e460a3_281f_11ed_a30f_00259070b4873.jpeg"/><Relationship Id="rId4" Type="http://schemas.openxmlformats.org/officeDocument/2006/relationships/image" Target="../media/f3cdcf8b_86a5_11e9_8101_003048fd731b_46e460a7_281f_11ed_a30f_00259070b4874.jpeg"/><Relationship Id="rId5" Type="http://schemas.openxmlformats.org/officeDocument/2006/relationships/image" Target="../media/f3cdcf8e_86a5_11e9_8101_003048fd731b_46e460ab_281f_11ed_a30f_00259070b4875.jpeg"/><Relationship Id="rId6" Type="http://schemas.openxmlformats.org/officeDocument/2006/relationships/image" Target="../media/f3cdcf91_86a5_11e9_8101_003048fd731b_46e460af_281f_11ed_a30f_00259070b4876.jpeg"/><Relationship Id="rId7" Type="http://schemas.openxmlformats.org/officeDocument/2006/relationships/image" Target="../media/e19ee50d_d540_11e9_8109_003048fd731b_409a697b_281f_11ed_a30f_00259070b4877.jpeg"/><Relationship Id="rId8" Type="http://schemas.openxmlformats.org/officeDocument/2006/relationships/image" Target="../media/e19ee50f_d540_11e9_8109_003048fd731b_409a697c_281f_11ed_a30f_00259070b4878.jpeg"/><Relationship Id="rId9" Type="http://schemas.openxmlformats.org/officeDocument/2006/relationships/image" Target="../media/e19ee511_d540_11e9_8109_003048fd731b_409a697d_281f_11ed_a30f_00259070b4879.jpeg"/><Relationship Id="rId10" Type="http://schemas.openxmlformats.org/officeDocument/2006/relationships/image" Target="../media/e1867ef7_3767_11ea_810f_003048fd731b_409a6989_281f_11ed_a30f_00259070b48710.jpeg"/><Relationship Id="rId11" Type="http://schemas.openxmlformats.org/officeDocument/2006/relationships/image" Target="../media/e1867ef9_3767_11ea_810f_003048fd731b_409a698a_281f_11ed_a30f_00259070b48711.jpeg"/><Relationship Id="rId12" Type="http://schemas.openxmlformats.org/officeDocument/2006/relationships/image" Target="../media/e1867efb_3767_11ea_810f_003048fd731b_409a698b_281f_11ed_a30f_00259070b48712.jpeg"/><Relationship Id="rId13" Type="http://schemas.openxmlformats.org/officeDocument/2006/relationships/image" Target="../media/e1867efd_3767_11ea_810f_003048fd731b_409a698c_281f_11ed_a30f_00259070b48713.jpeg"/><Relationship Id="rId14" Type="http://schemas.openxmlformats.org/officeDocument/2006/relationships/image" Target="../media/e1867eff_3767_11ea_810f_003048fd731b_409a698d_281f_11ed_a30f_00259070b48714.jpeg"/><Relationship Id="rId15" Type="http://schemas.openxmlformats.org/officeDocument/2006/relationships/image" Target="../media/e1867f01_3767_11ea_810f_003048fd731b_409a698e_281f_11ed_a30f_00259070b48715.jpeg"/><Relationship Id="rId16" Type="http://schemas.openxmlformats.org/officeDocument/2006/relationships/image" Target="../media/e1867f03_3767_11ea_810f_003048fd731b_409a698f_281f_11ed_a30f_00259070b48716.jpeg"/><Relationship Id="rId17" Type="http://schemas.openxmlformats.org/officeDocument/2006/relationships/image" Target="../media/e1867f05_3767_11ea_810f_003048fd731b_409a6990_281f_11ed_a30f_00259070b48717.jpeg"/><Relationship Id="rId18" Type="http://schemas.openxmlformats.org/officeDocument/2006/relationships/image" Target="../media/e1867f07_3767_11ea_810f_003048fd731b_409a6991_281f_11ed_a30f_00259070b48718.jpeg"/><Relationship Id="rId19" Type="http://schemas.openxmlformats.org/officeDocument/2006/relationships/image" Target="../media/e1867f09_3767_11ea_810f_003048fd731b_409a6992_281f_11ed_a30f_00259070b48719.jpeg"/><Relationship Id="rId20" Type="http://schemas.openxmlformats.org/officeDocument/2006/relationships/image" Target="../media/e1867f0b_3767_11ea_810f_003048fd731b_409a6993_281f_11ed_a30f_00259070b48720.jpeg"/><Relationship Id="rId21" Type="http://schemas.openxmlformats.org/officeDocument/2006/relationships/image" Target="../media/e1867f0d_3767_11ea_810f_003048fd731b_409a6994_281f_11ed_a30f_00259070b48721.jpeg"/><Relationship Id="rId22" Type="http://schemas.openxmlformats.org/officeDocument/2006/relationships/image" Target="../media/9e535e75_c386_11ee_a54d_047c1617b143_4396be46_0312_11ef_a5a4_047c1617b14322.jpeg"/><Relationship Id="rId23" Type="http://schemas.openxmlformats.org/officeDocument/2006/relationships/image" Target="../media/9e535e77_c386_11ee_a54d_047c1617b143_4396be48_0312_11ef_a5a4_047c1617b14323.jpeg"/><Relationship Id="rId24" Type="http://schemas.openxmlformats.org/officeDocument/2006/relationships/image" Target="../media/9e535e79_c386_11ee_a54d_047c1617b143_4396be4a_0312_11ef_a5a4_047c1617b14324.jpeg"/><Relationship Id="rId25" Type="http://schemas.openxmlformats.org/officeDocument/2006/relationships/image" Target="../media/3c8d8cb0_68f5_11ea_8111_003048fd731b_018ae940_7ca2_11ea_8111_003048fd731b25.jpeg"/><Relationship Id="rId26" Type="http://schemas.openxmlformats.org/officeDocument/2006/relationships/image" Target="../media/3c8d8cb2_68f5_11ea_8111_003048fd731b_018ae941_7ca2_11ea_8111_003048fd731b26.jpeg"/><Relationship Id="rId27" Type="http://schemas.openxmlformats.org/officeDocument/2006/relationships/image" Target="../media/32cd9628_0918_11eb_81b8_003048fd731b_a65d85ee_281e_11ed_a30f_00259070b48727.jpeg"/><Relationship Id="rId28" Type="http://schemas.openxmlformats.org/officeDocument/2006/relationships/image" Target="../media/32cd962a_0918_11eb_81b8_003048fd731b_a65d85ef_281e_11ed_a30f_00259070b48728.jpeg"/><Relationship Id="rId29" Type="http://schemas.openxmlformats.org/officeDocument/2006/relationships/image" Target="../media/19b343dc_25a2_11eb_81dc_003048fd731b_a65d85f0_281e_11ed_a30f_00259070b48729.jpeg"/><Relationship Id="rId30" Type="http://schemas.openxmlformats.org/officeDocument/2006/relationships/image" Target="../media/19b343de_25a2_11eb_81dc_003048fd731b_a65d85f1_281e_11ed_a30f_00259070b48730.jpeg"/><Relationship Id="rId31" Type="http://schemas.openxmlformats.org/officeDocument/2006/relationships/image" Target="../media/f3cdcf13_86a5_11e9_8101_003048fd731b_a65d85f3_281e_11ed_a30f_00259070b48731.jpeg"/><Relationship Id="rId32" Type="http://schemas.openxmlformats.org/officeDocument/2006/relationships/image" Target="../media/f3cdcf17_86a5_11e9_8101_003048fd731b_a65d85f7_281e_11ed_a30f_00259070b48732.jpeg"/><Relationship Id="rId33" Type="http://schemas.openxmlformats.org/officeDocument/2006/relationships/image" Target="../media/f3cdcf3c_86a5_11e9_8101_003048fd731b_a65d85fb_281e_11ed_a30f_00259070b48733.jpeg"/><Relationship Id="rId34" Type="http://schemas.openxmlformats.org/officeDocument/2006/relationships/image" Target="../media/f3cdcf40_86a5_11e9_8101_003048fd731b_a65d85ff_281e_11ed_a30f_00259070b48734.jpeg"/><Relationship Id="rId35" Type="http://schemas.openxmlformats.org/officeDocument/2006/relationships/image" Target="../media/f3cdcf94_86a5_11e9_8101_003048fd731b_a65d8603_281e_11ed_a30f_00259070b48735.jpeg"/><Relationship Id="rId36" Type="http://schemas.openxmlformats.org/officeDocument/2006/relationships/image" Target="../media/f3cdcf98_86a5_11e9_8101_003048fd731b_a65d8607_281e_11ed_a30f_00259070b48736.jpeg"/><Relationship Id="rId37" Type="http://schemas.openxmlformats.org/officeDocument/2006/relationships/image" Target="../media/f3cdcf9c_86a5_11e9_8101_003048fd731b_a65d860b_281e_11ed_a30f_00259070b48737.jpeg"/><Relationship Id="rId38" Type="http://schemas.openxmlformats.org/officeDocument/2006/relationships/image" Target="../media/f3cdcfa0_86a5_11e9_8101_003048fd731b_a65d860f_281e_11ed_a30f_00259070b48738.jpeg"/><Relationship Id="rId39" Type="http://schemas.openxmlformats.org/officeDocument/2006/relationships/image" Target="../media/f3cdcfa4_86a5_11e9_8101_003048fd731b_a65d8613_281e_11ed_a30f_00259070b48739.jpeg"/><Relationship Id="rId40" Type="http://schemas.openxmlformats.org/officeDocument/2006/relationships/image" Target="../media/fae7fde8_86a5_11e9_8101_003048fd731b_a65d8617_281e_11ed_a30f_00259070b48740.jpeg"/><Relationship Id="rId41" Type="http://schemas.openxmlformats.org/officeDocument/2006/relationships/image" Target="../media/fae7fdec_86a5_11e9_8101_003048fd731b_409a691c_281f_11ed_a30f_00259070b48741.jpeg"/><Relationship Id="rId42" Type="http://schemas.openxmlformats.org/officeDocument/2006/relationships/image" Target="../media/fae7fdf0_86a5_11e9_8101_003048fd731b_409a6920_281f_11ed_a30f_00259070b48742.jpeg"/><Relationship Id="rId43" Type="http://schemas.openxmlformats.org/officeDocument/2006/relationships/image" Target="../media/6d083a4d_3466_11eb_81f3_003048fd731b_409a6924_281f_11ed_a30f_00259070b48743.jpeg"/><Relationship Id="rId44" Type="http://schemas.openxmlformats.org/officeDocument/2006/relationships/image" Target="../media/6d083a4f_3466_11eb_81f3_003048fd731b_ab6a88ee_27ae_11ed_a30e_00259070b48744.jpeg"/><Relationship Id="rId45" Type="http://schemas.openxmlformats.org/officeDocument/2006/relationships/image" Target="../media/61991c17_230d_11ed_a307_00259070b487_4396be60_0312_11ef_a5a4_047c1617b14345.jpeg"/><Relationship Id="rId46" Type="http://schemas.openxmlformats.org/officeDocument/2006/relationships/image" Target="../media/c6ac6add_577d_11ee_a4c1_047c1617b143_4396be64_0312_11ef_a5a4_047c1617b14346.jpeg"/><Relationship Id="rId47" Type="http://schemas.openxmlformats.org/officeDocument/2006/relationships/image" Target="../media/54e1daa2_3459_11ef_a5e4_047c1617b143_4e2a740f_fcc7_11ef_a6ef_047c1617b14347.jpeg"/><Relationship Id="rId48" Type="http://schemas.openxmlformats.org/officeDocument/2006/relationships/image" Target="../media/54e1daa4_3459_11ef_a5e4_047c1617b143_4e2a7413_fcc7_11ef_a6ef_047c1617b14348.jpeg"/><Relationship Id="rId49" Type="http://schemas.openxmlformats.org/officeDocument/2006/relationships/image" Target="../media/145c89a8_551c_11f0_a76e_047c1617b143_579e238d_5a46_11f0_a775_047c1617b14349.jpeg"/><Relationship Id="rId50" Type="http://schemas.openxmlformats.org/officeDocument/2006/relationships/image" Target="../media/145c89aa_551c_11f0_a76e_047c1617b143_579e2391_5a46_11f0_a775_047c1617b14350.jpeg"/><Relationship Id="rId51" Type="http://schemas.openxmlformats.org/officeDocument/2006/relationships/image" Target="../media/145c89ac_551c_11f0_a76e_047c1617b143_579e2395_5a46_11f0_a775_047c1617b14351.jpeg"/><Relationship Id="rId52" Type="http://schemas.openxmlformats.org/officeDocument/2006/relationships/image" Target="../media/145c89ae_551c_11f0_a76e_047c1617b143_579e2399_5a46_11f0_a775_047c1617b14352.jpeg"/><Relationship Id="rId53" Type="http://schemas.openxmlformats.org/officeDocument/2006/relationships/image" Target="../media/145c89de_551c_11f0_a76e_047c1617b143_579e23a6_5a46_11f0_a775_047c1617b14353.jpeg"/><Relationship Id="rId54" Type="http://schemas.openxmlformats.org/officeDocument/2006/relationships/image" Target="../media/f7c1cd87_7932_11f0_a79f_047c1617b143_a26f3368_7c1e_11f0_a7a3_047c1617b14354.jpeg"/><Relationship Id="rId55" Type="http://schemas.openxmlformats.org/officeDocument/2006/relationships/image" Target="../media/f7c1cd89_7932_11f0_a79f_047c1617b143_a26f336c_7c1e_11f0_a7a3_047c1617b14355.jpeg"/><Relationship Id="rId56" Type="http://schemas.openxmlformats.org/officeDocument/2006/relationships/image" Target="../media/f7c1cd8b_7932_11f0_a79f_047c1617b143_a26f3370_7c1e_11f0_a7a3_047c1617b14356.jpeg"/><Relationship Id="rId57" Type="http://schemas.openxmlformats.org/officeDocument/2006/relationships/image" Target="../media/f7c1cd8d_7932_11f0_a79f_047c1617b143_a26f3374_7c1e_11f0_a7a3_047c1617b14357.jpeg"/><Relationship Id="rId58" Type="http://schemas.openxmlformats.org/officeDocument/2006/relationships/image" Target="../media/f7c1cd8f_7932_11f0_a79f_047c1617b143_a26f3378_7c1e_11f0_a7a3_047c1617b14358.jpeg"/><Relationship Id="rId59" Type="http://schemas.openxmlformats.org/officeDocument/2006/relationships/image" Target="../media/f7c1cd91_7932_11f0_a79f_047c1617b143_a26f337c_7c1e_11f0_a7a3_047c1617b14359.jpeg"/><Relationship Id="rId60" Type="http://schemas.openxmlformats.org/officeDocument/2006/relationships/image" Target="../media/f7c1cd93_7932_11f0_a79f_047c1617b143_a26f3380_7c1e_11f0_a7a3_047c1617b14360.jpeg"/><Relationship Id="rId61" Type="http://schemas.openxmlformats.org/officeDocument/2006/relationships/image" Target="../media/f7c1cd95_7932_11f0_a79f_047c1617b143_a26f3384_7c1e_11f0_a7a3_047c1617b14361.jpeg"/><Relationship Id="rId62" Type="http://schemas.openxmlformats.org/officeDocument/2006/relationships/image" Target="../media/f7c1cd97_7932_11f0_a79f_047c1617b143_a26f3388_7c1e_11f0_a7a3_047c1617b14362.jpeg"/><Relationship Id="rId63" Type="http://schemas.openxmlformats.org/officeDocument/2006/relationships/image" Target="../media/f7c1cd99_7932_11f0_a79f_047c1617b143_a26f338c_7c1e_11f0_a7a3_047c1617b14363.jpeg"/><Relationship Id="rId64" Type="http://schemas.openxmlformats.org/officeDocument/2006/relationships/image" Target="../media/f7c1cd9b_7932_11f0_a79f_047c1617b143_a26f3390_7c1e_11f0_a7a3_047c1617b14364.jpeg"/><Relationship Id="rId65" Type="http://schemas.openxmlformats.org/officeDocument/2006/relationships/image" Target="../media/f7c1cd9d_7932_11f0_a79f_047c1617b143_a26f3394_7c1e_11f0_a7a3_047c1617b14365.jpeg"/><Relationship Id="rId66" Type="http://schemas.openxmlformats.org/officeDocument/2006/relationships/image" Target="../media/fae7fe6b_86a5_11e9_8101_003048fd731b_a65d85f2_281e_11ed_a30f_00259070b48766.jpeg"/><Relationship Id="rId67" Type="http://schemas.openxmlformats.org/officeDocument/2006/relationships/image" Target="../media/5a6d7b39_847d_11ef_a64e_047c1617b143_1b5db360_f93d_11ef_a6ea_047c1617b14367.jpeg"/><Relationship Id="rId68" Type="http://schemas.openxmlformats.org/officeDocument/2006/relationships/image" Target="../media/5a6d7b3b_847d_11ef_a64e_047c1617b143_1b5db361_f93d_11ef_a6ea_047c1617b14368.jpeg"/><Relationship Id="rId69" Type="http://schemas.openxmlformats.org/officeDocument/2006/relationships/image" Target="../media/9182be26_eeb6_11ef_a6dd_047c1617b143_21d4f5aa_793a_11f0_a79f_047c1617b14369.jpeg"/><Relationship Id="rId70" Type="http://schemas.openxmlformats.org/officeDocument/2006/relationships/image" Target="../media/9182be28_eeb6_11ef_a6dd_047c1617b143_21d4f5a9_793a_11f0_a79f_047c1617b14370.jpeg"/><Relationship Id="rId71" Type="http://schemas.openxmlformats.org/officeDocument/2006/relationships/image" Target="../media/e558648e_f66a_11ef_a6e7_047c1617b143_21d4f5a8_793a_11f0_a79f_047c1617b14371.jpeg"/><Relationship Id="rId72" Type="http://schemas.openxmlformats.org/officeDocument/2006/relationships/image" Target="../media/e5586490_f66a_11ef_a6e7_047c1617b143_21d4f5a7_793a_11f0_a79f_047c1617b14372.jpeg"/><Relationship Id="rId73" Type="http://schemas.openxmlformats.org/officeDocument/2006/relationships/image" Target="../media/f3cdcef7_86a5_11e9_8101_003048fd731b_409a6928_281f_11ed_a30f_00259070b48773.jpeg"/><Relationship Id="rId74" Type="http://schemas.openxmlformats.org/officeDocument/2006/relationships/image" Target="../media/f3cdcefb_86a5_11e9_8101_003048fd731b_409a692c_281f_11ed_a30f_00259070b48774.jpeg"/><Relationship Id="rId75" Type="http://schemas.openxmlformats.org/officeDocument/2006/relationships/image" Target="../media/f3cdceff_86a5_11e9_8101_003048fd731b_409a6930_281f_11ed_a30f_00259070b48775.jpeg"/><Relationship Id="rId76" Type="http://schemas.openxmlformats.org/officeDocument/2006/relationships/image" Target="../media/f3cdcf03_86a5_11e9_8101_003048fd731b_409a6934_281f_11ed_a30f_00259070b48776.jpeg"/><Relationship Id="rId77" Type="http://schemas.openxmlformats.org/officeDocument/2006/relationships/image" Target="../media/f3cdcf07_86a5_11e9_8101_003048fd731b_409a6938_281f_11ed_a30f_00259070b48777.jpeg"/><Relationship Id="rId78" Type="http://schemas.openxmlformats.org/officeDocument/2006/relationships/image" Target="../media/f3cdcf0a_86a5_11e9_8101_003048fd731b_409a693c_281f_11ed_a30f_00259070b48778.jpeg"/><Relationship Id="rId79" Type="http://schemas.openxmlformats.org/officeDocument/2006/relationships/image" Target="../media/f3cdcf0d_86a5_11e9_8101_003048fd731b_409a6940_281f_11ed_a30f_00259070b48779.jpeg"/><Relationship Id="rId80" Type="http://schemas.openxmlformats.org/officeDocument/2006/relationships/image" Target="../media/f3cdcf10_86a5_11e9_8101_003048fd731b_409a6944_281f_11ed_a30f_00259070b48780.jpeg"/><Relationship Id="rId81" Type="http://schemas.openxmlformats.org/officeDocument/2006/relationships/image" Target="../media/6d083a4b_3466_11eb_81f3_003048fd731b_409a6948_281f_11ed_a30f_00259070b48781.jpeg"/><Relationship Id="rId82" Type="http://schemas.openxmlformats.org/officeDocument/2006/relationships/image" Target="../media/fae7fdf5_86a5_11e9_8101_003048fd731b_409a69a5_281f_11ed_a30f_00259070b48782.jpeg"/><Relationship Id="rId83" Type="http://schemas.openxmlformats.org/officeDocument/2006/relationships/image" Target="../media/fae7fdf8_86a5_11e9_8101_003048fd731b_409a69a9_281f_11ed_a30f_00259070b48783.jpeg"/><Relationship Id="rId84" Type="http://schemas.openxmlformats.org/officeDocument/2006/relationships/image" Target="../media/fae7fdfb_86a5_11e9_8101_003048fd731b_409a69ad_281f_11ed_a30f_00259070b48784.jpeg"/><Relationship Id="rId85" Type="http://schemas.openxmlformats.org/officeDocument/2006/relationships/image" Target="../media/fae7fdfe_86a5_11e9_8101_003048fd731b_409a69b1_281f_11ed_a30f_00259070b48785.jpeg"/><Relationship Id="rId86" Type="http://schemas.openxmlformats.org/officeDocument/2006/relationships/image" Target="../media/fae7fe01_86a5_11e9_8101_003048fd731b_409a69b5_281f_11ed_a30f_00259070b48786.jpeg"/><Relationship Id="rId87" Type="http://schemas.openxmlformats.org/officeDocument/2006/relationships/image" Target="../media/fae7fe04_86a5_11e9_8101_003048fd731b_409a69b9_281f_11ed_a30f_00259070b48787.jpeg"/><Relationship Id="rId88" Type="http://schemas.openxmlformats.org/officeDocument/2006/relationships/image" Target="../media/fae7fe07_86a5_11e9_8101_003048fd731b_409a69bd_281f_11ed_a30f_00259070b48788.jpeg"/><Relationship Id="rId89" Type="http://schemas.openxmlformats.org/officeDocument/2006/relationships/image" Target="../media/fae7fe0a_86a5_11e9_8101_003048fd731b_409a69c1_281f_11ed_a30f_00259070b48789.jpeg"/><Relationship Id="rId90" Type="http://schemas.openxmlformats.org/officeDocument/2006/relationships/image" Target="../media/fae7fe0d_86a5_11e9_8101_003048fd731b_409a69c5_281f_11ed_a30f_00259070b48790.jpeg"/><Relationship Id="rId91" Type="http://schemas.openxmlformats.org/officeDocument/2006/relationships/image" Target="../media/fae7fe10_86a5_11e9_8101_003048fd731b_409a69c9_281f_11ed_a30f_00259070b48791.jpeg"/><Relationship Id="rId92" Type="http://schemas.openxmlformats.org/officeDocument/2006/relationships/image" Target="../media/fae7fe13_86a5_11e9_8101_003048fd731b_409a69cd_281f_11ed_a30f_00259070b48792.jpeg"/><Relationship Id="rId93" Type="http://schemas.openxmlformats.org/officeDocument/2006/relationships/image" Target="../media/fae7fe16_86a5_11e9_8101_003048fd731b_409a69d1_281f_11ed_a30f_00259070b48793.jpeg"/><Relationship Id="rId94" Type="http://schemas.openxmlformats.org/officeDocument/2006/relationships/image" Target="../media/fae7fe19_86a5_11e9_8101_003048fd731b_409a69d5_281f_11ed_a30f_00259070b48794.jpeg"/><Relationship Id="rId95" Type="http://schemas.openxmlformats.org/officeDocument/2006/relationships/image" Target="../media/fae7fe1c_86a5_11e9_8101_003048fd731b_409a69d9_281f_11ed_a30f_00259070b48795.jpeg"/><Relationship Id="rId96" Type="http://schemas.openxmlformats.org/officeDocument/2006/relationships/image" Target="../media/fae7fe1f_86a5_11e9_8101_003048fd731b_409a69dd_281f_11ed_a30f_00259070b48796.jpeg"/><Relationship Id="rId97" Type="http://schemas.openxmlformats.org/officeDocument/2006/relationships/image" Target="../media/fae7fe22_86a5_11e9_8101_003048fd731b_409a69e1_281f_11ed_a30f_00259070b48797.jpeg"/><Relationship Id="rId98" Type="http://schemas.openxmlformats.org/officeDocument/2006/relationships/image" Target="../media/fae7fe25_86a5_11e9_8101_003048fd731b_409a69e5_281f_11ed_a30f_00259070b48798.jpeg"/><Relationship Id="rId99" Type="http://schemas.openxmlformats.org/officeDocument/2006/relationships/image" Target="../media/fae7fe28_86a5_11e9_8101_003048fd731b_409a69e9_281f_11ed_a30f_00259070b48799.jpeg"/><Relationship Id="rId100" Type="http://schemas.openxmlformats.org/officeDocument/2006/relationships/image" Target="../media/fae7fe2b_86a5_11e9_8101_003048fd731b_409a69ed_281f_11ed_a30f_00259070b487100.jpeg"/><Relationship Id="rId101" Type="http://schemas.openxmlformats.org/officeDocument/2006/relationships/image" Target="../media/fae7fe2e_86a5_11e9_8101_003048fd731b_409a69f1_281f_11ed_a30f_00259070b487101.jpeg"/><Relationship Id="rId102" Type="http://schemas.openxmlformats.org/officeDocument/2006/relationships/image" Target="../media/6d083a51_3466_11eb_81f3_003048fd731b_409a69f5_281f_11ed_a30f_00259070b487102.jpeg"/><Relationship Id="rId103" Type="http://schemas.openxmlformats.org/officeDocument/2006/relationships/image" Target="../media/af385886_ce99_11ef_a6b4_047c1617b143_1b5db49a_f93d_11ef_a6ea_047c1617b143103.jpeg"/><Relationship Id="rId104" Type="http://schemas.openxmlformats.org/officeDocument/2006/relationships/image" Target="../media/af385888_ce99_11ef_a6b4_047c1617b143_1b5db49b_f93d_11ef_a6ea_047c1617b143104.jpeg"/><Relationship Id="rId105" Type="http://schemas.openxmlformats.org/officeDocument/2006/relationships/image" Target="../media/af38588a_ce99_11ef_a6b4_047c1617b143_1b5db49c_f93d_11ef_a6ea_047c1617b143105.jpeg"/><Relationship Id="rId106" Type="http://schemas.openxmlformats.org/officeDocument/2006/relationships/image" Target="../media/af38588c_ce99_11ef_a6b4_047c1617b143_1b5db49d_f93d_11ef_a6ea_047c1617b143106.jpeg"/><Relationship Id="rId107" Type="http://schemas.openxmlformats.org/officeDocument/2006/relationships/image" Target="../media/af38588e_ce99_11ef_a6b4_047c1617b143_1b5db49e_f93d_11ef_a6ea_047c1617b143107.jpeg"/><Relationship Id="rId108" Type="http://schemas.openxmlformats.org/officeDocument/2006/relationships/image" Target="../media/af385890_ce99_11ef_a6b4_047c1617b143_1b5db49f_f93d_11ef_a6ea_047c1617b143108.jpeg"/><Relationship Id="rId109" Type="http://schemas.openxmlformats.org/officeDocument/2006/relationships/image" Target="../media/145c89b0_551c_11f0_a76e_047c1617b143_579e239d_5a46_11f0_a775_047c1617b143109.jpeg"/><Relationship Id="rId110" Type="http://schemas.openxmlformats.org/officeDocument/2006/relationships/image" Target="../media/6d083a53_3466_11eb_81f3_003048fd731b_46e460cb_281f_11ed_a30f_00259070b487110.jpeg"/><Relationship Id="rId111" Type="http://schemas.openxmlformats.org/officeDocument/2006/relationships/image" Target="../media/6d083a55_3466_11eb_81f3_003048fd731b_46e460cf_281f_11ed_a30f_00259070b487111.jpeg"/><Relationship Id="rId112" Type="http://schemas.openxmlformats.org/officeDocument/2006/relationships/image" Target="../media/6d083a57_3466_11eb_81f3_003048fd731b_46e460d3_281f_11ed_a30f_00259070b487112.jpeg"/><Relationship Id="rId113" Type="http://schemas.openxmlformats.org/officeDocument/2006/relationships/image" Target="../media/6d083a59_3466_11eb_81f3_003048fd731b_46e460d7_281f_11ed_a30f_00259070b487113.jpeg"/><Relationship Id="rId114" Type="http://schemas.openxmlformats.org/officeDocument/2006/relationships/image" Target="../media/6d083a5b_3466_11eb_81f3_003048fd731b_46e460db_281f_11ed_a30f_00259070b487114.jpeg"/><Relationship Id="rId115" Type="http://schemas.openxmlformats.org/officeDocument/2006/relationships/image" Target="../media/6d083a5d_3466_11eb_81f3_003048fd731b_46e460df_281f_11ed_a30f_00259070b487115.jpeg"/><Relationship Id="rId116" Type="http://schemas.openxmlformats.org/officeDocument/2006/relationships/image" Target="../media/6d083a5f_3466_11eb_81f3_003048fd731b_46e460e3_281f_11ed_a30f_00259070b487116.jpeg"/><Relationship Id="rId117" Type="http://schemas.openxmlformats.org/officeDocument/2006/relationships/image" Target="../media/6d083a61_3466_11eb_81f3_003048fd731b_46e460e7_281f_11ed_a30f_00259070b487117.jpeg"/><Relationship Id="rId118" Type="http://schemas.openxmlformats.org/officeDocument/2006/relationships/image" Target="../media/75c1f4af_c7a6_11ed_a3fe_047c1617b143_4396be4c_0312_11ef_a5a4_047c1617b143118.jpeg"/><Relationship Id="rId119" Type="http://schemas.openxmlformats.org/officeDocument/2006/relationships/image" Target="../media/75c1f4b1_c7a6_11ed_a3fe_047c1617b143_4396be50_0312_11ef_a5a4_047c1617b143119.jpeg"/><Relationship Id="rId120" Type="http://schemas.openxmlformats.org/officeDocument/2006/relationships/image" Target="../media/75c1f4b3_c7a6_11ed_a3fe_047c1617b143_4396be54_0312_11ef_a5a4_047c1617b143120.jpeg"/><Relationship Id="rId121" Type="http://schemas.openxmlformats.org/officeDocument/2006/relationships/image" Target="../media/75c1f4b5_c7a6_11ed_a3fe_047c1617b143_4396be58_0312_11ef_a5a4_047c1617b143121.jpeg"/><Relationship Id="rId122" Type="http://schemas.openxmlformats.org/officeDocument/2006/relationships/image" Target="../media/75c1f4b7_c7a6_11ed_a3fe_047c1617b143_4396be5c_0312_11ef_a5a4_047c1617b143122.jpeg"/><Relationship Id="rId123" Type="http://schemas.openxmlformats.org/officeDocument/2006/relationships/image" Target="../media/7571ec6d_f891_11ee_a597_047c1617b143_85119bc0_fcc8_11ef_a6ef_047c1617b143123.jpeg"/><Relationship Id="rId124" Type="http://schemas.openxmlformats.org/officeDocument/2006/relationships/image" Target="../media/7571ec6f_f891_11ee_a597_047c1617b143_85119bc3_fcc8_11ef_a6ef_047c1617b143124.jpeg"/><Relationship Id="rId125" Type="http://schemas.openxmlformats.org/officeDocument/2006/relationships/image" Target="../media/0ef53f69_9e75_11ef_a670_047c1617b143_579e22c5_5a46_11f0_a775_047c1617b143125.jpeg"/><Relationship Id="rId126" Type="http://schemas.openxmlformats.org/officeDocument/2006/relationships/image" Target="../media/0ef53f6b_9e75_11ef_a670_047c1617b143_579e22c9_5a46_11f0_a775_047c1617b143126.jpeg"/><Relationship Id="rId127" Type="http://schemas.openxmlformats.org/officeDocument/2006/relationships/image" Target="../media/0ef53f6d_9e75_11ef_a670_047c1617b143_579e22cd_5a46_11f0_a775_047c1617b143127.jpeg"/><Relationship Id="rId128" Type="http://schemas.openxmlformats.org/officeDocument/2006/relationships/image" Target="../media/0ef53f6f_9e75_11ef_a670_047c1617b143_579e22d1_5a46_11f0_a775_047c1617b143128.jpeg"/><Relationship Id="rId129" Type="http://schemas.openxmlformats.org/officeDocument/2006/relationships/image" Target="../media/0ef53f71_9e75_11ef_a670_047c1617b143_579e22d5_5a46_11f0_a775_047c1617b143129.jpeg"/><Relationship Id="rId130" Type="http://schemas.openxmlformats.org/officeDocument/2006/relationships/image" Target="../media/0ef53f73_9e75_11ef_a670_047c1617b143_579e22d9_5a46_11f0_a775_047c1617b143130.jpeg"/><Relationship Id="rId131" Type="http://schemas.openxmlformats.org/officeDocument/2006/relationships/image" Target="../media/0ef53f75_9e75_11ef_a670_047c1617b143_579e22dd_5a46_11f0_a775_047c1617b143131.jpeg"/><Relationship Id="rId132" Type="http://schemas.openxmlformats.org/officeDocument/2006/relationships/image" Target="../media/0ef53f77_9e75_11ef_a670_047c1617b143_579e22e1_5a46_11f0_a775_047c1617b143132.jpeg"/><Relationship Id="rId133" Type="http://schemas.openxmlformats.org/officeDocument/2006/relationships/image" Target="../media/0ef53f79_9e75_11ef_a670_047c1617b143_579e22e5_5a46_11f0_a775_047c1617b143133.jpeg"/><Relationship Id="rId134" Type="http://schemas.openxmlformats.org/officeDocument/2006/relationships/image" Target="../media/0ef53f7b_9e75_11ef_a670_047c1617b143_579e22e9_5a46_11f0_a775_047c1617b143134.jpeg"/><Relationship Id="rId135" Type="http://schemas.openxmlformats.org/officeDocument/2006/relationships/image" Target="../media/0ef53f7d_9e75_11ef_a670_047c1617b143_579e22ed_5a46_11f0_a775_047c1617b143135.jpeg"/><Relationship Id="rId136" Type="http://schemas.openxmlformats.org/officeDocument/2006/relationships/image" Target="../media/0ef53f7f_9e75_11ef_a670_047c1617b143_579e22f1_5a46_11f0_a775_047c1617b143136.jpeg"/><Relationship Id="rId137" Type="http://schemas.openxmlformats.org/officeDocument/2006/relationships/image" Target="../media/0ef53f81_9e75_11ef_a670_047c1617b143_579e22f5_5a46_11f0_a775_047c1617b143137.jpeg"/><Relationship Id="rId138" Type="http://schemas.openxmlformats.org/officeDocument/2006/relationships/image" Target="../media/0ef53f83_9e75_11ef_a670_047c1617b143_579e22f9_5a46_11f0_a775_047c1617b143138.jpeg"/><Relationship Id="rId139" Type="http://schemas.openxmlformats.org/officeDocument/2006/relationships/image" Target="../media/0ef53f85_9e75_11ef_a670_047c1617b143_579e22fd_5a46_11f0_a775_047c1617b143139.jpeg"/><Relationship Id="rId140" Type="http://schemas.openxmlformats.org/officeDocument/2006/relationships/image" Target="../media/0ef53f87_9e75_11ef_a670_047c1617b143_579e2301_5a46_11f0_a775_047c1617b143140.jpeg"/><Relationship Id="rId141" Type="http://schemas.openxmlformats.org/officeDocument/2006/relationships/image" Target="../media/0ef53f89_9e75_11ef_a670_047c1617b143_579e2305_5a46_11f0_a775_047c1617b143141.jpeg"/><Relationship Id="rId142" Type="http://schemas.openxmlformats.org/officeDocument/2006/relationships/image" Target="../media/0ef53f8b_9e75_11ef_a670_047c1617b143_579e2309_5a46_11f0_a775_047c1617b143142.jpeg"/><Relationship Id="rId143" Type="http://schemas.openxmlformats.org/officeDocument/2006/relationships/image" Target="../media/0ef53f8d_9e75_11ef_a670_047c1617b143_579e230d_5a46_11f0_a775_047c1617b143143.jpeg"/><Relationship Id="rId144" Type="http://schemas.openxmlformats.org/officeDocument/2006/relationships/image" Target="../media/0ef53f8f_9e75_11ef_a670_047c1617b143_579e2311_5a46_11f0_a775_047c1617b143144.jpeg"/><Relationship Id="rId145" Type="http://schemas.openxmlformats.org/officeDocument/2006/relationships/image" Target="../media/f3cdcf1b_86a5_11e9_8101_003048fd731b_409a69f9_281f_11ed_a30f_00259070b487145.jpeg"/><Relationship Id="rId146" Type="http://schemas.openxmlformats.org/officeDocument/2006/relationships/image" Target="../media/f3cdcf1f_86a5_11e9_8101_003048fd731b_409a69fd_281f_11ed_a30f_00259070b487146.jpeg"/><Relationship Id="rId147" Type="http://schemas.openxmlformats.org/officeDocument/2006/relationships/image" Target="../media/f3cdcf23_86a5_11e9_8101_003048fd731b_409a6a01_281f_11ed_a30f_00259070b487147.jpeg"/><Relationship Id="rId148" Type="http://schemas.openxmlformats.org/officeDocument/2006/relationships/image" Target="../media/f3cdcf27_86a5_11e9_8101_003048fd731b_409a6a05_281f_11ed_a30f_00259070b487148.jpeg"/><Relationship Id="rId149" Type="http://schemas.openxmlformats.org/officeDocument/2006/relationships/image" Target="../media/f3cdcf2b_86a5_11e9_8101_003048fd731b_409a6a09_281f_11ed_a30f_00259070b487149.jpeg"/><Relationship Id="rId150" Type="http://schemas.openxmlformats.org/officeDocument/2006/relationships/image" Target="../media/f3cdcf2f_86a5_11e9_8101_003048fd731b_409a6a0d_281f_11ed_a30f_00259070b487150.jpeg"/><Relationship Id="rId151" Type="http://schemas.openxmlformats.org/officeDocument/2006/relationships/image" Target="../media/f3cdcf33_86a5_11e9_8101_003048fd731b_409a6a11_281f_11ed_a30f_00259070b487151.jpeg"/><Relationship Id="rId152" Type="http://schemas.openxmlformats.org/officeDocument/2006/relationships/image" Target="../media/f3cdcf36_86a5_11e9_8101_003048fd731b_409a6a15_281f_11ed_a30f_00259070b487152.jpeg"/><Relationship Id="rId153" Type="http://schemas.openxmlformats.org/officeDocument/2006/relationships/image" Target="../media/f3cdcf39_86a5_11e9_8101_003048fd731b_409a6a19_281f_11ed_a30f_00259070b487153.jpeg"/><Relationship Id="rId154" Type="http://schemas.openxmlformats.org/officeDocument/2006/relationships/image" Target="../media/f3cdcf44_86a5_11e9_8101_003048fd731b_409a6a1d_281f_11ed_a30f_00259070b487154.jpeg"/><Relationship Id="rId155" Type="http://schemas.openxmlformats.org/officeDocument/2006/relationships/image" Target="../media/f3cdcf48_86a5_11e9_8101_003048fd731b_409a6a21_281f_11ed_a30f_00259070b487155.jpeg"/><Relationship Id="rId156" Type="http://schemas.openxmlformats.org/officeDocument/2006/relationships/image" Target="../media/f3cdcf4c_86a5_11e9_8101_003048fd731b_409a6a25_281f_11ed_a30f_00259070b487156.jpeg"/><Relationship Id="rId157" Type="http://schemas.openxmlformats.org/officeDocument/2006/relationships/image" Target="../media/f3cdcf50_86a5_11e9_8101_003048fd731b_409a6a29_281f_11ed_a30f_00259070b487157.jpeg"/><Relationship Id="rId158" Type="http://schemas.openxmlformats.org/officeDocument/2006/relationships/image" Target="../media/f3cdcf54_86a5_11e9_8101_003048fd731b_409a6a2d_281f_11ed_a30f_00259070b487158.jpeg"/><Relationship Id="rId159" Type="http://schemas.openxmlformats.org/officeDocument/2006/relationships/image" Target="../media/f3cdcf58_86a5_11e9_8101_003048fd731b_409a6a31_281f_11ed_a30f_00259070b487159.jpeg"/><Relationship Id="rId160" Type="http://schemas.openxmlformats.org/officeDocument/2006/relationships/image" Target="../media/5540d78f_f5a0_11eb_8302_003048fd731b_aaacbe35_602e_11ec_a20b_00259070b487160.jpeg"/><Relationship Id="rId161" Type="http://schemas.openxmlformats.org/officeDocument/2006/relationships/image" Target="../media/5540d791_f5a0_11eb_8302_003048fd731b_aaacbe36_602e_11ec_a20b_00259070b487161.jpeg"/><Relationship Id="rId162" Type="http://schemas.openxmlformats.org/officeDocument/2006/relationships/image" Target="../media/5540d793_f5a0_11eb_8302_003048fd731b_aaacbe37_602e_11ec_a20b_00259070b487162.jpeg"/><Relationship Id="rId163" Type="http://schemas.openxmlformats.org/officeDocument/2006/relationships/image" Target="../media/5540d795_f5a0_11eb_8302_003048fd731b_aaacbe38_602e_11ec_a20b_00259070b487163.jpeg"/><Relationship Id="rId164" Type="http://schemas.openxmlformats.org/officeDocument/2006/relationships/image" Target="../media/5540d797_f5a0_11eb_8302_003048fd731b_aaacbe39_602e_11ec_a20b_00259070b487164.jpeg"/><Relationship Id="rId165" Type="http://schemas.openxmlformats.org/officeDocument/2006/relationships/image" Target="../media/5540d799_f5a0_11eb_8302_003048fd731b_aaacbe3a_602e_11ec_a20b_00259070b487165.jpeg"/><Relationship Id="rId166" Type="http://schemas.openxmlformats.org/officeDocument/2006/relationships/image" Target="../media/5540d79b_f5a0_11eb_8302_003048fd731b_aaacbe3b_602e_11ec_a20b_00259070b487166.jpeg"/><Relationship Id="rId167" Type="http://schemas.openxmlformats.org/officeDocument/2006/relationships/image" Target="../media/5540d79d_f5a0_11eb_8302_003048fd731b_aaacbe3c_602e_11ec_a20b_00259070b487167.jpeg"/><Relationship Id="rId168" Type="http://schemas.openxmlformats.org/officeDocument/2006/relationships/image" Target="../media/5540d79f_f5a0_11eb_8302_003048fd731b_aaacbe3d_602e_11ec_a20b_00259070b487168.jpeg"/><Relationship Id="rId169" Type="http://schemas.openxmlformats.org/officeDocument/2006/relationships/image" Target="../media/5540d7a1_f5a0_11eb_8302_003048fd731b_aaacbe3e_602e_11ec_a20b_00259070b487169.jpeg"/><Relationship Id="rId170" Type="http://schemas.openxmlformats.org/officeDocument/2006/relationships/image" Target="../media/2a6046e1_f967_11e9_810b_003048fd731b_409a697e_281f_11ed_a30f_00259070b487170.jpeg"/><Relationship Id="rId171" Type="http://schemas.openxmlformats.org/officeDocument/2006/relationships/image" Target="../media/2a6046e3_f967_11e9_810b_003048fd731b_409a697f_281f_11ed_a30f_00259070b487171.jpeg"/><Relationship Id="rId172" Type="http://schemas.openxmlformats.org/officeDocument/2006/relationships/image" Target="../media/2a6046e5_f967_11e9_810b_003048fd731b_409a6980_281f_11ed_a30f_00259070b487172.jpeg"/><Relationship Id="rId173" Type="http://schemas.openxmlformats.org/officeDocument/2006/relationships/image" Target="../media/e1867ee7_3767_11ea_810f_003048fd731b_409a6981_281f_11ed_a30f_00259070b487173.jpeg"/><Relationship Id="rId174" Type="http://schemas.openxmlformats.org/officeDocument/2006/relationships/image" Target="../media/e1867ee9_3767_11ea_810f_003048fd731b_409a6982_281f_11ed_a30f_00259070b487174.jpeg"/><Relationship Id="rId175" Type="http://schemas.openxmlformats.org/officeDocument/2006/relationships/image" Target="../media/e1867eeb_3767_11ea_810f_003048fd731b_409a6983_281f_11ed_a30f_00259070b487175.jpeg"/><Relationship Id="rId176" Type="http://schemas.openxmlformats.org/officeDocument/2006/relationships/image" Target="../media/e1867eed_3767_11ea_810f_003048fd731b_409a6984_281f_11ed_a30f_00259070b487176.jpeg"/><Relationship Id="rId177" Type="http://schemas.openxmlformats.org/officeDocument/2006/relationships/image" Target="../media/e1867eef_3767_11ea_810f_003048fd731b_409a6985_281f_11ed_a30f_00259070b487177.jpeg"/><Relationship Id="rId178" Type="http://schemas.openxmlformats.org/officeDocument/2006/relationships/image" Target="../media/e1867ef1_3767_11ea_810f_003048fd731b_409a6986_281f_11ed_a30f_00259070b487178.jpeg"/><Relationship Id="rId179" Type="http://schemas.openxmlformats.org/officeDocument/2006/relationships/image" Target="../media/e1867ef3_3767_11ea_810f_003048fd731b_409a6987_281f_11ed_a30f_00259070b487179.jpeg"/><Relationship Id="rId180" Type="http://schemas.openxmlformats.org/officeDocument/2006/relationships/image" Target="../media/e1867ef5_3767_11ea_810f_003048fd731b_409a6988_281f_11ed_a30f_00259070b487180.jpeg"/><Relationship Id="rId181" Type="http://schemas.openxmlformats.org/officeDocument/2006/relationships/image" Target="../media/32cd9618_0918_11eb_81b8_003048fd731b_409a6995_281f_11ed_a30f_00259070b487181.jpeg"/><Relationship Id="rId182" Type="http://schemas.openxmlformats.org/officeDocument/2006/relationships/image" Target="../media/32cd961a_0918_11eb_81b8_003048fd731b_409a6996_281f_11ed_a30f_00259070b487182.jpeg"/><Relationship Id="rId183" Type="http://schemas.openxmlformats.org/officeDocument/2006/relationships/image" Target="../media/32cd961c_0918_11eb_81b8_003048fd731b_409a6997_281f_11ed_a30f_00259070b487183.jpeg"/><Relationship Id="rId184" Type="http://schemas.openxmlformats.org/officeDocument/2006/relationships/image" Target="../media/32cd961e_0918_11eb_81b8_003048fd731b_409a6998_281f_11ed_a30f_00259070b487184.jpeg"/><Relationship Id="rId185" Type="http://schemas.openxmlformats.org/officeDocument/2006/relationships/image" Target="../media/32cd9620_0918_11eb_81b8_003048fd731b_409a6999_281f_11ed_a30f_00259070b487185.jpeg"/><Relationship Id="rId186" Type="http://schemas.openxmlformats.org/officeDocument/2006/relationships/image" Target="../media/32cd9622_0918_11eb_81b8_003048fd731b_409a699a_281f_11ed_a30f_00259070b487186.jpeg"/><Relationship Id="rId187" Type="http://schemas.openxmlformats.org/officeDocument/2006/relationships/image" Target="../media/32cd9624_0918_11eb_81b8_003048fd731b_409a699b_281f_11ed_a30f_00259070b487187.jpeg"/><Relationship Id="rId188" Type="http://schemas.openxmlformats.org/officeDocument/2006/relationships/image" Target="../media/32cd9626_0918_11eb_81b8_003048fd731b_409a699c_281f_11ed_a30f_00259070b487188.jpeg"/><Relationship Id="rId189" Type="http://schemas.openxmlformats.org/officeDocument/2006/relationships/image" Target="../media/4bf92f3a_b620_11ee_a53c_047c1617b143_1b5db3a9_f93d_11ef_a6ea_047c1617b143189.jpeg"/><Relationship Id="rId190" Type="http://schemas.openxmlformats.org/officeDocument/2006/relationships/image" Target="../media/4bf92f3c_b620_11ee_a53c_047c1617b143_1b5db3b0_f93d_11ef_a6ea_047c1617b143190.jpeg"/><Relationship Id="rId191" Type="http://schemas.openxmlformats.org/officeDocument/2006/relationships/image" Target="../media/4bf92f3e_b620_11ee_a53c_047c1617b143_1b5db3aa_f93d_11ef_a6ea_047c1617b143191.jpeg"/><Relationship Id="rId192" Type="http://schemas.openxmlformats.org/officeDocument/2006/relationships/image" Target="../media/4bf92f40_b620_11ee_a53c_047c1617b143_1b5db3b4_f93d_11ef_a6ea_047c1617b143192.jpeg"/><Relationship Id="rId193" Type="http://schemas.openxmlformats.org/officeDocument/2006/relationships/image" Target="../media/4bf92f42_b620_11ee_a53c_047c1617b143_1b5db3ab_f93d_11ef_a6ea_047c1617b143193.jpeg"/><Relationship Id="rId194" Type="http://schemas.openxmlformats.org/officeDocument/2006/relationships/image" Target="../media/4bf92f44_b620_11ee_a53c_047c1617b143_1b5db3ac_f93d_11ef_a6ea_047c1617b143194.jpeg"/><Relationship Id="rId195" Type="http://schemas.openxmlformats.org/officeDocument/2006/relationships/image" Target="../media/9182be1a_eeb6_11ef_a6dd_047c1617b143_83eb968d_5d58_11f0_a779_047c1617b143195.jpeg"/><Relationship Id="rId196" Type="http://schemas.openxmlformats.org/officeDocument/2006/relationships/image" Target="../media/9182be1c_eeb6_11ef_a6dd_047c1617b143_83eb968e_5d58_11f0_a779_047c1617b143196.jpeg"/><Relationship Id="rId197" Type="http://schemas.openxmlformats.org/officeDocument/2006/relationships/image" Target="../media/9182be1e_eeb6_11ef_a6dd_047c1617b143_83eb968f_5d58_11f0_a779_047c1617b143197.jpeg"/><Relationship Id="rId198" Type="http://schemas.openxmlformats.org/officeDocument/2006/relationships/image" Target="../media/f6f0e457_c920_11ee_a554_047c1617b143_4b3c1c07_5a46_11f0_a775_047c1617b143198.jpeg"/><Relationship Id="rId199" Type="http://schemas.openxmlformats.org/officeDocument/2006/relationships/image" Target="../media/f6f0e459_c920_11ee_a554_047c1617b143_83eb96ee_5d58_11f0_a779_047c1617b143199.jpeg"/><Relationship Id="rId200" Type="http://schemas.openxmlformats.org/officeDocument/2006/relationships/image" Target="../media/f6f0e45b_c920_11ee_a554_047c1617b143_4b3c1c08_5a46_11f0_a775_047c1617b143200.jpeg"/><Relationship Id="rId201" Type="http://schemas.openxmlformats.org/officeDocument/2006/relationships/image" Target="../media/9e535e7d_c386_11ee_a54d_047c1617b143_4396be47_0312_11ef_a5a4_047c1617b143201.jpeg"/><Relationship Id="rId202" Type="http://schemas.openxmlformats.org/officeDocument/2006/relationships/image" Target="../media/9e535e7b_c386_11ee_a54d_047c1617b143_4396be49_0312_11ef_a5a4_047c1617b143202.jpeg"/><Relationship Id="rId203" Type="http://schemas.openxmlformats.org/officeDocument/2006/relationships/image" Target="../media/9e535e7f_c386_11ee_a54d_047c1617b143_4396be4b_0312_11ef_a5a4_047c1617b143203.jpeg"/><Relationship Id="rId204" Type="http://schemas.openxmlformats.org/officeDocument/2006/relationships/image" Target="../media/f3cdcf5c_86a5_11e9_8101_003048fd731b_409a6a35_281f_11ed_a30f_00259070b487204.jpeg"/><Relationship Id="rId205" Type="http://schemas.openxmlformats.org/officeDocument/2006/relationships/image" Target="../media/f3cdcf5f_86a5_11e9_8101_003048fd731b_409a6a39_281f_11ed_a30f_00259070b487205.jpeg"/><Relationship Id="rId206" Type="http://schemas.openxmlformats.org/officeDocument/2006/relationships/image" Target="../media/f3cdcf62_86a5_11e9_8101_003048fd731b_409a6a3d_281f_11ed_a30f_00259070b487206.jpeg"/><Relationship Id="rId207" Type="http://schemas.openxmlformats.org/officeDocument/2006/relationships/image" Target="../media/f3cdcf65_86a5_11e9_8101_003048fd731b_409a6a41_281f_11ed_a30f_00259070b487207.jpeg"/><Relationship Id="rId208" Type="http://schemas.openxmlformats.org/officeDocument/2006/relationships/image" Target="../media/f3cdcf68_86a5_11e9_8101_003048fd731b_409a6a45_281f_11ed_a30f_00259070b487208.jpeg"/><Relationship Id="rId209" Type="http://schemas.openxmlformats.org/officeDocument/2006/relationships/image" Target="../media/f3cdcf6b_86a5_11e9_8101_003048fd731b_409a6a49_281f_11ed_a30f_00259070b487209.jpeg"/><Relationship Id="rId210" Type="http://schemas.openxmlformats.org/officeDocument/2006/relationships/image" Target="../media/f3cdcf6e_86a5_11e9_8101_003048fd731b_409a6a4d_281f_11ed_a30f_00259070b487210.jpeg"/><Relationship Id="rId211" Type="http://schemas.openxmlformats.org/officeDocument/2006/relationships/image" Target="../media/f3cdcf71_86a5_11e9_8101_003048fd731b_409a6a51_281f_11ed_a30f_00259070b487211.jpeg"/><Relationship Id="rId212" Type="http://schemas.openxmlformats.org/officeDocument/2006/relationships/image" Target="../media/f3cdcf75_86a5_11e9_8101_003048fd731b_409a6a55_281f_11ed_a30f_00259070b487212.jpeg"/><Relationship Id="rId213" Type="http://schemas.openxmlformats.org/officeDocument/2006/relationships/image" Target="../media/f3cdcf78_86a5_11e9_8101_003048fd731b_409a6a59_281f_11ed_a30f_00259070b487213.jpeg"/><Relationship Id="rId214" Type="http://schemas.openxmlformats.org/officeDocument/2006/relationships/image" Target="../media/f3cdcf7c_86a5_11e9_8101_003048fd731b_46e46093_281f_11ed_a30f_00259070b487214.jpeg"/><Relationship Id="rId215" Type="http://schemas.openxmlformats.org/officeDocument/2006/relationships/image" Target="../media/f3cdcf80_86a5_11e9_8101_003048fd731b_46e46097_281f_11ed_a30f_00259070b487215.jpeg"/><Relationship Id="rId216" Type="http://schemas.openxmlformats.org/officeDocument/2006/relationships/image" Target="../media/65637d56_0b65_11ec_831e_003048fd731b_46e460b3_281f_11ed_a30f_00259070b487216.jpeg"/><Relationship Id="rId217" Type="http://schemas.openxmlformats.org/officeDocument/2006/relationships/image" Target="../media/65637d58_0b65_11ec_831e_003048fd731b_46e460b7_281f_11ed_a30f_00259070b487217.jpeg"/><Relationship Id="rId218" Type="http://schemas.openxmlformats.org/officeDocument/2006/relationships/image" Target="../media/65637d5a_0b65_11ec_831e_003048fd731b_46e460bb_281f_11ed_a30f_00259070b487218.jpeg"/><Relationship Id="rId219" Type="http://schemas.openxmlformats.org/officeDocument/2006/relationships/image" Target="../media/9dd797e1_895b_11ef_a654_047c1617b143_4b3c1c09_5a46_11f0_a775_047c1617b143219.jpeg"/><Relationship Id="rId220" Type="http://schemas.openxmlformats.org/officeDocument/2006/relationships/image" Target="../media/9dd797e3_895b_11ef_a654_047c1617b143_4b3c1c0a_5a46_11f0_a775_047c1617b143220.jpeg"/><Relationship Id="rId221" Type="http://schemas.openxmlformats.org/officeDocument/2006/relationships/image" Target="../media/9dd797e5_895b_11ef_a654_047c1617b143_4b3c1c0b_5a46_11f0_a775_047c1617b1432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1" name="Image_133" descr="Image_13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2" name="Image_134" descr="Image_13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5" name="Image_137" descr="Image_13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6" name="Image_138" descr="Image_138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7" name="Image_139" descr="Image_139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8" name="Image_140" descr="Image_140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9" name="Image_141" descr="Image_141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0" name="Image_142" descr="Image_14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1" name="Image_143" descr="Image_14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2" name="Image_144" descr="Image_14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3" name="Image_145" descr="Image_14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4" name="Image_146" descr="Image_14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45" name="Image_185" descr="Image_18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46" name="Image_186" descr="Image_18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47" name="Image_187" descr="Image_18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48" name="Image_188" descr="Image_18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49" name="Image_189" descr="Image_18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50" name="Image_190" descr="Image_19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51" name="Image_191" descr="Image_19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52" name="Image_192" descr="Image_19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53" name="Image_193" descr="Image_19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54" name="Image_194" descr="Image_19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55" name="Image_195" descr="Image_19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56" name="Image_196" descr="Image_19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7" name="Image_197" descr="Image_19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58" name="Image_198" descr="Image_19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59" name="Image_199" descr="Image_19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60" name="Image_202" descr="Image_20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61" name="Image_203" descr="Image_20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62" name="Image_204" descr="Image_20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63" name="Image_205" descr="Image_20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64" name="Image_206" descr="Image_20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65" name="Image_207" descr="Image_20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66" name="Image_208" descr="Image_20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67" name="Image_209" descr="Image_20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68" name="Image_210" descr="Image_21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69" name="Image_211" descr="Image_21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70" name="Image_213" descr="Image_21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71" name="Image_214" descr="Image_21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72" name="Image_215" descr="Image_21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73" name="Image_216" descr="Image_21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74" name="Image_217" descr="Image_21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75" name="Image_218" descr="Image_21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76" name="Image_219" descr="Image_21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77" name="Image_220" descr="Image_22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78" name="Image_221" descr="Image_22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79" name="Image_222" descr="Image_22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80" name="Image_223" descr="Image_22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81" name="Image_224" descr="Image_22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82" name="Image_225" descr="Image_22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83" name="Image_226" descr="Image_22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84" name="Image_227" descr="Image_22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85" name="Image_228" descr="Image_22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86" name="Image_229" descr="Image_22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87" name="Image_230" descr="Image_23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88" name="Image_231" descr="Image_23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89" name="Image_232" descr="Image_23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90" name="Image_233" descr="Image_23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191" name="Image_234" descr="Image_23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192" name="Image_235" descr="Image_23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193" name="Image_236" descr="Image_23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194" name="Image_237" descr="Image_23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195" name="Image_238" descr="Image_23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196" name="Image_239" descr="Image_23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197" name="Image_240" descr="Image_24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198" name="Image_242" descr="Image_24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199" name="Image_243" descr="Image_24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00" name="Image_244" descr="Image_24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01" name="Image_246" descr="Image_24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02" name="Image_247" descr="Image_24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03" name="Image_248" descr="Image_24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04" name="Image_250" descr="Image_250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05" name="Image_251" descr="Image_251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06" name="Image_252" descr="Image_252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07" name="Image_253" descr="Image_253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08" name="Image_254" descr="Image_25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09" name="Image_255" descr="Image_25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10" name="Image_256" descr="Image_256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11" name="Image_257" descr="Image_257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12" name="Image_258" descr="Image_258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13" name="Image_259" descr="Image_259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14" name="Image_260" descr="Image_260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15" name="Image_261" descr="Image_261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16" name="Image_262" descr="Image_262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17" name="Image_263" descr="Image_263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18" name="Image_264" descr="Image_264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19" name="Image_266" descr="Image_26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20" name="Image_267" descr="Image_267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21" name="Image_268" descr="Image_268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820617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6</v>
      </c>
      <c r="H5" s="2" t="s">
        <v>17</v>
      </c>
      <c r="I5" s="1">
        <v>0</v>
      </c>
      <c r="J5" s="3" t="s">
        <v>18</v>
      </c>
      <c r="K5" s="2" t="str">
        <f>J5*1326.00</f>
        <v>0</v>
      </c>
      <c r="L5" s="5"/>
    </row>
    <row r="6" spans="1:12" customHeight="1" ht="105" outlineLevel="4">
      <c r="A6" s="1"/>
      <c r="B6" s="1">
        <v>820618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6</v>
      </c>
      <c r="H6" s="2" t="s">
        <v>17</v>
      </c>
      <c r="I6" s="1">
        <v>0</v>
      </c>
      <c r="J6" s="3" t="s">
        <v>18</v>
      </c>
      <c r="K6" s="2" t="str">
        <f>J6*1902.00</f>
        <v>0</v>
      </c>
      <c r="L6" s="5"/>
    </row>
    <row r="7" spans="1:12" customHeight="1" ht="105" outlineLevel="4">
      <c r="A7" s="1"/>
      <c r="B7" s="1">
        <v>820619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 t="s">
        <v>27</v>
      </c>
      <c r="I7" s="1">
        <v>0</v>
      </c>
      <c r="J7" s="3" t="s">
        <v>18</v>
      </c>
      <c r="K7" s="2" t="str">
        <f>J7*1561.00</f>
        <v>0</v>
      </c>
      <c r="L7" s="5"/>
    </row>
    <row r="8" spans="1:12" customHeight="1" ht="105" outlineLevel="4">
      <c r="A8" s="1"/>
      <c r="B8" s="1">
        <v>820620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9</v>
      </c>
      <c r="H8" s="2" t="s">
        <v>17</v>
      </c>
      <c r="I8" s="1">
        <v>0</v>
      </c>
      <c r="J8" s="3" t="s">
        <v>18</v>
      </c>
      <c r="K8" s="2" t="str">
        <f>J8*2023.00</f>
        <v>0</v>
      </c>
      <c r="L8" s="5"/>
    </row>
    <row r="9" spans="1:12" customHeight="1" ht="105" outlineLevel="4">
      <c r="A9" s="1"/>
      <c r="B9" s="1">
        <v>820621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5</v>
      </c>
      <c r="H9" s="2" t="s">
        <v>36</v>
      </c>
      <c r="I9" s="1">
        <v>0</v>
      </c>
      <c r="J9" s="3" t="s">
        <v>18</v>
      </c>
      <c r="K9" s="2" t="str">
        <f>J9*1702.00</f>
        <v>0</v>
      </c>
      <c r="L9" s="5"/>
    </row>
    <row r="10" spans="1:12" customHeight="1" ht="105" outlineLevel="4">
      <c r="A10" s="1"/>
      <c r="B10" s="1">
        <v>820622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10</v>
      </c>
      <c r="H10" s="2" t="s">
        <v>36</v>
      </c>
      <c r="I10" s="1">
        <v>0</v>
      </c>
      <c r="J10" s="3" t="s">
        <v>18</v>
      </c>
      <c r="K10" s="2" t="str">
        <f>J10*2147.00</f>
        <v>0</v>
      </c>
      <c r="L10" s="5"/>
    </row>
    <row r="11" spans="1:12" outlineLevel="2">
      <c r="A11" s="8" t="s">
        <v>41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823192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7</v>
      </c>
      <c r="H12" s="2">
        <v>0</v>
      </c>
      <c r="I12" s="1">
        <v>0</v>
      </c>
      <c r="J12" s="3" t="s">
        <v>18</v>
      </c>
      <c r="K12" s="2" t="str">
        <f>J12*783.91</f>
        <v>0</v>
      </c>
      <c r="L12" s="5"/>
    </row>
    <row r="13" spans="1:12" customHeight="1" ht="105" outlineLevel="4">
      <c r="A13" s="1"/>
      <c r="B13" s="1">
        <v>823193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50</v>
      </c>
      <c r="H13" s="2">
        <v>0</v>
      </c>
      <c r="I13" s="1">
        <v>0</v>
      </c>
      <c r="J13" s="3" t="s">
        <v>18</v>
      </c>
      <c r="K13" s="2" t="str">
        <f>J13*1114.14</f>
        <v>0</v>
      </c>
      <c r="L13" s="5"/>
    </row>
    <row r="14" spans="1:12" customHeight="1" ht="105" outlineLevel="4">
      <c r="A14" s="1"/>
      <c r="B14" s="1">
        <v>823194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50</v>
      </c>
      <c r="H14" s="2">
        <v>0</v>
      </c>
      <c r="I14" s="1">
        <v>0</v>
      </c>
      <c r="J14" s="3" t="s">
        <v>18</v>
      </c>
      <c r="K14" s="2" t="str">
        <f>J14*1417.59</f>
        <v>0</v>
      </c>
      <c r="L14" s="5"/>
    </row>
    <row r="15" spans="1:12" customHeight="1" ht="105" outlineLevel="4">
      <c r="A15" s="1"/>
      <c r="B15" s="1">
        <v>824793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6</v>
      </c>
      <c r="H15" s="2">
        <v>0</v>
      </c>
      <c r="I15" s="1">
        <v>0</v>
      </c>
      <c r="J15" s="3" t="s">
        <v>18</v>
      </c>
      <c r="K15" s="2" t="str">
        <f>J15*1012.99</f>
        <v>0</v>
      </c>
      <c r="L15" s="5"/>
    </row>
    <row r="16" spans="1:12" customHeight="1" ht="105" outlineLevel="4">
      <c r="A16" s="1"/>
      <c r="B16" s="1">
        <v>824794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J16*1192.98</f>
        <v>0</v>
      </c>
      <c r="L16" s="5"/>
    </row>
    <row r="17" spans="1:12" customHeight="1" ht="105" outlineLevel="4">
      <c r="A17" s="1"/>
      <c r="B17" s="1">
        <v>824795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18</v>
      </c>
      <c r="K17" s="2" t="str">
        <f>J17*1603.53</f>
        <v>0</v>
      </c>
      <c r="L17" s="5"/>
    </row>
    <row r="18" spans="1:12" customHeight="1" ht="105" outlineLevel="4">
      <c r="A18" s="1"/>
      <c r="B18" s="1">
        <v>824796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4</v>
      </c>
      <c r="H18" s="2">
        <v>0</v>
      </c>
      <c r="I18" s="1">
        <v>0</v>
      </c>
      <c r="J18" s="3" t="s">
        <v>18</v>
      </c>
      <c r="K18" s="2" t="str">
        <f>J18*1410.15</f>
        <v>0</v>
      </c>
      <c r="L18" s="5"/>
    </row>
    <row r="19" spans="1:12" customHeight="1" ht="105" outlineLevel="4">
      <c r="A19" s="1"/>
      <c r="B19" s="1">
        <v>824797</v>
      </c>
      <c r="C19" s="1" t="s">
        <v>71</v>
      </c>
      <c r="D19" s="1" t="s">
        <v>72</v>
      </c>
      <c r="E19" s="2" t="s">
        <v>73</v>
      </c>
      <c r="F19" s="2" t="s">
        <v>66</v>
      </c>
      <c r="G19" s="2">
        <v>5</v>
      </c>
      <c r="H19" s="2">
        <v>0</v>
      </c>
      <c r="I19" s="1">
        <v>0</v>
      </c>
      <c r="J19" s="3" t="s">
        <v>18</v>
      </c>
      <c r="K19" s="2" t="str">
        <f>J19*1603.53</f>
        <v>0</v>
      </c>
      <c r="L19" s="5"/>
    </row>
    <row r="20" spans="1:12" customHeight="1" ht="105" outlineLevel="4">
      <c r="A20" s="1"/>
      <c r="B20" s="1">
        <v>824798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J20*2180.68</f>
        <v>0</v>
      </c>
      <c r="L20" s="5"/>
    </row>
    <row r="21" spans="1:12" customHeight="1" ht="105" outlineLevel="4">
      <c r="A21" s="1"/>
      <c r="B21" s="1">
        <v>824799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7</v>
      </c>
      <c r="H21" s="2">
        <v>0</v>
      </c>
      <c r="I21" s="1">
        <v>0</v>
      </c>
      <c r="J21" s="3" t="s">
        <v>18</v>
      </c>
      <c r="K21" s="2" t="str">
        <f>J21*1872.76</f>
        <v>0</v>
      </c>
      <c r="L21" s="5"/>
    </row>
    <row r="22" spans="1:12" customHeight="1" ht="105" outlineLevel="4">
      <c r="A22" s="1"/>
      <c r="B22" s="1">
        <v>824800</v>
      </c>
      <c r="C22" s="1" t="s">
        <v>82</v>
      </c>
      <c r="D22" s="1" t="s">
        <v>83</v>
      </c>
      <c r="E22" s="2" t="s">
        <v>84</v>
      </c>
      <c r="F22" s="2" t="s">
        <v>77</v>
      </c>
      <c r="G22" s="2">
        <v>5</v>
      </c>
      <c r="H22" s="2">
        <v>0</v>
      </c>
      <c r="I22" s="1">
        <v>0</v>
      </c>
      <c r="J22" s="3" t="s">
        <v>18</v>
      </c>
      <c r="K22" s="2" t="str">
        <f>J22*2180.68</f>
        <v>0</v>
      </c>
      <c r="L22" s="5"/>
    </row>
    <row r="23" spans="1:12" customHeight="1" ht="105" outlineLevel="4">
      <c r="A23" s="1"/>
      <c r="B23" s="1">
        <v>824801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>
        <v>0</v>
      </c>
      <c r="J23" s="3" t="s">
        <v>18</v>
      </c>
      <c r="K23" s="2" t="str">
        <f>J23*2646.26</f>
        <v>0</v>
      </c>
      <c r="L23" s="5"/>
    </row>
    <row r="24" spans="1:12" customHeight="1" ht="105" outlineLevel="4">
      <c r="A24" s="1"/>
      <c r="B24" s="1">
        <v>824802</v>
      </c>
      <c r="C24" s="1" t="s">
        <v>89</v>
      </c>
      <c r="D24" s="1" t="s">
        <v>90</v>
      </c>
      <c r="E24" s="2" t="s">
        <v>91</v>
      </c>
      <c r="F24" s="2" t="s">
        <v>77</v>
      </c>
      <c r="G24" s="2">
        <v>8</v>
      </c>
      <c r="H24" s="2">
        <v>0</v>
      </c>
      <c r="I24" s="1">
        <v>0</v>
      </c>
      <c r="J24" s="3" t="s">
        <v>18</v>
      </c>
      <c r="K24" s="2" t="str">
        <f>J24*2180.68</f>
        <v>0</v>
      </c>
      <c r="L24" s="5"/>
    </row>
    <row r="25" spans="1:12" customHeight="1" ht="105" outlineLevel="4">
      <c r="A25" s="1"/>
      <c r="B25" s="1">
        <v>824803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>
        <v>0</v>
      </c>
      <c r="I25" s="1">
        <v>0</v>
      </c>
      <c r="J25" s="3" t="s">
        <v>18</v>
      </c>
      <c r="K25" s="2" t="str">
        <f>J25*2339.84</f>
        <v>0</v>
      </c>
      <c r="L25" s="5"/>
    </row>
    <row r="26" spans="1:12" customHeight="1" ht="105" outlineLevel="4">
      <c r="A26" s="1"/>
      <c r="B26" s="1">
        <v>824804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0</v>
      </c>
      <c r="H26" s="2">
        <v>0</v>
      </c>
      <c r="I26" s="1">
        <v>0</v>
      </c>
      <c r="J26" s="3" t="s">
        <v>18</v>
      </c>
      <c r="K26" s="2" t="str">
        <f>J26*2561.48</f>
        <v>0</v>
      </c>
      <c r="L26" s="5"/>
    </row>
    <row r="27" spans="1:12" outlineLevel="2">
      <c r="A27" s="8" t="s">
        <v>100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882146</v>
      </c>
      <c r="C28" s="1" t="s">
        <v>101</v>
      </c>
      <c r="D28" s="1"/>
      <c r="E28" s="2" t="s">
        <v>102</v>
      </c>
      <c r="F28" s="2" t="s">
        <v>103</v>
      </c>
      <c r="G28" s="2">
        <v>7</v>
      </c>
      <c r="H28" s="2">
        <v>0</v>
      </c>
      <c r="I28" s="1">
        <v>0</v>
      </c>
      <c r="J28" s="3" t="s">
        <v>18</v>
      </c>
      <c r="K28" s="2" t="str">
        <f>J28*732.72</f>
        <v>0</v>
      </c>
      <c r="L28" s="5"/>
    </row>
    <row r="29" spans="1:12" customHeight="1" ht="105" outlineLevel="4">
      <c r="A29" s="1"/>
      <c r="B29" s="1">
        <v>882147</v>
      </c>
      <c r="C29" s="1" t="s">
        <v>104</v>
      </c>
      <c r="D29" s="1"/>
      <c r="E29" s="2" t="s">
        <v>105</v>
      </c>
      <c r="F29" s="2" t="s">
        <v>106</v>
      </c>
      <c r="G29" s="2">
        <v>4</v>
      </c>
      <c r="H29" s="2">
        <v>0</v>
      </c>
      <c r="I29" s="1">
        <v>0</v>
      </c>
      <c r="J29" s="3" t="s">
        <v>18</v>
      </c>
      <c r="K29" s="2" t="str">
        <f>J29*1037.16</f>
        <v>0</v>
      </c>
      <c r="L29" s="5"/>
    </row>
    <row r="30" spans="1:12" customHeight="1" ht="105" outlineLevel="4">
      <c r="A30" s="1"/>
      <c r="B30" s="1">
        <v>882148</v>
      </c>
      <c r="C30" s="1" t="s">
        <v>107</v>
      </c>
      <c r="D30" s="1"/>
      <c r="E30" s="2" t="s">
        <v>108</v>
      </c>
      <c r="F30" s="2" t="s">
        <v>109</v>
      </c>
      <c r="G30" s="2">
        <v>8</v>
      </c>
      <c r="H30" s="2">
        <v>0</v>
      </c>
      <c r="I30" s="1">
        <v>0</v>
      </c>
      <c r="J30" s="3" t="s">
        <v>18</v>
      </c>
      <c r="K30" s="2" t="str">
        <f>J30*1358.80</f>
        <v>0</v>
      </c>
      <c r="L30" s="5"/>
    </row>
    <row r="31" spans="1:12" customHeight="1" ht="105" outlineLevel="4">
      <c r="A31" s="1"/>
      <c r="B31" s="1">
        <v>883027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4</v>
      </c>
      <c r="H31" s="2">
        <v>0</v>
      </c>
      <c r="I31" s="1">
        <v>0</v>
      </c>
      <c r="J31" s="3" t="s">
        <v>18</v>
      </c>
      <c r="K31" s="2" t="str">
        <f>J31*1100.00</f>
        <v>0</v>
      </c>
      <c r="L31" s="5"/>
    </row>
    <row r="32" spans="1:12" customHeight="1" ht="105" outlineLevel="4">
      <c r="A32" s="1"/>
      <c r="B32" s="1">
        <v>883028</v>
      </c>
      <c r="C32" s="1" t="s">
        <v>114</v>
      </c>
      <c r="D32" s="1" t="s">
        <v>115</v>
      </c>
      <c r="E32" s="2" t="s">
        <v>116</v>
      </c>
      <c r="F32" s="2" t="s">
        <v>117</v>
      </c>
      <c r="G32" s="2">
        <v>7</v>
      </c>
      <c r="H32" s="2">
        <v>0</v>
      </c>
      <c r="I32" s="1">
        <v>0</v>
      </c>
      <c r="J32" s="3" t="s">
        <v>18</v>
      </c>
      <c r="K32" s="2" t="str">
        <f>J32*1500.00</f>
        <v>0</v>
      </c>
      <c r="L32" s="5"/>
    </row>
    <row r="33" spans="1:12" outlineLevel="1">
      <c r="A33" s="7" t="s">
        <v>118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5"/>
    </row>
    <row r="34" spans="1:12" outlineLevel="2">
      <c r="A34" s="8" t="s">
        <v>119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829319</v>
      </c>
      <c r="C35" s="1" t="s">
        <v>120</v>
      </c>
      <c r="D35" s="1" t="s">
        <v>121</v>
      </c>
      <c r="E35" s="2" t="s">
        <v>122</v>
      </c>
      <c r="F35" s="2" t="s">
        <v>123</v>
      </c>
      <c r="G35" s="2" t="s">
        <v>124</v>
      </c>
      <c r="H35" s="2">
        <v>0</v>
      </c>
      <c r="I35" s="1">
        <v>0</v>
      </c>
      <c r="J35" s="3" t="s">
        <v>18</v>
      </c>
      <c r="K35" s="2" t="str">
        <f>J35*29.75</f>
        <v>0</v>
      </c>
      <c r="L35" s="5"/>
    </row>
    <row r="36" spans="1:12" customHeight="1" ht="105" outlineLevel="4">
      <c r="A36" s="1"/>
      <c r="B36" s="1">
        <v>829320</v>
      </c>
      <c r="C36" s="1" t="s">
        <v>125</v>
      </c>
      <c r="D36" s="1" t="s">
        <v>126</v>
      </c>
      <c r="E36" s="2" t="s">
        <v>127</v>
      </c>
      <c r="F36" s="2" t="s">
        <v>128</v>
      </c>
      <c r="G36" s="2" t="s">
        <v>36</v>
      </c>
      <c r="H36" s="2">
        <v>0</v>
      </c>
      <c r="I36" s="1">
        <v>0</v>
      </c>
      <c r="J36" s="3" t="s">
        <v>18</v>
      </c>
      <c r="K36" s="2" t="str">
        <f>J36*38.68</f>
        <v>0</v>
      </c>
      <c r="L36" s="5"/>
    </row>
    <row r="37" spans="1:12" customHeight="1" ht="105" outlineLevel="4">
      <c r="A37" s="1"/>
      <c r="B37" s="1">
        <v>829360</v>
      </c>
      <c r="C37" s="1" t="s">
        <v>129</v>
      </c>
      <c r="D37" s="1" t="s">
        <v>130</v>
      </c>
      <c r="E37" s="2" t="s">
        <v>131</v>
      </c>
      <c r="F37" s="2" t="s">
        <v>132</v>
      </c>
      <c r="G37" s="2" t="s">
        <v>133</v>
      </c>
      <c r="H37" s="2">
        <v>0</v>
      </c>
      <c r="I37" s="1">
        <v>0</v>
      </c>
      <c r="J37" s="3" t="s">
        <v>18</v>
      </c>
      <c r="K37" s="2" t="str">
        <f>J37*130.90</f>
        <v>0</v>
      </c>
      <c r="L37" s="5"/>
    </row>
    <row r="38" spans="1:12" customHeight="1" ht="105" outlineLevel="4">
      <c r="A38" s="1"/>
      <c r="B38" s="1">
        <v>829361</v>
      </c>
      <c r="C38" s="1" t="s">
        <v>134</v>
      </c>
      <c r="D38" s="1" t="s">
        <v>135</v>
      </c>
      <c r="E38" s="2" t="s">
        <v>136</v>
      </c>
      <c r="F38" s="2" t="s">
        <v>137</v>
      </c>
      <c r="G38" s="2" t="s">
        <v>50</v>
      </c>
      <c r="H38" s="2">
        <v>0</v>
      </c>
      <c r="I38" s="1">
        <v>0</v>
      </c>
      <c r="J38" s="3" t="s">
        <v>18</v>
      </c>
      <c r="K38" s="2" t="str">
        <f>J38*159.16</f>
        <v>0</v>
      </c>
      <c r="L38" s="5"/>
    </row>
    <row r="39" spans="1:12" customHeight="1" ht="105" outlineLevel="4">
      <c r="A39" s="1"/>
      <c r="B39" s="1">
        <v>820586</v>
      </c>
      <c r="C39" s="1" t="s">
        <v>138</v>
      </c>
      <c r="D39" s="1" t="s">
        <v>139</v>
      </c>
      <c r="E39" s="2" t="s">
        <v>140</v>
      </c>
      <c r="F39" s="2" t="s">
        <v>141</v>
      </c>
      <c r="G39" s="2" t="s">
        <v>50</v>
      </c>
      <c r="H39" s="2" t="s">
        <v>36</v>
      </c>
      <c r="I39" s="1">
        <v>0</v>
      </c>
      <c r="J39" s="3" t="s">
        <v>18</v>
      </c>
      <c r="K39" s="2" t="str">
        <f>J39*331.00</f>
        <v>0</v>
      </c>
      <c r="L39" s="5"/>
    </row>
    <row r="40" spans="1:12" customHeight="1" ht="105" outlineLevel="4">
      <c r="A40" s="1"/>
      <c r="B40" s="1">
        <v>820587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10</v>
      </c>
      <c r="H40" s="2" t="s">
        <v>17</v>
      </c>
      <c r="I40" s="1">
        <v>0</v>
      </c>
      <c r="J40" s="3" t="s">
        <v>18</v>
      </c>
      <c r="K40" s="2" t="str">
        <f>J40*397.00</f>
        <v>0</v>
      </c>
      <c r="L40" s="5"/>
    </row>
    <row r="41" spans="1:12" customHeight="1" ht="105" outlineLevel="4">
      <c r="A41" s="1"/>
      <c r="B41" s="1">
        <v>820597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7</v>
      </c>
      <c r="H41" s="2" t="s">
        <v>36</v>
      </c>
      <c r="I41" s="1">
        <v>0</v>
      </c>
      <c r="J41" s="3" t="s">
        <v>18</v>
      </c>
      <c r="K41" s="2" t="str">
        <f>J41*304.00</f>
        <v>0</v>
      </c>
      <c r="L41" s="5"/>
    </row>
    <row r="42" spans="1:12" customHeight="1" ht="105" outlineLevel="4">
      <c r="A42" s="1"/>
      <c r="B42" s="1">
        <v>820598</v>
      </c>
      <c r="C42" s="1" t="s">
        <v>150</v>
      </c>
      <c r="D42" s="1" t="s">
        <v>151</v>
      </c>
      <c r="E42" s="2" t="s">
        <v>152</v>
      </c>
      <c r="F42" s="2" t="s">
        <v>153</v>
      </c>
      <c r="G42" s="2" t="s">
        <v>133</v>
      </c>
      <c r="H42" s="2" t="s">
        <v>36</v>
      </c>
      <c r="I42" s="1">
        <v>0</v>
      </c>
      <c r="J42" s="3" t="s">
        <v>18</v>
      </c>
      <c r="K42" s="2" t="str">
        <f>J42*400.00</f>
        <v>0</v>
      </c>
      <c r="L42" s="5"/>
    </row>
    <row r="43" spans="1:12" customHeight="1" ht="105" outlineLevel="4">
      <c r="A43" s="1"/>
      <c r="B43" s="1">
        <v>820623</v>
      </c>
      <c r="C43" s="1" t="s">
        <v>154</v>
      </c>
      <c r="D43" s="1" t="s">
        <v>155</v>
      </c>
      <c r="E43" s="2" t="s">
        <v>156</v>
      </c>
      <c r="F43" s="2" t="s">
        <v>157</v>
      </c>
      <c r="G43" s="2" t="s">
        <v>50</v>
      </c>
      <c r="H43" s="2" t="s">
        <v>158</v>
      </c>
      <c r="I43" s="1">
        <v>0</v>
      </c>
      <c r="J43" s="3" t="s">
        <v>18</v>
      </c>
      <c r="K43" s="2" t="str">
        <f>J43*49.00</f>
        <v>0</v>
      </c>
      <c r="L43" s="5"/>
    </row>
    <row r="44" spans="1:12" customHeight="1" ht="105" outlineLevel="4">
      <c r="A44" s="1"/>
      <c r="B44" s="1">
        <v>820624</v>
      </c>
      <c r="C44" s="1" t="s">
        <v>159</v>
      </c>
      <c r="D44" s="1" t="s">
        <v>160</v>
      </c>
      <c r="E44" s="2" t="s">
        <v>161</v>
      </c>
      <c r="F44" s="2" t="s">
        <v>162</v>
      </c>
      <c r="G44" s="2" t="s">
        <v>50</v>
      </c>
      <c r="H44" s="2" t="s">
        <v>17</v>
      </c>
      <c r="I44" s="1">
        <v>0</v>
      </c>
      <c r="J44" s="3" t="s">
        <v>18</v>
      </c>
      <c r="K44" s="2" t="str">
        <f>J44*42.00</f>
        <v>0</v>
      </c>
      <c r="L44" s="5"/>
    </row>
    <row r="45" spans="1:12" customHeight="1" ht="105" outlineLevel="4">
      <c r="A45" s="1"/>
      <c r="B45" s="1">
        <v>820625</v>
      </c>
      <c r="C45" s="1" t="s">
        <v>163</v>
      </c>
      <c r="D45" s="1" t="s">
        <v>164</v>
      </c>
      <c r="E45" s="2" t="s">
        <v>165</v>
      </c>
      <c r="F45" s="2" t="s">
        <v>166</v>
      </c>
      <c r="G45" s="2" t="s">
        <v>133</v>
      </c>
      <c r="H45" s="2" t="s">
        <v>17</v>
      </c>
      <c r="I45" s="1">
        <v>0</v>
      </c>
      <c r="J45" s="3" t="s">
        <v>18</v>
      </c>
      <c r="K45" s="2" t="str">
        <f>J45*154.00</f>
        <v>0</v>
      </c>
      <c r="L45" s="5"/>
    </row>
    <row r="46" spans="1:12" customHeight="1" ht="105" outlineLevel="4">
      <c r="A46" s="1"/>
      <c r="B46" s="1">
        <v>820626</v>
      </c>
      <c r="C46" s="1" t="s">
        <v>167</v>
      </c>
      <c r="D46" s="1" t="s">
        <v>168</v>
      </c>
      <c r="E46" s="2" t="s">
        <v>169</v>
      </c>
      <c r="F46" s="2" t="s">
        <v>170</v>
      </c>
      <c r="G46" s="2" t="s">
        <v>133</v>
      </c>
      <c r="H46" s="2" t="s">
        <v>27</v>
      </c>
      <c r="I46" s="1">
        <v>0</v>
      </c>
      <c r="J46" s="3" t="s">
        <v>18</v>
      </c>
      <c r="K46" s="2" t="str">
        <f>J46*152.00</f>
        <v>0</v>
      </c>
      <c r="L46" s="5"/>
    </row>
    <row r="47" spans="1:12" customHeight="1" ht="105" outlineLevel="4">
      <c r="A47" s="1"/>
      <c r="B47" s="1">
        <v>820627</v>
      </c>
      <c r="C47" s="1" t="s">
        <v>171</v>
      </c>
      <c r="D47" s="1" t="s">
        <v>172</v>
      </c>
      <c r="E47" s="2" t="s">
        <v>173</v>
      </c>
      <c r="F47" s="2" t="s">
        <v>174</v>
      </c>
      <c r="G47" s="2" t="s">
        <v>133</v>
      </c>
      <c r="H47" s="2" t="s">
        <v>36</v>
      </c>
      <c r="I47" s="1">
        <v>0</v>
      </c>
      <c r="J47" s="3" t="s">
        <v>18</v>
      </c>
      <c r="K47" s="2" t="str">
        <f>J47*92.00</f>
        <v>0</v>
      </c>
      <c r="L47" s="5"/>
    </row>
    <row r="48" spans="1:12" customHeight="1" ht="105" outlineLevel="4">
      <c r="A48" s="1"/>
      <c r="B48" s="1">
        <v>820628</v>
      </c>
      <c r="C48" s="1" t="s">
        <v>175</v>
      </c>
      <c r="D48" s="1" t="s">
        <v>176</v>
      </c>
      <c r="E48" s="2" t="s">
        <v>177</v>
      </c>
      <c r="F48" s="2" t="s">
        <v>178</v>
      </c>
      <c r="G48" s="2" t="s">
        <v>124</v>
      </c>
      <c r="H48" s="2" t="s">
        <v>27</v>
      </c>
      <c r="I48" s="1">
        <v>0</v>
      </c>
      <c r="J48" s="3" t="s">
        <v>18</v>
      </c>
      <c r="K48" s="2" t="str">
        <f>J48*248.00</f>
        <v>0</v>
      </c>
      <c r="L48" s="5"/>
    </row>
    <row r="49" spans="1:12" customHeight="1" ht="105" outlineLevel="4">
      <c r="A49" s="1"/>
      <c r="B49" s="1">
        <v>820629</v>
      </c>
      <c r="C49" s="1" t="s">
        <v>179</v>
      </c>
      <c r="D49" s="1" t="s">
        <v>180</v>
      </c>
      <c r="E49" s="2" t="s">
        <v>181</v>
      </c>
      <c r="F49" s="2" t="s">
        <v>182</v>
      </c>
      <c r="G49" s="2" t="s">
        <v>124</v>
      </c>
      <c r="H49" s="2" t="s">
        <v>27</v>
      </c>
      <c r="I49" s="1">
        <v>0</v>
      </c>
      <c r="J49" s="3" t="s">
        <v>18</v>
      </c>
      <c r="K49" s="2" t="str">
        <f>J49*337.00</f>
        <v>0</v>
      </c>
      <c r="L49" s="5"/>
    </row>
    <row r="50" spans="1:12" customHeight="1" ht="105" outlineLevel="4">
      <c r="A50" s="1"/>
      <c r="B50" s="1">
        <v>820630</v>
      </c>
      <c r="C50" s="1" t="s">
        <v>183</v>
      </c>
      <c r="D50" s="1" t="s">
        <v>184</v>
      </c>
      <c r="E50" s="2" t="s">
        <v>185</v>
      </c>
      <c r="F50" s="2" t="s">
        <v>186</v>
      </c>
      <c r="G50" s="2" t="s">
        <v>133</v>
      </c>
      <c r="H50" s="2">
        <v>0</v>
      </c>
      <c r="I50" s="1">
        <v>0</v>
      </c>
      <c r="J50" s="3" t="s">
        <v>18</v>
      </c>
      <c r="K50" s="2" t="str">
        <f>J50*617.00</f>
        <v>0</v>
      </c>
      <c r="L50" s="5"/>
    </row>
    <row r="51" spans="1:12" customHeight="1" ht="105" outlineLevel="4">
      <c r="A51" s="1"/>
      <c r="B51" s="1">
        <v>836291</v>
      </c>
      <c r="C51" s="1" t="s">
        <v>187</v>
      </c>
      <c r="D51" s="1" t="s">
        <v>188</v>
      </c>
      <c r="E51" s="2" t="s">
        <v>189</v>
      </c>
      <c r="F51" s="2" t="s">
        <v>190</v>
      </c>
      <c r="G51" s="2" t="s">
        <v>133</v>
      </c>
      <c r="H51" s="2" t="s">
        <v>17</v>
      </c>
      <c r="I51" s="1">
        <v>0</v>
      </c>
      <c r="J51" s="3" t="s">
        <v>18</v>
      </c>
      <c r="K51" s="2" t="str">
        <f>J51*141.00</f>
        <v>0</v>
      </c>
      <c r="L51" s="5"/>
    </row>
    <row r="52" spans="1:12" customHeight="1" ht="105" outlineLevel="4">
      <c r="A52" s="1"/>
      <c r="B52" s="1">
        <v>836292</v>
      </c>
      <c r="C52" s="1" t="s">
        <v>191</v>
      </c>
      <c r="D52" s="1" t="s">
        <v>192</v>
      </c>
      <c r="E52" s="2" t="s">
        <v>193</v>
      </c>
      <c r="F52" s="2" t="s">
        <v>194</v>
      </c>
      <c r="G52" s="2">
        <v>0</v>
      </c>
      <c r="H52" s="2" t="s">
        <v>50</v>
      </c>
      <c r="I52" s="1">
        <v>0</v>
      </c>
      <c r="J52" s="3" t="s">
        <v>18</v>
      </c>
      <c r="K52" s="2" t="str">
        <f>J52*1166.00</f>
        <v>0</v>
      </c>
      <c r="L52" s="5"/>
    </row>
    <row r="53" spans="1:12" customHeight="1" ht="105" outlineLevel="4">
      <c r="A53" s="1"/>
      <c r="B53" s="1">
        <v>869369</v>
      </c>
      <c r="C53" s="1" t="s">
        <v>195</v>
      </c>
      <c r="D53" s="1" t="s">
        <v>196</v>
      </c>
      <c r="E53" s="2" t="s">
        <v>197</v>
      </c>
      <c r="F53" s="2" t="s">
        <v>198</v>
      </c>
      <c r="G53" s="2" t="s">
        <v>133</v>
      </c>
      <c r="H53" s="2" t="s">
        <v>50</v>
      </c>
      <c r="I53" s="1">
        <v>0</v>
      </c>
      <c r="J53" s="3" t="s">
        <v>18</v>
      </c>
      <c r="K53" s="2" t="str">
        <f>J53*448.00</f>
        <v>0</v>
      </c>
      <c r="L53" s="5"/>
    </row>
    <row r="54" spans="1:12" customHeight="1" ht="105" outlineLevel="4">
      <c r="A54" s="1"/>
      <c r="B54" s="1">
        <v>879986</v>
      </c>
      <c r="C54" s="1" t="s">
        <v>199</v>
      </c>
      <c r="D54" s="1" t="s">
        <v>200</v>
      </c>
      <c r="E54" s="2" t="s">
        <v>201</v>
      </c>
      <c r="F54" s="2" t="s">
        <v>202</v>
      </c>
      <c r="G54" s="2" t="s">
        <v>133</v>
      </c>
      <c r="H54" s="2">
        <v>1</v>
      </c>
      <c r="I54" s="1">
        <v>0</v>
      </c>
      <c r="J54" s="3" t="s">
        <v>18</v>
      </c>
      <c r="K54" s="2" t="str">
        <f>J54*350.00</f>
        <v>0</v>
      </c>
      <c r="L54" s="5"/>
    </row>
    <row r="55" spans="1:12" customHeight="1" ht="105" outlineLevel="4">
      <c r="A55" s="1"/>
      <c r="B55" s="1">
        <v>889983</v>
      </c>
      <c r="C55" s="1" t="s">
        <v>203</v>
      </c>
      <c r="D55" s="1" t="s">
        <v>204</v>
      </c>
      <c r="E55" s="2" t="s">
        <v>205</v>
      </c>
      <c r="F55" s="2" t="s">
        <v>206</v>
      </c>
      <c r="G55" s="2">
        <v>0</v>
      </c>
      <c r="H55" s="2" t="s">
        <v>36</v>
      </c>
      <c r="I55" s="1">
        <v>0</v>
      </c>
      <c r="J55" s="3" t="s">
        <v>18</v>
      </c>
      <c r="K55" s="2" t="str">
        <f>J55*66.00</f>
        <v>0</v>
      </c>
      <c r="L55" s="5"/>
    </row>
    <row r="56" spans="1:12" customHeight="1" ht="105" outlineLevel="4">
      <c r="A56" s="1"/>
      <c r="B56" s="1">
        <v>889984</v>
      </c>
      <c r="C56" s="1" t="s">
        <v>207</v>
      </c>
      <c r="D56" s="1" t="s">
        <v>208</v>
      </c>
      <c r="E56" s="2" t="s">
        <v>209</v>
      </c>
      <c r="F56" s="2" t="s">
        <v>210</v>
      </c>
      <c r="G56" s="2">
        <v>0</v>
      </c>
      <c r="H56" s="2" t="s">
        <v>36</v>
      </c>
      <c r="I56" s="1">
        <v>0</v>
      </c>
      <c r="J56" s="3" t="s">
        <v>18</v>
      </c>
      <c r="K56" s="2" t="str">
        <f>J56*105.00</f>
        <v>0</v>
      </c>
      <c r="L56" s="5"/>
    </row>
    <row r="57" spans="1:12" customHeight="1" ht="105" outlineLevel="4">
      <c r="A57" s="1"/>
      <c r="B57" s="1">
        <v>890051</v>
      </c>
      <c r="C57" s="1" t="s">
        <v>211</v>
      </c>
      <c r="D57" s="1" t="s">
        <v>212</v>
      </c>
      <c r="E57" s="2" t="s">
        <v>213</v>
      </c>
      <c r="F57" s="2" t="s">
        <v>214</v>
      </c>
      <c r="G57" s="2">
        <v>5</v>
      </c>
      <c r="H57" s="2" t="s">
        <v>36</v>
      </c>
      <c r="I57" s="1">
        <v>0</v>
      </c>
      <c r="J57" s="3" t="s">
        <v>18</v>
      </c>
      <c r="K57" s="2" t="str">
        <f>J57*433.00</f>
        <v>0</v>
      </c>
      <c r="L57" s="5"/>
    </row>
    <row r="58" spans="1:12" customHeight="1" ht="105" outlineLevel="4">
      <c r="A58" s="1"/>
      <c r="B58" s="1">
        <v>890052</v>
      </c>
      <c r="C58" s="1" t="s">
        <v>215</v>
      </c>
      <c r="D58" s="1" t="s">
        <v>216</v>
      </c>
      <c r="E58" s="2" t="s">
        <v>217</v>
      </c>
      <c r="F58" s="2" t="s">
        <v>218</v>
      </c>
      <c r="G58" s="2">
        <v>7</v>
      </c>
      <c r="H58" s="2" t="s">
        <v>17</v>
      </c>
      <c r="I58" s="1">
        <v>0</v>
      </c>
      <c r="J58" s="3" t="s">
        <v>18</v>
      </c>
      <c r="K58" s="2" t="str">
        <f>J58*585.00</f>
        <v>0</v>
      </c>
      <c r="L58" s="5"/>
    </row>
    <row r="59" spans="1:12" customHeight="1" ht="105" outlineLevel="4">
      <c r="A59" s="1"/>
      <c r="B59" s="1">
        <v>890053</v>
      </c>
      <c r="C59" s="1" t="s">
        <v>219</v>
      </c>
      <c r="D59" s="1" t="s">
        <v>220</v>
      </c>
      <c r="E59" s="2" t="s">
        <v>221</v>
      </c>
      <c r="F59" s="2" t="s">
        <v>222</v>
      </c>
      <c r="G59" s="2">
        <v>5</v>
      </c>
      <c r="H59" s="2" t="s">
        <v>36</v>
      </c>
      <c r="I59" s="1">
        <v>0</v>
      </c>
      <c r="J59" s="3" t="s">
        <v>18</v>
      </c>
      <c r="K59" s="2" t="str">
        <f>J59*514.00</f>
        <v>0</v>
      </c>
      <c r="L59" s="5"/>
    </row>
    <row r="60" spans="1:12" customHeight="1" ht="105" outlineLevel="4">
      <c r="A60" s="1"/>
      <c r="B60" s="1">
        <v>890054</v>
      </c>
      <c r="C60" s="1" t="s">
        <v>223</v>
      </c>
      <c r="D60" s="1" t="s">
        <v>224</v>
      </c>
      <c r="E60" s="2" t="s">
        <v>225</v>
      </c>
      <c r="F60" s="2" t="s">
        <v>226</v>
      </c>
      <c r="G60" s="2">
        <v>5</v>
      </c>
      <c r="H60" s="2" t="s">
        <v>17</v>
      </c>
      <c r="I60" s="1">
        <v>0</v>
      </c>
      <c r="J60" s="3" t="s">
        <v>18</v>
      </c>
      <c r="K60" s="2" t="str">
        <f>J60*663.00</f>
        <v>0</v>
      </c>
      <c r="L60" s="5"/>
    </row>
    <row r="61" spans="1:12" customHeight="1" ht="105" outlineLevel="4">
      <c r="A61" s="1"/>
      <c r="B61" s="1">
        <v>890078</v>
      </c>
      <c r="C61" s="1" t="s">
        <v>227</v>
      </c>
      <c r="D61" s="1" t="s">
        <v>228</v>
      </c>
      <c r="E61" s="2" t="s">
        <v>229</v>
      </c>
      <c r="F61" s="2" t="s">
        <v>230</v>
      </c>
      <c r="G61" s="2">
        <v>0</v>
      </c>
      <c r="H61" s="2">
        <v>0</v>
      </c>
      <c r="I61" s="1">
        <v>0</v>
      </c>
      <c r="J61" s="3" t="s">
        <v>18</v>
      </c>
      <c r="K61" s="2" t="str">
        <f>J61*100.00</f>
        <v>0</v>
      </c>
      <c r="L61" s="5"/>
    </row>
    <row r="62" spans="1:12" customHeight="1" ht="105" outlineLevel="4">
      <c r="A62" s="1"/>
      <c r="B62" s="1">
        <v>890104</v>
      </c>
      <c r="C62" s="1" t="s">
        <v>231</v>
      </c>
      <c r="D62" s="1" t="s">
        <v>232</v>
      </c>
      <c r="E62" s="2" t="s">
        <v>233</v>
      </c>
      <c r="F62" s="2" t="s">
        <v>234</v>
      </c>
      <c r="G62" s="2">
        <v>10</v>
      </c>
      <c r="H62" s="2" t="s">
        <v>17</v>
      </c>
      <c r="I62" s="1">
        <v>0</v>
      </c>
      <c r="J62" s="3" t="s">
        <v>18</v>
      </c>
      <c r="K62" s="2" t="str">
        <f>J62*343.00</f>
        <v>0</v>
      </c>
      <c r="L62" s="5"/>
    </row>
    <row r="63" spans="1:12" customHeight="1" ht="105" outlineLevel="4">
      <c r="A63" s="1"/>
      <c r="B63" s="1">
        <v>890105</v>
      </c>
      <c r="C63" s="1" t="s">
        <v>235</v>
      </c>
      <c r="D63" s="1" t="s">
        <v>236</v>
      </c>
      <c r="E63" s="2" t="s">
        <v>237</v>
      </c>
      <c r="F63" s="2" t="s">
        <v>238</v>
      </c>
      <c r="G63" s="2">
        <v>10</v>
      </c>
      <c r="H63" s="2" t="s">
        <v>17</v>
      </c>
      <c r="I63" s="1">
        <v>0</v>
      </c>
      <c r="J63" s="3" t="s">
        <v>18</v>
      </c>
      <c r="K63" s="2" t="str">
        <f>J63*615.00</f>
        <v>0</v>
      </c>
      <c r="L63" s="5"/>
    </row>
    <row r="64" spans="1:12" customHeight="1" ht="105" outlineLevel="4">
      <c r="A64" s="1"/>
      <c r="B64" s="1">
        <v>890106</v>
      </c>
      <c r="C64" s="1" t="s">
        <v>239</v>
      </c>
      <c r="D64" s="1" t="s">
        <v>240</v>
      </c>
      <c r="E64" s="2" t="s">
        <v>241</v>
      </c>
      <c r="F64" s="2" t="s">
        <v>242</v>
      </c>
      <c r="G64" s="2">
        <v>5</v>
      </c>
      <c r="H64" s="2" t="s">
        <v>17</v>
      </c>
      <c r="I64" s="1">
        <v>0</v>
      </c>
      <c r="J64" s="3" t="s">
        <v>18</v>
      </c>
      <c r="K64" s="2" t="str">
        <f>J64*192.00</f>
        <v>0</v>
      </c>
      <c r="L64" s="5"/>
    </row>
    <row r="65" spans="1:12" customHeight="1" ht="105" outlineLevel="4">
      <c r="A65" s="1"/>
      <c r="B65" s="1">
        <v>890107</v>
      </c>
      <c r="C65" s="1" t="s">
        <v>243</v>
      </c>
      <c r="D65" s="1" t="s">
        <v>244</v>
      </c>
      <c r="E65" s="2" t="s">
        <v>245</v>
      </c>
      <c r="F65" s="2" t="s">
        <v>246</v>
      </c>
      <c r="G65" s="2">
        <v>10</v>
      </c>
      <c r="H65" s="2" t="s">
        <v>17</v>
      </c>
      <c r="I65" s="1">
        <v>0</v>
      </c>
      <c r="J65" s="3" t="s">
        <v>18</v>
      </c>
      <c r="K65" s="2" t="str">
        <f>J65*185.00</f>
        <v>0</v>
      </c>
      <c r="L65" s="5"/>
    </row>
    <row r="66" spans="1:12" customHeight="1" ht="105" outlineLevel="4">
      <c r="A66" s="1"/>
      <c r="B66" s="1">
        <v>890108</v>
      </c>
      <c r="C66" s="1" t="s">
        <v>247</v>
      </c>
      <c r="D66" s="1" t="s">
        <v>248</v>
      </c>
      <c r="E66" s="2" t="s">
        <v>249</v>
      </c>
      <c r="F66" s="2" t="s">
        <v>250</v>
      </c>
      <c r="G66" s="2">
        <v>5</v>
      </c>
      <c r="H66" s="2" t="s">
        <v>36</v>
      </c>
      <c r="I66" s="1">
        <v>0</v>
      </c>
      <c r="J66" s="3" t="s">
        <v>18</v>
      </c>
      <c r="K66" s="2" t="str">
        <f>J66*404.00</f>
        <v>0</v>
      </c>
      <c r="L66" s="5"/>
    </row>
    <row r="67" spans="1:12" customHeight="1" ht="105" outlineLevel="4">
      <c r="A67" s="1"/>
      <c r="B67" s="1">
        <v>890109</v>
      </c>
      <c r="C67" s="1" t="s">
        <v>251</v>
      </c>
      <c r="D67" s="1" t="s">
        <v>252</v>
      </c>
      <c r="E67" s="2" t="s">
        <v>253</v>
      </c>
      <c r="F67" s="2" t="s">
        <v>254</v>
      </c>
      <c r="G67" s="2">
        <v>10</v>
      </c>
      <c r="H67" s="2" t="s">
        <v>36</v>
      </c>
      <c r="I67" s="1">
        <v>0</v>
      </c>
      <c r="J67" s="3" t="s">
        <v>18</v>
      </c>
      <c r="K67" s="2" t="str">
        <f>J67*413.00</f>
        <v>0</v>
      </c>
      <c r="L67" s="5"/>
    </row>
    <row r="68" spans="1:12" customHeight="1" ht="105" outlineLevel="4">
      <c r="A68" s="1"/>
      <c r="B68" s="1">
        <v>890110</v>
      </c>
      <c r="C68" s="1" t="s">
        <v>255</v>
      </c>
      <c r="D68" s="1" t="s">
        <v>256</v>
      </c>
      <c r="E68" s="2" t="s">
        <v>257</v>
      </c>
      <c r="F68" s="2" t="s">
        <v>258</v>
      </c>
      <c r="G68" s="2">
        <v>10</v>
      </c>
      <c r="H68" s="2" t="s">
        <v>17</v>
      </c>
      <c r="I68" s="1">
        <v>0</v>
      </c>
      <c r="J68" s="3" t="s">
        <v>18</v>
      </c>
      <c r="K68" s="2" t="str">
        <f>J68*390.00</f>
        <v>0</v>
      </c>
      <c r="L68" s="5"/>
    </row>
    <row r="69" spans="1:12" customHeight="1" ht="105" outlineLevel="4">
      <c r="A69" s="1"/>
      <c r="B69" s="1">
        <v>890111</v>
      </c>
      <c r="C69" s="1" t="s">
        <v>259</v>
      </c>
      <c r="D69" s="1" t="s">
        <v>260</v>
      </c>
      <c r="E69" s="2" t="s">
        <v>261</v>
      </c>
      <c r="F69" s="2" t="s">
        <v>262</v>
      </c>
      <c r="G69" s="2">
        <v>0</v>
      </c>
      <c r="H69" s="2" t="s">
        <v>17</v>
      </c>
      <c r="I69" s="1">
        <v>0</v>
      </c>
      <c r="J69" s="3" t="s">
        <v>18</v>
      </c>
      <c r="K69" s="2" t="str">
        <f>J69*235.00</f>
        <v>0</v>
      </c>
      <c r="L69" s="5"/>
    </row>
    <row r="70" spans="1:12" customHeight="1" ht="105" outlineLevel="4">
      <c r="A70" s="1"/>
      <c r="B70" s="1">
        <v>890112</v>
      </c>
      <c r="C70" s="1" t="s">
        <v>263</v>
      </c>
      <c r="D70" s="1" t="s">
        <v>264</v>
      </c>
      <c r="E70" s="2" t="s">
        <v>265</v>
      </c>
      <c r="F70" s="2" t="s">
        <v>266</v>
      </c>
      <c r="G70" s="2">
        <v>0</v>
      </c>
      <c r="H70" s="2" t="s">
        <v>27</v>
      </c>
      <c r="I70" s="1">
        <v>0</v>
      </c>
      <c r="J70" s="3" t="s">
        <v>18</v>
      </c>
      <c r="K70" s="2" t="str">
        <f>J70*239.00</f>
        <v>0</v>
      </c>
      <c r="L70" s="5"/>
    </row>
    <row r="71" spans="1:12" customHeight="1" ht="105" outlineLevel="4">
      <c r="A71" s="1"/>
      <c r="B71" s="1">
        <v>890113</v>
      </c>
      <c r="C71" s="1" t="s">
        <v>267</v>
      </c>
      <c r="D71" s="1" t="s">
        <v>268</v>
      </c>
      <c r="E71" s="2" t="s">
        <v>269</v>
      </c>
      <c r="F71" s="2" t="s">
        <v>270</v>
      </c>
      <c r="G71" s="2">
        <v>5</v>
      </c>
      <c r="H71" s="2" t="s">
        <v>36</v>
      </c>
      <c r="I71" s="1">
        <v>0</v>
      </c>
      <c r="J71" s="3" t="s">
        <v>18</v>
      </c>
      <c r="K71" s="2" t="str">
        <f>J71*474.00</f>
        <v>0</v>
      </c>
      <c r="L71" s="5"/>
    </row>
    <row r="72" spans="1:12" customHeight="1" ht="105" outlineLevel="4">
      <c r="A72" s="1"/>
      <c r="B72" s="1">
        <v>890114</v>
      </c>
      <c r="C72" s="1" t="s">
        <v>271</v>
      </c>
      <c r="D72" s="1" t="s">
        <v>272</v>
      </c>
      <c r="E72" s="2" t="s">
        <v>273</v>
      </c>
      <c r="F72" s="2" t="s">
        <v>274</v>
      </c>
      <c r="G72" s="2">
        <v>5</v>
      </c>
      <c r="H72" s="2" t="s">
        <v>36</v>
      </c>
      <c r="I72" s="1">
        <v>0</v>
      </c>
      <c r="J72" s="3" t="s">
        <v>18</v>
      </c>
      <c r="K72" s="2" t="str">
        <f>J72*499.00</f>
        <v>0</v>
      </c>
      <c r="L72" s="5"/>
    </row>
    <row r="73" spans="1:12" customHeight="1" ht="105" outlineLevel="4">
      <c r="A73" s="1"/>
      <c r="B73" s="1">
        <v>890115</v>
      </c>
      <c r="C73" s="1" t="s">
        <v>275</v>
      </c>
      <c r="D73" s="1" t="s">
        <v>276</v>
      </c>
      <c r="E73" s="2" t="s">
        <v>277</v>
      </c>
      <c r="F73" s="2" t="s">
        <v>278</v>
      </c>
      <c r="G73" s="2">
        <v>7</v>
      </c>
      <c r="H73" s="2" t="s">
        <v>36</v>
      </c>
      <c r="I73" s="1">
        <v>0</v>
      </c>
      <c r="J73" s="3" t="s">
        <v>18</v>
      </c>
      <c r="K73" s="2" t="str">
        <f>J73*527.00</f>
        <v>0</v>
      </c>
      <c r="L73" s="5"/>
    </row>
    <row r="74" spans="1:12" outlineLevel="2">
      <c r="A74" s="8" t="s">
        <v>279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5"/>
    </row>
    <row r="75" spans="1:12" customHeight="1" ht="105" outlineLevel="4">
      <c r="A75" s="1"/>
      <c r="B75" s="1">
        <v>820658</v>
      </c>
      <c r="C75" s="1" t="s">
        <v>280</v>
      </c>
      <c r="D75" s="1" t="s">
        <v>281</v>
      </c>
      <c r="E75" s="2" t="s">
        <v>282</v>
      </c>
      <c r="F75" s="2" t="s">
        <v>283</v>
      </c>
      <c r="G75" s="2" t="s">
        <v>36</v>
      </c>
      <c r="H75" s="2">
        <v>0</v>
      </c>
      <c r="I75" s="1">
        <v>0</v>
      </c>
      <c r="J75" s="3" t="s">
        <v>284</v>
      </c>
      <c r="K75" s="2" t="str">
        <f>J75*162.14</f>
        <v>0</v>
      </c>
      <c r="L75" s="5"/>
    </row>
    <row r="76" spans="1:12" customHeight="1" ht="105" outlineLevel="4">
      <c r="A76" s="1"/>
      <c r="B76" s="1">
        <v>883956</v>
      </c>
      <c r="C76" s="1" t="s">
        <v>285</v>
      </c>
      <c r="D76" s="1" t="s">
        <v>286</v>
      </c>
      <c r="E76" s="2" t="s">
        <v>287</v>
      </c>
      <c r="F76" s="2" t="s">
        <v>288</v>
      </c>
      <c r="G76" s="2" t="s">
        <v>133</v>
      </c>
      <c r="H76" s="2">
        <v>0</v>
      </c>
      <c r="I76" s="1">
        <v>0</v>
      </c>
      <c r="J76" s="3" t="s">
        <v>18</v>
      </c>
      <c r="K76" s="2" t="str">
        <f>J76*160.65</f>
        <v>0</v>
      </c>
      <c r="L76" s="5"/>
    </row>
    <row r="77" spans="1:12" customHeight="1" ht="105" outlineLevel="4">
      <c r="A77" s="1"/>
      <c r="B77" s="1">
        <v>883957</v>
      </c>
      <c r="C77" s="1" t="s">
        <v>289</v>
      </c>
      <c r="D77" s="1" t="s">
        <v>290</v>
      </c>
      <c r="E77" s="2" t="s">
        <v>291</v>
      </c>
      <c r="F77" s="2" t="s">
        <v>292</v>
      </c>
      <c r="G77" s="2" t="s">
        <v>133</v>
      </c>
      <c r="H77" s="2">
        <v>0</v>
      </c>
      <c r="I77" s="1">
        <v>0</v>
      </c>
      <c r="J77" s="3" t="s">
        <v>18</v>
      </c>
      <c r="K77" s="2" t="str">
        <f>J77*142.80</f>
        <v>0</v>
      </c>
      <c r="L77" s="5"/>
    </row>
    <row r="78" spans="1:12" customHeight="1" ht="105" outlineLevel="4">
      <c r="A78" s="1"/>
      <c r="B78" s="1">
        <v>885995</v>
      </c>
      <c r="C78" s="1" t="s">
        <v>293</v>
      </c>
      <c r="D78" s="1" t="s">
        <v>294</v>
      </c>
      <c r="E78" s="2" t="s">
        <v>295</v>
      </c>
      <c r="F78" s="2" t="s">
        <v>296</v>
      </c>
      <c r="G78" s="2" t="s">
        <v>50</v>
      </c>
      <c r="H78" s="2">
        <v>0</v>
      </c>
      <c r="I78" s="1">
        <v>0</v>
      </c>
      <c r="J78" s="3" t="s">
        <v>18</v>
      </c>
      <c r="K78" s="2" t="str">
        <f>J78*294.53</f>
        <v>0</v>
      </c>
      <c r="L78" s="5"/>
    </row>
    <row r="79" spans="1:12" customHeight="1" ht="105" outlineLevel="4">
      <c r="A79" s="1"/>
      <c r="B79" s="1">
        <v>885996</v>
      </c>
      <c r="C79" s="1" t="s">
        <v>297</v>
      </c>
      <c r="D79" s="1" t="s">
        <v>298</v>
      </c>
      <c r="E79" s="2" t="s">
        <v>299</v>
      </c>
      <c r="F79" s="2" t="s">
        <v>296</v>
      </c>
      <c r="G79" s="2" t="s">
        <v>133</v>
      </c>
      <c r="H79" s="2">
        <v>0</v>
      </c>
      <c r="I79" s="1">
        <v>0</v>
      </c>
      <c r="J79" s="3" t="s">
        <v>18</v>
      </c>
      <c r="K79" s="2" t="str">
        <f>J79*294.53</f>
        <v>0</v>
      </c>
      <c r="L79" s="5"/>
    </row>
    <row r="80" spans="1:12" customHeight="1" ht="105" outlineLevel="4">
      <c r="A80" s="1"/>
      <c r="B80" s="1">
        <v>886073</v>
      </c>
      <c r="C80" s="1" t="s">
        <v>300</v>
      </c>
      <c r="D80" s="1" t="s">
        <v>301</v>
      </c>
      <c r="E80" s="2" t="s">
        <v>302</v>
      </c>
      <c r="F80" s="2" t="s">
        <v>288</v>
      </c>
      <c r="G80" s="2" t="s">
        <v>124</v>
      </c>
      <c r="H80" s="2">
        <v>0</v>
      </c>
      <c r="I80" s="1">
        <v>0</v>
      </c>
      <c r="J80" s="3" t="s">
        <v>18</v>
      </c>
      <c r="K80" s="2" t="str">
        <f>J80*160.65</f>
        <v>0</v>
      </c>
      <c r="L80" s="5"/>
    </row>
    <row r="81" spans="1:12" customHeight="1" ht="105" outlineLevel="4">
      <c r="A81" s="1"/>
      <c r="B81" s="1">
        <v>886074</v>
      </c>
      <c r="C81" s="1" t="s">
        <v>303</v>
      </c>
      <c r="D81" s="1" t="s">
        <v>304</v>
      </c>
      <c r="E81" s="2" t="s">
        <v>305</v>
      </c>
      <c r="F81" s="2" t="s">
        <v>292</v>
      </c>
      <c r="G81" s="2" t="s">
        <v>36</v>
      </c>
      <c r="H81" s="2">
        <v>0</v>
      </c>
      <c r="I81" s="1">
        <v>0</v>
      </c>
      <c r="J81" s="3" t="s">
        <v>18</v>
      </c>
      <c r="K81" s="2" t="str">
        <f>J81*142.80</f>
        <v>0</v>
      </c>
      <c r="L81" s="5"/>
    </row>
    <row r="82" spans="1:12" customHeight="1" ht="105" outlineLevel="4">
      <c r="A82" s="1"/>
      <c r="B82" s="1">
        <v>820578</v>
      </c>
      <c r="C82" s="1" t="s">
        <v>306</v>
      </c>
      <c r="D82" s="1" t="s">
        <v>307</v>
      </c>
      <c r="E82" s="2" t="s">
        <v>308</v>
      </c>
      <c r="F82" s="2" t="s">
        <v>309</v>
      </c>
      <c r="G82" s="2">
        <v>0</v>
      </c>
      <c r="H82" s="2">
        <v>0</v>
      </c>
      <c r="I82" s="1">
        <v>0</v>
      </c>
      <c r="J82" s="3" t="s">
        <v>18</v>
      </c>
      <c r="K82" s="2" t="str">
        <f>J82*606.00</f>
        <v>0</v>
      </c>
      <c r="L82" s="5"/>
    </row>
    <row r="83" spans="1:12" customHeight="1" ht="105" outlineLevel="4">
      <c r="A83" s="1"/>
      <c r="B83" s="1">
        <v>820579</v>
      </c>
      <c r="C83" s="1" t="s">
        <v>310</v>
      </c>
      <c r="D83" s="1" t="s">
        <v>311</v>
      </c>
      <c r="E83" s="2" t="s">
        <v>312</v>
      </c>
      <c r="F83" s="2" t="s">
        <v>313</v>
      </c>
      <c r="G83" s="2">
        <v>0</v>
      </c>
      <c r="H83" s="2">
        <v>0</v>
      </c>
      <c r="I83" s="1">
        <v>0</v>
      </c>
      <c r="J83" s="3" t="s">
        <v>18</v>
      </c>
      <c r="K83" s="2" t="str">
        <f>J83*634.00</f>
        <v>0</v>
      </c>
      <c r="L83" s="5"/>
    </row>
    <row r="84" spans="1:12" customHeight="1" ht="105" outlineLevel="4">
      <c r="A84" s="1"/>
      <c r="B84" s="1">
        <v>820580</v>
      </c>
      <c r="C84" s="1" t="s">
        <v>314</v>
      </c>
      <c r="D84" s="1" t="s">
        <v>315</v>
      </c>
      <c r="E84" s="2" t="s">
        <v>316</v>
      </c>
      <c r="F84" s="2" t="s">
        <v>317</v>
      </c>
      <c r="G84" s="2">
        <v>0</v>
      </c>
      <c r="H84" s="2" t="s">
        <v>50</v>
      </c>
      <c r="I84" s="1">
        <v>0</v>
      </c>
      <c r="J84" s="3" t="s">
        <v>18</v>
      </c>
      <c r="K84" s="2" t="str">
        <f>J84*829.00</f>
        <v>0</v>
      </c>
      <c r="L84" s="5"/>
    </row>
    <row r="85" spans="1:12" customHeight="1" ht="105" outlineLevel="4">
      <c r="A85" s="1"/>
      <c r="B85" s="1">
        <v>820581</v>
      </c>
      <c r="C85" s="1" t="s">
        <v>318</v>
      </c>
      <c r="D85" s="1" t="s">
        <v>319</v>
      </c>
      <c r="E85" s="2" t="s">
        <v>320</v>
      </c>
      <c r="F85" s="2" t="s">
        <v>321</v>
      </c>
      <c r="G85" s="2">
        <v>0</v>
      </c>
      <c r="H85" s="2">
        <v>0</v>
      </c>
      <c r="I85" s="1">
        <v>0</v>
      </c>
      <c r="J85" s="3" t="s">
        <v>18</v>
      </c>
      <c r="K85" s="2" t="str">
        <f>J85*505.00</f>
        <v>0</v>
      </c>
      <c r="L85" s="5"/>
    </row>
    <row r="86" spans="1:12" customHeight="1" ht="105" outlineLevel="4">
      <c r="A86" s="1"/>
      <c r="B86" s="1">
        <v>820582</v>
      </c>
      <c r="C86" s="1" t="s">
        <v>322</v>
      </c>
      <c r="D86" s="1" t="s">
        <v>323</v>
      </c>
      <c r="E86" s="2" t="s">
        <v>324</v>
      </c>
      <c r="F86" s="2" t="s">
        <v>325</v>
      </c>
      <c r="G86" s="2">
        <v>0</v>
      </c>
      <c r="H86" s="2">
        <v>0</v>
      </c>
      <c r="I86" s="1">
        <v>0</v>
      </c>
      <c r="J86" s="3" t="s">
        <v>18</v>
      </c>
      <c r="K86" s="2" t="str">
        <f>J86*392.00</f>
        <v>0</v>
      </c>
      <c r="L86" s="5"/>
    </row>
    <row r="87" spans="1:12" customHeight="1" ht="105" outlineLevel="4">
      <c r="A87" s="1"/>
      <c r="B87" s="1">
        <v>820583</v>
      </c>
      <c r="C87" s="1" t="s">
        <v>326</v>
      </c>
      <c r="D87" s="1" t="s">
        <v>327</v>
      </c>
      <c r="E87" s="2" t="s">
        <v>328</v>
      </c>
      <c r="F87" s="2" t="s">
        <v>329</v>
      </c>
      <c r="G87" s="2">
        <v>0</v>
      </c>
      <c r="H87" s="2" t="s">
        <v>124</v>
      </c>
      <c r="I87" s="1">
        <v>0</v>
      </c>
      <c r="J87" s="3" t="s">
        <v>18</v>
      </c>
      <c r="K87" s="2" t="str">
        <f>J87*592.00</f>
        <v>0</v>
      </c>
      <c r="L87" s="5"/>
    </row>
    <row r="88" spans="1:12" customHeight="1" ht="105" outlineLevel="4">
      <c r="A88" s="1"/>
      <c r="B88" s="1">
        <v>820584</v>
      </c>
      <c r="C88" s="1" t="s">
        <v>330</v>
      </c>
      <c r="D88" s="1" t="s">
        <v>331</v>
      </c>
      <c r="E88" s="2" t="s">
        <v>332</v>
      </c>
      <c r="F88" s="2" t="s">
        <v>270</v>
      </c>
      <c r="G88" s="2">
        <v>0</v>
      </c>
      <c r="H88" s="2" t="s">
        <v>36</v>
      </c>
      <c r="I88" s="1">
        <v>0</v>
      </c>
      <c r="J88" s="3" t="s">
        <v>18</v>
      </c>
      <c r="K88" s="2" t="str">
        <f>J88*474.00</f>
        <v>0</v>
      </c>
      <c r="L88" s="5"/>
    </row>
    <row r="89" spans="1:12" customHeight="1" ht="105" outlineLevel="4">
      <c r="A89" s="1"/>
      <c r="B89" s="1">
        <v>820585</v>
      </c>
      <c r="C89" s="1" t="s">
        <v>333</v>
      </c>
      <c r="D89" s="1" t="s">
        <v>334</v>
      </c>
      <c r="E89" s="2" t="s">
        <v>335</v>
      </c>
      <c r="F89" s="2" t="s">
        <v>336</v>
      </c>
      <c r="G89" s="2">
        <v>2</v>
      </c>
      <c r="H89" s="2" t="s">
        <v>36</v>
      </c>
      <c r="I89" s="1">
        <v>0</v>
      </c>
      <c r="J89" s="3" t="s">
        <v>18</v>
      </c>
      <c r="K89" s="2" t="str">
        <f>J89*914.00</f>
        <v>0</v>
      </c>
      <c r="L89" s="5"/>
    </row>
    <row r="90" spans="1:12" customHeight="1" ht="105" outlineLevel="4">
      <c r="A90" s="1"/>
      <c r="B90" s="1">
        <v>852684</v>
      </c>
      <c r="C90" s="1" t="s">
        <v>337</v>
      </c>
      <c r="D90" s="1" t="s">
        <v>338</v>
      </c>
      <c r="E90" s="2" t="s">
        <v>339</v>
      </c>
      <c r="F90" s="2" t="s">
        <v>340</v>
      </c>
      <c r="G90" s="2">
        <v>8</v>
      </c>
      <c r="H90" s="2" t="s">
        <v>36</v>
      </c>
      <c r="I90" s="1">
        <v>0</v>
      </c>
      <c r="J90" s="3" t="s">
        <v>341</v>
      </c>
      <c r="K90" s="2" t="str">
        <f>J90*438.00</f>
        <v>0</v>
      </c>
      <c r="L90" s="5"/>
    </row>
    <row r="91" spans="1:12" outlineLevel="1">
      <c r="A91" s="7" t="s">
        <v>342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5"/>
    </row>
    <row r="92" spans="1:12" outlineLevel="2">
      <c r="A92" s="8" t="s">
        <v>343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5"/>
    </row>
    <row r="93" spans="1:12" customHeight="1" ht="105" outlineLevel="4">
      <c r="A93" s="1"/>
      <c r="B93" s="1">
        <v>820631</v>
      </c>
      <c r="C93" s="1" t="s">
        <v>344</v>
      </c>
      <c r="D93" s="1" t="s">
        <v>345</v>
      </c>
      <c r="E93" s="2" t="s">
        <v>346</v>
      </c>
      <c r="F93" s="2" t="s">
        <v>347</v>
      </c>
      <c r="G93" s="2">
        <v>0</v>
      </c>
      <c r="H93" s="2">
        <v>1</v>
      </c>
      <c r="I93" s="1">
        <v>0</v>
      </c>
      <c r="J93" s="3" t="s">
        <v>18</v>
      </c>
      <c r="K93" s="2" t="str">
        <f>J93*5303.00</f>
        <v>0</v>
      </c>
      <c r="L93" s="5"/>
    </row>
    <row r="94" spans="1:12" customHeight="1" ht="105" outlineLevel="4">
      <c r="A94" s="1"/>
      <c r="B94" s="1">
        <v>820632</v>
      </c>
      <c r="C94" s="1" t="s">
        <v>348</v>
      </c>
      <c r="D94" s="1" t="s">
        <v>349</v>
      </c>
      <c r="E94" s="2" t="s">
        <v>350</v>
      </c>
      <c r="F94" s="2" t="s">
        <v>351</v>
      </c>
      <c r="G94" s="2">
        <v>0</v>
      </c>
      <c r="H94" s="2">
        <v>0</v>
      </c>
      <c r="I94" s="1">
        <v>0</v>
      </c>
      <c r="J94" s="3" t="s">
        <v>18</v>
      </c>
      <c r="K94" s="2" t="str">
        <f>J94*6114.00</f>
        <v>0</v>
      </c>
      <c r="L94" s="5"/>
    </row>
    <row r="95" spans="1:12" customHeight="1" ht="105" outlineLevel="4">
      <c r="A95" s="1"/>
      <c r="B95" s="1">
        <v>820633</v>
      </c>
      <c r="C95" s="1" t="s">
        <v>352</v>
      </c>
      <c r="D95" s="1" t="s">
        <v>353</v>
      </c>
      <c r="E95" s="2" t="s">
        <v>354</v>
      </c>
      <c r="F95" s="2" t="s">
        <v>355</v>
      </c>
      <c r="G95" s="2">
        <v>0</v>
      </c>
      <c r="H95" s="2" t="s">
        <v>124</v>
      </c>
      <c r="I95" s="1">
        <v>0</v>
      </c>
      <c r="J95" s="3" t="s">
        <v>18</v>
      </c>
      <c r="K95" s="2" t="str">
        <f>J95*8314.00</f>
        <v>0</v>
      </c>
      <c r="L95" s="5"/>
    </row>
    <row r="96" spans="1:12" customHeight="1" ht="105" outlineLevel="4">
      <c r="A96" s="1"/>
      <c r="B96" s="1">
        <v>820634</v>
      </c>
      <c r="C96" s="1" t="s">
        <v>356</v>
      </c>
      <c r="D96" s="1" t="s">
        <v>357</v>
      </c>
      <c r="E96" s="2" t="s">
        <v>358</v>
      </c>
      <c r="F96" s="2" t="s">
        <v>359</v>
      </c>
      <c r="G96" s="2">
        <v>0</v>
      </c>
      <c r="H96" s="2" t="s">
        <v>50</v>
      </c>
      <c r="I96" s="1">
        <v>0</v>
      </c>
      <c r="J96" s="3" t="s">
        <v>18</v>
      </c>
      <c r="K96" s="2" t="str">
        <f>J96*9619.00</f>
        <v>0</v>
      </c>
      <c r="L96" s="5"/>
    </row>
    <row r="97" spans="1:12" customHeight="1" ht="105" outlineLevel="4">
      <c r="A97" s="1"/>
      <c r="B97" s="1">
        <v>820635</v>
      </c>
      <c r="C97" s="1" t="s">
        <v>360</v>
      </c>
      <c r="D97" s="1" t="s">
        <v>361</v>
      </c>
      <c r="E97" s="2" t="s">
        <v>362</v>
      </c>
      <c r="F97" s="2" t="s">
        <v>363</v>
      </c>
      <c r="G97" s="2">
        <v>0</v>
      </c>
      <c r="H97" s="2" t="s">
        <v>133</v>
      </c>
      <c r="I97" s="1">
        <v>0</v>
      </c>
      <c r="J97" s="3" t="s">
        <v>18</v>
      </c>
      <c r="K97" s="2" t="str">
        <f>J97*11681.00</f>
        <v>0</v>
      </c>
      <c r="L97" s="5"/>
    </row>
    <row r="98" spans="1:12" customHeight="1" ht="105" outlineLevel="4">
      <c r="A98" s="1"/>
      <c r="B98" s="1">
        <v>820636</v>
      </c>
      <c r="C98" s="1" t="s">
        <v>364</v>
      </c>
      <c r="D98" s="1" t="s">
        <v>365</v>
      </c>
      <c r="E98" s="2" t="s">
        <v>366</v>
      </c>
      <c r="F98" s="2" t="s">
        <v>367</v>
      </c>
      <c r="G98" s="2">
        <v>0</v>
      </c>
      <c r="H98" s="2" t="s">
        <v>36</v>
      </c>
      <c r="I98" s="1">
        <v>0</v>
      </c>
      <c r="J98" s="3" t="s">
        <v>18</v>
      </c>
      <c r="K98" s="2" t="str">
        <f>J98*2546.00</f>
        <v>0</v>
      </c>
      <c r="L98" s="5"/>
    </row>
    <row r="99" spans="1:12" customHeight="1" ht="105" outlineLevel="4">
      <c r="A99" s="1"/>
      <c r="B99" s="1">
        <v>820637</v>
      </c>
      <c r="C99" s="1" t="s">
        <v>368</v>
      </c>
      <c r="D99" s="1" t="s">
        <v>369</v>
      </c>
      <c r="E99" s="2" t="s">
        <v>370</v>
      </c>
      <c r="F99" s="2" t="s">
        <v>371</v>
      </c>
      <c r="G99" s="2">
        <v>0</v>
      </c>
      <c r="H99" s="2">
        <v>0</v>
      </c>
      <c r="I99" s="1">
        <v>0</v>
      </c>
      <c r="J99" s="3" t="s">
        <v>18</v>
      </c>
      <c r="K99" s="2" t="str">
        <f>J99*3445.00</f>
        <v>0</v>
      </c>
      <c r="L99" s="5"/>
    </row>
    <row r="100" spans="1:12" customHeight="1" ht="105" outlineLevel="4">
      <c r="A100" s="1"/>
      <c r="B100" s="1">
        <v>820638</v>
      </c>
      <c r="C100" s="1" t="s">
        <v>372</v>
      </c>
      <c r="D100" s="1" t="s">
        <v>373</v>
      </c>
      <c r="E100" s="2" t="s">
        <v>374</v>
      </c>
      <c r="F100" s="2" t="s">
        <v>375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J100*4190.00</f>
        <v>0</v>
      </c>
      <c r="L100" s="5"/>
    </row>
    <row r="101" spans="1:12" customHeight="1" ht="105" outlineLevel="4">
      <c r="A101" s="1"/>
      <c r="B101" s="1">
        <v>820639</v>
      </c>
      <c r="C101" s="1" t="s">
        <v>376</v>
      </c>
      <c r="D101" s="1" t="s">
        <v>377</v>
      </c>
      <c r="E101" s="2" t="s">
        <v>378</v>
      </c>
      <c r="F101" s="2" t="s">
        <v>379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J101*5356.00</f>
        <v>0</v>
      </c>
      <c r="L101" s="5"/>
    </row>
    <row r="102" spans="1:12" customHeight="1" ht="105" outlineLevel="4">
      <c r="A102" s="1"/>
      <c r="B102" s="1">
        <v>820640</v>
      </c>
      <c r="C102" s="1" t="s">
        <v>380</v>
      </c>
      <c r="D102" s="1" t="s">
        <v>381</v>
      </c>
      <c r="E102" s="2" t="s">
        <v>382</v>
      </c>
      <c r="F102" s="2" t="s">
        <v>383</v>
      </c>
      <c r="G102" s="2">
        <v>0</v>
      </c>
      <c r="H102" s="2" t="s">
        <v>50</v>
      </c>
      <c r="I102" s="1">
        <v>0</v>
      </c>
      <c r="J102" s="3" t="s">
        <v>18</v>
      </c>
      <c r="K102" s="2" t="str">
        <f>J102*6024.00</f>
        <v>0</v>
      </c>
      <c r="L102" s="5"/>
    </row>
    <row r="103" spans="1:12" customHeight="1" ht="105" outlineLevel="4">
      <c r="A103" s="1"/>
      <c r="B103" s="1">
        <v>820641</v>
      </c>
      <c r="C103" s="1" t="s">
        <v>384</v>
      </c>
      <c r="D103" s="1" t="s">
        <v>385</v>
      </c>
      <c r="E103" s="2" t="s">
        <v>386</v>
      </c>
      <c r="F103" s="2" t="s">
        <v>387</v>
      </c>
      <c r="G103" s="2">
        <v>0</v>
      </c>
      <c r="H103" s="2" t="s">
        <v>50</v>
      </c>
      <c r="I103" s="1">
        <v>0</v>
      </c>
      <c r="J103" s="3" t="s">
        <v>18</v>
      </c>
      <c r="K103" s="2" t="str">
        <f>J103*6154.00</f>
        <v>0</v>
      </c>
      <c r="L103" s="5"/>
    </row>
    <row r="104" spans="1:12" customHeight="1" ht="105" outlineLevel="4">
      <c r="A104" s="1"/>
      <c r="B104" s="1">
        <v>820642</v>
      </c>
      <c r="C104" s="1" t="s">
        <v>388</v>
      </c>
      <c r="D104" s="1" t="s">
        <v>389</v>
      </c>
      <c r="E104" s="2" t="s">
        <v>390</v>
      </c>
      <c r="F104" s="2" t="s">
        <v>391</v>
      </c>
      <c r="G104" s="2">
        <v>0</v>
      </c>
      <c r="H104" s="2" t="s">
        <v>36</v>
      </c>
      <c r="I104" s="1">
        <v>0</v>
      </c>
      <c r="J104" s="3" t="s">
        <v>18</v>
      </c>
      <c r="K104" s="2" t="str">
        <f>J104*1524.00</f>
        <v>0</v>
      </c>
      <c r="L104" s="5"/>
    </row>
    <row r="105" spans="1:12" customHeight="1" ht="105" outlineLevel="4">
      <c r="A105" s="1"/>
      <c r="B105" s="1">
        <v>820643</v>
      </c>
      <c r="C105" s="1" t="s">
        <v>392</v>
      </c>
      <c r="D105" s="1" t="s">
        <v>393</v>
      </c>
      <c r="E105" s="2" t="s">
        <v>394</v>
      </c>
      <c r="F105" s="2" t="s">
        <v>395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J105*2097.00</f>
        <v>0</v>
      </c>
      <c r="L105" s="5"/>
    </row>
    <row r="106" spans="1:12" customHeight="1" ht="105" outlineLevel="4">
      <c r="A106" s="1"/>
      <c r="B106" s="1">
        <v>820644</v>
      </c>
      <c r="C106" s="1" t="s">
        <v>396</v>
      </c>
      <c r="D106" s="1" t="s">
        <v>397</v>
      </c>
      <c r="E106" s="2" t="s">
        <v>398</v>
      </c>
      <c r="F106" s="2" t="s">
        <v>399</v>
      </c>
      <c r="G106" s="2">
        <v>0</v>
      </c>
      <c r="H106" s="2" t="s">
        <v>124</v>
      </c>
      <c r="I106" s="1">
        <v>0</v>
      </c>
      <c r="J106" s="3" t="s">
        <v>18</v>
      </c>
      <c r="K106" s="2" t="str">
        <f>J106*2675.00</f>
        <v>0</v>
      </c>
      <c r="L106" s="5"/>
    </row>
    <row r="107" spans="1:12" customHeight="1" ht="105" outlineLevel="4">
      <c r="A107" s="1"/>
      <c r="B107" s="1">
        <v>820645</v>
      </c>
      <c r="C107" s="1" t="s">
        <v>400</v>
      </c>
      <c r="D107" s="1" t="s">
        <v>401</v>
      </c>
      <c r="E107" s="2" t="s">
        <v>402</v>
      </c>
      <c r="F107" s="2" t="s">
        <v>403</v>
      </c>
      <c r="G107" s="2">
        <v>0</v>
      </c>
      <c r="H107" s="2" t="s">
        <v>50</v>
      </c>
      <c r="I107" s="1">
        <v>0</v>
      </c>
      <c r="J107" s="3" t="s">
        <v>18</v>
      </c>
      <c r="K107" s="2" t="str">
        <f>J107*2862.00</f>
        <v>0</v>
      </c>
      <c r="L107" s="5"/>
    </row>
    <row r="108" spans="1:12" customHeight="1" ht="105" outlineLevel="4">
      <c r="A108" s="1"/>
      <c r="B108" s="1">
        <v>820646</v>
      </c>
      <c r="C108" s="1" t="s">
        <v>404</v>
      </c>
      <c r="D108" s="1" t="s">
        <v>405</v>
      </c>
      <c r="E108" s="2" t="s">
        <v>406</v>
      </c>
      <c r="F108" s="2" t="s">
        <v>407</v>
      </c>
      <c r="G108" s="2">
        <v>0</v>
      </c>
      <c r="H108" s="2" t="s">
        <v>50</v>
      </c>
      <c r="I108" s="1">
        <v>0</v>
      </c>
      <c r="J108" s="3" t="s">
        <v>18</v>
      </c>
      <c r="K108" s="2" t="str">
        <f>J108*3357.00</f>
        <v>0</v>
      </c>
      <c r="L108" s="5"/>
    </row>
    <row r="109" spans="1:12" customHeight="1" ht="105" outlineLevel="4">
      <c r="A109" s="1"/>
      <c r="B109" s="1">
        <v>820647</v>
      </c>
      <c r="C109" s="1" t="s">
        <v>408</v>
      </c>
      <c r="D109" s="1" t="s">
        <v>409</v>
      </c>
      <c r="E109" s="2" t="s">
        <v>410</v>
      </c>
      <c r="F109" s="2" t="s">
        <v>411</v>
      </c>
      <c r="G109" s="2">
        <v>0</v>
      </c>
      <c r="H109" s="2" t="s">
        <v>50</v>
      </c>
      <c r="I109" s="1">
        <v>0</v>
      </c>
      <c r="J109" s="3" t="s">
        <v>18</v>
      </c>
      <c r="K109" s="2" t="str">
        <f>J109*4036.00</f>
        <v>0</v>
      </c>
      <c r="L109" s="5"/>
    </row>
    <row r="110" spans="1:12" customHeight="1" ht="105" outlineLevel="4">
      <c r="A110" s="1"/>
      <c r="B110" s="1">
        <v>820648</v>
      </c>
      <c r="C110" s="1" t="s">
        <v>412</v>
      </c>
      <c r="D110" s="1" t="s">
        <v>413</v>
      </c>
      <c r="E110" s="2" t="s">
        <v>414</v>
      </c>
      <c r="F110" s="2" t="s">
        <v>415</v>
      </c>
      <c r="G110" s="2">
        <v>0</v>
      </c>
      <c r="H110" s="2" t="s">
        <v>124</v>
      </c>
      <c r="I110" s="1">
        <v>0</v>
      </c>
      <c r="J110" s="3" t="s">
        <v>18</v>
      </c>
      <c r="K110" s="2" t="str">
        <f>J110*4450.00</f>
        <v>0</v>
      </c>
      <c r="L110" s="5"/>
    </row>
    <row r="111" spans="1:12" customHeight="1" ht="105" outlineLevel="4">
      <c r="A111" s="1"/>
      <c r="B111" s="1">
        <v>820649</v>
      </c>
      <c r="C111" s="1" t="s">
        <v>416</v>
      </c>
      <c r="D111" s="1" t="s">
        <v>417</v>
      </c>
      <c r="E111" s="2" t="s">
        <v>418</v>
      </c>
      <c r="F111" s="2" t="s">
        <v>419</v>
      </c>
      <c r="G111" s="2">
        <v>0</v>
      </c>
      <c r="H111" s="2" t="s">
        <v>133</v>
      </c>
      <c r="I111" s="1">
        <v>0</v>
      </c>
      <c r="J111" s="3" t="s">
        <v>18</v>
      </c>
      <c r="K111" s="2" t="str">
        <f>J111*5223.00</f>
        <v>0</v>
      </c>
      <c r="L111" s="5"/>
    </row>
    <row r="112" spans="1:12" customHeight="1" ht="105" outlineLevel="4">
      <c r="A112" s="1"/>
      <c r="B112" s="1">
        <v>820650</v>
      </c>
      <c r="C112" s="1" t="s">
        <v>420</v>
      </c>
      <c r="D112" s="1" t="s">
        <v>421</v>
      </c>
      <c r="E112" s="2" t="s">
        <v>422</v>
      </c>
      <c r="F112" s="2" t="s">
        <v>423</v>
      </c>
      <c r="G112" s="2">
        <v>0</v>
      </c>
      <c r="H112" s="2" t="s">
        <v>124</v>
      </c>
      <c r="I112" s="1">
        <v>0</v>
      </c>
      <c r="J112" s="3" t="s">
        <v>18</v>
      </c>
      <c r="K112" s="2" t="str">
        <f>J112*5355.00</f>
        <v>0</v>
      </c>
      <c r="L112" s="5"/>
    </row>
    <row r="113" spans="1:12" customHeight="1" ht="105" outlineLevel="4">
      <c r="A113" s="1"/>
      <c r="B113" s="1">
        <v>836293</v>
      </c>
      <c r="C113" s="1" t="s">
        <v>424</v>
      </c>
      <c r="D113" s="1" t="s">
        <v>425</v>
      </c>
      <c r="E113" s="2" t="s">
        <v>426</v>
      </c>
      <c r="F113" s="2" t="s">
        <v>427</v>
      </c>
      <c r="G113" s="2">
        <v>0</v>
      </c>
      <c r="H113" s="2" t="s">
        <v>36</v>
      </c>
      <c r="I113" s="1">
        <v>0</v>
      </c>
      <c r="J113" s="3" t="s">
        <v>18</v>
      </c>
      <c r="K113" s="2" t="str">
        <f>J113*2065.00</f>
        <v>0</v>
      </c>
      <c r="L113" s="5"/>
    </row>
    <row r="114" spans="1:12" customHeight="1" ht="105" outlineLevel="4">
      <c r="A114" s="1"/>
      <c r="B114" s="1">
        <v>889751</v>
      </c>
      <c r="C114" s="1" t="s">
        <v>428</v>
      </c>
      <c r="D114" s="1" t="s">
        <v>429</v>
      </c>
      <c r="E114" s="2" t="s">
        <v>430</v>
      </c>
      <c r="F114" s="2" t="s">
        <v>431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J114*3955.00</f>
        <v>0</v>
      </c>
      <c r="L114" s="5"/>
    </row>
    <row r="115" spans="1:12" customHeight="1" ht="105" outlineLevel="4">
      <c r="A115" s="1"/>
      <c r="B115" s="1">
        <v>889752</v>
      </c>
      <c r="C115" s="1" t="s">
        <v>432</v>
      </c>
      <c r="D115" s="1" t="s">
        <v>433</v>
      </c>
      <c r="E115" s="2" t="s">
        <v>434</v>
      </c>
      <c r="F115" s="2" t="s">
        <v>347</v>
      </c>
      <c r="G115" s="2">
        <v>0</v>
      </c>
      <c r="H115" s="2">
        <v>5</v>
      </c>
      <c r="I115" s="1">
        <v>0</v>
      </c>
      <c r="J115" s="3" t="s">
        <v>18</v>
      </c>
      <c r="K115" s="2" t="str">
        <f>J115*5303.00</f>
        <v>0</v>
      </c>
      <c r="L115" s="5"/>
    </row>
    <row r="116" spans="1:12" customHeight="1" ht="105" outlineLevel="4">
      <c r="A116" s="1"/>
      <c r="B116" s="1">
        <v>889753</v>
      </c>
      <c r="C116" s="1" t="s">
        <v>435</v>
      </c>
      <c r="D116" s="1" t="s">
        <v>436</v>
      </c>
      <c r="E116" s="2" t="s">
        <v>437</v>
      </c>
      <c r="F116" s="2" t="s">
        <v>438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J116*6719.00</f>
        <v>0</v>
      </c>
      <c r="L116" s="5"/>
    </row>
    <row r="117" spans="1:12" customHeight="1" ht="105" outlineLevel="4">
      <c r="A117" s="1"/>
      <c r="B117" s="1">
        <v>889754</v>
      </c>
      <c r="C117" s="1" t="s">
        <v>439</v>
      </c>
      <c r="D117" s="1" t="s">
        <v>440</v>
      </c>
      <c r="E117" s="2" t="s">
        <v>441</v>
      </c>
      <c r="F117" s="2" t="s">
        <v>355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J117*8314.00</f>
        <v>0</v>
      </c>
      <c r="L117" s="5"/>
    </row>
    <row r="118" spans="1:12" customHeight="1" ht="105" outlineLevel="4">
      <c r="A118" s="1"/>
      <c r="B118" s="1">
        <v>889755</v>
      </c>
      <c r="C118" s="1" t="s">
        <v>442</v>
      </c>
      <c r="D118" s="1" t="s">
        <v>443</v>
      </c>
      <c r="E118" s="2" t="s">
        <v>444</v>
      </c>
      <c r="F118" s="2" t="s">
        <v>359</v>
      </c>
      <c r="G118" s="2">
        <v>0</v>
      </c>
      <c r="H118" s="2" t="s">
        <v>133</v>
      </c>
      <c r="I118" s="1">
        <v>0</v>
      </c>
      <c r="J118" s="3" t="s">
        <v>18</v>
      </c>
      <c r="K118" s="2" t="str">
        <f>J118*9619.00</f>
        <v>0</v>
      </c>
      <c r="L118" s="5"/>
    </row>
    <row r="119" spans="1:12" customHeight="1" ht="105" outlineLevel="4">
      <c r="A119" s="1"/>
      <c r="B119" s="1">
        <v>889756</v>
      </c>
      <c r="C119" s="1" t="s">
        <v>445</v>
      </c>
      <c r="D119" s="1" t="s">
        <v>446</v>
      </c>
      <c r="E119" s="2" t="s">
        <v>447</v>
      </c>
      <c r="F119" s="2" t="s">
        <v>363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J119*11681.00</f>
        <v>0</v>
      </c>
      <c r="L119" s="5"/>
    </row>
    <row r="120" spans="1:12" customHeight="1" ht="105" outlineLevel="4">
      <c r="A120" s="1"/>
      <c r="B120" s="1">
        <v>890055</v>
      </c>
      <c r="C120" s="1" t="s">
        <v>448</v>
      </c>
      <c r="D120" s="1" t="s">
        <v>449</v>
      </c>
      <c r="E120" s="2" t="s">
        <v>450</v>
      </c>
      <c r="F120" s="2" t="s">
        <v>451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J120*12185.00</f>
        <v>0</v>
      </c>
      <c r="L120" s="5"/>
    </row>
    <row r="121" spans="1:12" outlineLevel="2">
      <c r="A121" s="8" t="s">
        <v>452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5"/>
    </row>
    <row r="122" spans="1:12" customHeight="1" ht="105" outlineLevel="4">
      <c r="A122" s="1"/>
      <c r="B122" s="1">
        <v>836294</v>
      </c>
      <c r="C122" s="1" t="s">
        <v>453</v>
      </c>
      <c r="D122" s="1" t="s">
        <v>454</v>
      </c>
      <c r="E122" s="2" t="s">
        <v>455</v>
      </c>
      <c r="F122" s="2" t="s">
        <v>456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J122*1560.00</f>
        <v>0</v>
      </c>
      <c r="L122" s="5"/>
    </row>
    <row r="123" spans="1:12" customHeight="1" ht="105" outlineLevel="4">
      <c r="A123" s="1"/>
      <c r="B123" s="1">
        <v>836295</v>
      </c>
      <c r="C123" s="1" t="s">
        <v>457</v>
      </c>
      <c r="D123" s="1" t="s">
        <v>458</v>
      </c>
      <c r="E123" s="2" t="s">
        <v>459</v>
      </c>
      <c r="F123" s="2" t="s">
        <v>460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J123*1781.00</f>
        <v>0</v>
      </c>
      <c r="L123" s="5"/>
    </row>
    <row r="124" spans="1:12" customHeight="1" ht="105" outlineLevel="4">
      <c r="A124" s="1"/>
      <c r="B124" s="1">
        <v>836296</v>
      </c>
      <c r="C124" s="1" t="s">
        <v>461</v>
      </c>
      <c r="D124" s="1" t="s">
        <v>462</v>
      </c>
      <c r="E124" s="2" t="s">
        <v>463</v>
      </c>
      <c r="F124" s="2" t="s">
        <v>464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J124*1962.00</f>
        <v>0</v>
      </c>
      <c r="L124" s="5"/>
    </row>
    <row r="125" spans="1:12" customHeight="1" ht="105" outlineLevel="4">
      <c r="A125" s="1"/>
      <c r="B125" s="1">
        <v>836297</v>
      </c>
      <c r="C125" s="1" t="s">
        <v>465</v>
      </c>
      <c r="D125" s="1" t="s">
        <v>466</v>
      </c>
      <c r="E125" s="2" t="s">
        <v>467</v>
      </c>
      <c r="F125" s="2" t="s">
        <v>468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J125*2185.00</f>
        <v>0</v>
      </c>
      <c r="L125" s="5"/>
    </row>
    <row r="126" spans="1:12" customHeight="1" ht="105" outlineLevel="4">
      <c r="A126" s="1"/>
      <c r="B126" s="1">
        <v>836298</v>
      </c>
      <c r="C126" s="1" t="s">
        <v>469</v>
      </c>
      <c r="D126" s="1" t="s">
        <v>470</v>
      </c>
      <c r="E126" s="2" t="s">
        <v>471</v>
      </c>
      <c r="F126" s="2" t="s">
        <v>472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J126*2377.00</f>
        <v>0</v>
      </c>
      <c r="L126" s="5"/>
    </row>
    <row r="127" spans="1:12" customHeight="1" ht="105" outlineLevel="4">
      <c r="A127" s="1"/>
      <c r="B127" s="1">
        <v>836299</v>
      </c>
      <c r="C127" s="1" t="s">
        <v>473</v>
      </c>
      <c r="D127" s="1" t="s">
        <v>474</v>
      </c>
      <c r="E127" s="2" t="s">
        <v>475</v>
      </c>
      <c r="F127" s="2" t="s">
        <v>476</v>
      </c>
      <c r="G127" s="2">
        <v>0</v>
      </c>
      <c r="H127" s="2" t="s">
        <v>133</v>
      </c>
      <c r="I127" s="1">
        <v>0</v>
      </c>
      <c r="J127" s="3" t="s">
        <v>18</v>
      </c>
      <c r="K127" s="2" t="str">
        <f>J127*2610.00</f>
        <v>0</v>
      </c>
      <c r="L127" s="5"/>
    </row>
    <row r="128" spans="1:12" customHeight="1" ht="105" outlineLevel="4">
      <c r="A128" s="1"/>
      <c r="B128" s="1">
        <v>836300</v>
      </c>
      <c r="C128" s="1" t="s">
        <v>477</v>
      </c>
      <c r="D128" s="1" t="s">
        <v>478</v>
      </c>
      <c r="E128" s="2" t="s">
        <v>479</v>
      </c>
      <c r="F128" s="2" t="s">
        <v>480</v>
      </c>
      <c r="G128" s="2">
        <v>0</v>
      </c>
      <c r="H128" s="2" t="s">
        <v>133</v>
      </c>
      <c r="I128" s="1">
        <v>0</v>
      </c>
      <c r="J128" s="3" t="s">
        <v>18</v>
      </c>
      <c r="K128" s="2" t="str">
        <f>J128*2833.00</f>
        <v>0</v>
      </c>
      <c r="L128" s="5"/>
    </row>
    <row r="129" spans="1:12" customHeight="1" ht="105" outlineLevel="4">
      <c r="A129" s="1"/>
      <c r="B129" s="1">
        <v>836301</v>
      </c>
      <c r="C129" s="1" t="s">
        <v>481</v>
      </c>
      <c r="D129" s="1" t="s">
        <v>482</v>
      </c>
      <c r="E129" s="2" t="s">
        <v>483</v>
      </c>
      <c r="F129" s="2" t="s">
        <v>484</v>
      </c>
      <c r="G129" s="2">
        <v>0</v>
      </c>
      <c r="H129" s="2" t="s">
        <v>133</v>
      </c>
      <c r="I129" s="1">
        <v>0</v>
      </c>
      <c r="J129" s="3" t="s">
        <v>18</v>
      </c>
      <c r="K129" s="2" t="str">
        <f>J129*3032.00</f>
        <v>0</v>
      </c>
      <c r="L129" s="5"/>
    </row>
    <row r="130" spans="1:12" customHeight="1" ht="105" outlineLevel="4">
      <c r="A130" s="1"/>
      <c r="B130" s="1">
        <v>877712</v>
      </c>
      <c r="C130" s="1" t="s">
        <v>485</v>
      </c>
      <c r="D130" s="1" t="s">
        <v>486</v>
      </c>
      <c r="E130" s="2" t="s">
        <v>487</v>
      </c>
      <c r="F130" s="2" t="s">
        <v>488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J130*2391.00</f>
        <v>0</v>
      </c>
      <c r="L130" s="5"/>
    </row>
    <row r="131" spans="1:12" customHeight="1" ht="105" outlineLevel="4">
      <c r="A131" s="1"/>
      <c r="B131" s="1">
        <v>877713</v>
      </c>
      <c r="C131" s="1" t="s">
        <v>489</v>
      </c>
      <c r="D131" s="1" t="s">
        <v>490</v>
      </c>
      <c r="E131" s="2" t="s">
        <v>491</v>
      </c>
      <c r="F131" s="2" t="s">
        <v>492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J131*2612.00</f>
        <v>0</v>
      </c>
      <c r="L131" s="5"/>
    </row>
    <row r="132" spans="1:12" customHeight="1" ht="105" outlineLevel="4">
      <c r="A132" s="1"/>
      <c r="B132" s="1">
        <v>877714</v>
      </c>
      <c r="C132" s="1" t="s">
        <v>493</v>
      </c>
      <c r="D132" s="1" t="s">
        <v>494</v>
      </c>
      <c r="E132" s="2" t="s">
        <v>495</v>
      </c>
      <c r="F132" s="2" t="s">
        <v>496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J132*2879.00</f>
        <v>0</v>
      </c>
      <c r="L132" s="5"/>
    </row>
    <row r="133" spans="1:12" customHeight="1" ht="105" outlineLevel="4">
      <c r="A133" s="1"/>
      <c r="B133" s="1">
        <v>877715</v>
      </c>
      <c r="C133" s="1" t="s">
        <v>497</v>
      </c>
      <c r="D133" s="1" t="s">
        <v>498</v>
      </c>
      <c r="E133" s="2" t="s">
        <v>499</v>
      </c>
      <c r="F133" s="2" t="s">
        <v>500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J133*3229.00</f>
        <v>0</v>
      </c>
      <c r="L133" s="5"/>
    </row>
    <row r="134" spans="1:12" customHeight="1" ht="105" outlineLevel="4">
      <c r="A134" s="1"/>
      <c r="B134" s="1">
        <v>877716</v>
      </c>
      <c r="C134" s="1" t="s">
        <v>501</v>
      </c>
      <c r="D134" s="1" t="s">
        <v>502</v>
      </c>
      <c r="E134" s="2" t="s">
        <v>503</v>
      </c>
      <c r="F134" s="2" t="s">
        <v>504</v>
      </c>
      <c r="G134" s="2">
        <v>0</v>
      </c>
      <c r="H134" s="2">
        <v>0</v>
      </c>
      <c r="I134" s="1">
        <v>0</v>
      </c>
      <c r="J134" s="3" t="s">
        <v>18</v>
      </c>
      <c r="K134" s="2" t="str">
        <f>J134*3478.00</f>
        <v>0</v>
      </c>
      <c r="L134" s="5"/>
    </row>
    <row r="135" spans="1:12" customHeight="1" ht="105" outlineLevel="4">
      <c r="A135" s="1"/>
      <c r="B135" s="1">
        <v>889961</v>
      </c>
      <c r="C135" s="1" t="s">
        <v>505</v>
      </c>
      <c r="D135" s="1" t="s">
        <v>506</v>
      </c>
      <c r="E135" s="2" t="s">
        <v>507</v>
      </c>
      <c r="F135" s="2" t="s">
        <v>508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J135*2213.00</f>
        <v>0</v>
      </c>
      <c r="L135" s="5"/>
    </row>
    <row r="136" spans="1:12" customHeight="1" ht="105" outlineLevel="4">
      <c r="A136" s="1"/>
      <c r="B136" s="1">
        <v>889962</v>
      </c>
      <c r="C136" s="1" t="s">
        <v>509</v>
      </c>
      <c r="D136" s="1" t="s">
        <v>510</v>
      </c>
      <c r="E136" s="2" t="s">
        <v>511</v>
      </c>
      <c r="F136" s="2" t="s">
        <v>512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J136*3865.00</f>
        <v>0</v>
      </c>
      <c r="L136" s="5"/>
    </row>
    <row r="137" spans="1:12" customHeight="1" ht="105" outlineLevel="4">
      <c r="A137" s="1"/>
      <c r="B137" s="1">
        <v>889993</v>
      </c>
      <c r="C137" s="1" t="s">
        <v>513</v>
      </c>
      <c r="D137" s="1" t="s">
        <v>514</v>
      </c>
      <c r="E137" s="2" t="s">
        <v>515</v>
      </c>
      <c r="F137" s="2" t="s">
        <v>516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J137*1652.00</f>
        <v>0</v>
      </c>
      <c r="L137" s="5"/>
    </row>
    <row r="138" spans="1:12" customHeight="1" ht="105" outlineLevel="4">
      <c r="A138" s="1"/>
      <c r="B138" s="1">
        <v>889994</v>
      </c>
      <c r="C138" s="1" t="s">
        <v>517</v>
      </c>
      <c r="D138" s="1" t="s">
        <v>518</v>
      </c>
      <c r="E138" s="2" t="s">
        <v>519</v>
      </c>
      <c r="F138" s="2" t="s">
        <v>520</v>
      </c>
      <c r="G138" s="2">
        <v>0</v>
      </c>
      <c r="H138" s="2" t="s">
        <v>50</v>
      </c>
      <c r="I138" s="1">
        <v>0</v>
      </c>
      <c r="J138" s="3" t="s">
        <v>18</v>
      </c>
      <c r="K138" s="2" t="str">
        <f>J138*1952.00</f>
        <v>0</v>
      </c>
      <c r="L138" s="5"/>
    </row>
    <row r="139" spans="1:12" customHeight="1" ht="105" outlineLevel="4">
      <c r="A139" s="1"/>
      <c r="B139" s="1">
        <v>889995</v>
      </c>
      <c r="C139" s="1" t="s">
        <v>521</v>
      </c>
      <c r="D139" s="1" t="s">
        <v>522</v>
      </c>
      <c r="E139" s="2" t="s">
        <v>523</v>
      </c>
      <c r="F139" s="2" t="s">
        <v>524</v>
      </c>
      <c r="G139" s="2">
        <v>0</v>
      </c>
      <c r="H139" s="2">
        <v>2</v>
      </c>
      <c r="I139" s="1">
        <v>0</v>
      </c>
      <c r="J139" s="3" t="s">
        <v>18</v>
      </c>
      <c r="K139" s="2" t="str">
        <f>J139*2203.00</f>
        <v>0</v>
      </c>
      <c r="L139" s="5"/>
    </row>
    <row r="140" spans="1:12" customHeight="1" ht="105" outlineLevel="4">
      <c r="A140" s="1"/>
      <c r="B140" s="1">
        <v>889996</v>
      </c>
      <c r="C140" s="1" t="s">
        <v>525</v>
      </c>
      <c r="D140" s="1" t="s">
        <v>526</v>
      </c>
      <c r="E140" s="2" t="s">
        <v>527</v>
      </c>
      <c r="F140" s="2" t="s">
        <v>528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J140*2496.00</f>
        <v>0</v>
      </c>
      <c r="L140" s="5"/>
    </row>
    <row r="141" spans="1:12" customHeight="1" ht="105" outlineLevel="4">
      <c r="A141" s="1"/>
      <c r="B141" s="1">
        <v>889997</v>
      </c>
      <c r="C141" s="1" t="s">
        <v>529</v>
      </c>
      <c r="D141" s="1" t="s">
        <v>530</v>
      </c>
      <c r="E141" s="2" t="s">
        <v>531</v>
      </c>
      <c r="F141" s="2" t="s">
        <v>532</v>
      </c>
      <c r="G141" s="2">
        <v>0</v>
      </c>
      <c r="H141" s="2">
        <v>0</v>
      </c>
      <c r="I141" s="1">
        <v>0</v>
      </c>
      <c r="J141" s="3" t="s">
        <v>18</v>
      </c>
      <c r="K141" s="2" t="str">
        <f>J141*2787.00</f>
        <v>0</v>
      </c>
      <c r="L141" s="5"/>
    </row>
    <row r="142" spans="1:12" customHeight="1" ht="105" outlineLevel="4">
      <c r="A142" s="1"/>
      <c r="B142" s="1">
        <v>889998</v>
      </c>
      <c r="C142" s="1" t="s">
        <v>533</v>
      </c>
      <c r="D142" s="1" t="s">
        <v>534</v>
      </c>
      <c r="E142" s="2" t="s">
        <v>535</v>
      </c>
      <c r="F142" s="2" t="s">
        <v>536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J142*3082.00</f>
        <v>0</v>
      </c>
      <c r="L142" s="5"/>
    </row>
    <row r="143" spans="1:12" customHeight="1" ht="105" outlineLevel="4">
      <c r="A143" s="1"/>
      <c r="B143" s="1">
        <v>889999</v>
      </c>
      <c r="C143" s="1" t="s">
        <v>537</v>
      </c>
      <c r="D143" s="1" t="s">
        <v>538</v>
      </c>
      <c r="E143" s="2" t="s">
        <v>539</v>
      </c>
      <c r="F143" s="2" t="s">
        <v>540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J143*3373.00</f>
        <v>0</v>
      </c>
      <c r="L143" s="5"/>
    </row>
    <row r="144" spans="1:12" customHeight="1" ht="105" outlineLevel="4">
      <c r="A144" s="1"/>
      <c r="B144" s="1">
        <v>890000</v>
      </c>
      <c r="C144" s="1" t="s">
        <v>541</v>
      </c>
      <c r="D144" s="1" t="s">
        <v>542</v>
      </c>
      <c r="E144" s="2" t="s">
        <v>543</v>
      </c>
      <c r="F144" s="2" t="s">
        <v>544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J144*3668.00</f>
        <v>0</v>
      </c>
      <c r="L144" s="5"/>
    </row>
    <row r="145" spans="1:12" customHeight="1" ht="105" outlineLevel="4">
      <c r="A145" s="1"/>
      <c r="B145" s="1">
        <v>890001</v>
      </c>
      <c r="C145" s="1" t="s">
        <v>545</v>
      </c>
      <c r="D145" s="1" t="s">
        <v>546</v>
      </c>
      <c r="E145" s="2" t="s">
        <v>547</v>
      </c>
      <c r="F145" s="2" t="s">
        <v>548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J145*3963.00</f>
        <v>0</v>
      </c>
      <c r="L145" s="5"/>
    </row>
    <row r="146" spans="1:12" customHeight="1" ht="105" outlineLevel="4">
      <c r="A146" s="1"/>
      <c r="B146" s="1">
        <v>890002</v>
      </c>
      <c r="C146" s="1" t="s">
        <v>549</v>
      </c>
      <c r="D146" s="1" t="s">
        <v>550</v>
      </c>
      <c r="E146" s="2" t="s">
        <v>551</v>
      </c>
      <c r="F146" s="2" t="s">
        <v>552</v>
      </c>
      <c r="G146" s="2">
        <v>0</v>
      </c>
      <c r="H146" s="2">
        <v>0</v>
      </c>
      <c r="I146" s="1">
        <v>0</v>
      </c>
      <c r="J146" s="3" t="s">
        <v>18</v>
      </c>
      <c r="K146" s="2" t="str">
        <f>J146*4256.00</f>
        <v>0</v>
      </c>
      <c r="L146" s="5"/>
    </row>
    <row r="147" spans="1:12" customHeight="1" ht="105" outlineLevel="4">
      <c r="A147" s="1"/>
      <c r="B147" s="1">
        <v>890003</v>
      </c>
      <c r="C147" s="1" t="s">
        <v>553</v>
      </c>
      <c r="D147" s="1" t="s">
        <v>554</v>
      </c>
      <c r="E147" s="2" t="s">
        <v>555</v>
      </c>
      <c r="F147" s="2" t="s">
        <v>556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J147*1943.00</f>
        <v>0</v>
      </c>
      <c r="L147" s="5"/>
    </row>
    <row r="148" spans="1:12" customHeight="1" ht="105" outlineLevel="4">
      <c r="A148" s="1"/>
      <c r="B148" s="1">
        <v>890004</v>
      </c>
      <c r="C148" s="1" t="s">
        <v>557</v>
      </c>
      <c r="D148" s="1" t="s">
        <v>558</v>
      </c>
      <c r="E148" s="2" t="s">
        <v>559</v>
      </c>
      <c r="F148" s="2" t="s">
        <v>560</v>
      </c>
      <c r="G148" s="2">
        <v>0</v>
      </c>
      <c r="H148" s="2">
        <v>1</v>
      </c>
      <c r="I148" s="1">
        <v>0</v>
      </c>
      <c r="J148" s="3" t="s">
        <v>18</v>
      </c>
      <c r="K148" s="2" t="str">
        <f>J148*2351.00</f>
        <v>0</v>
      </c>
      <c r="L148" s="5"/>
    </row>
    <row r="149" spans="1:12" customHeight="1" ht="105" outlineLevel="4">
      <c r="A149" s="1"/>
      <c r="B149" s="1">
        <v>890005</v>
      </c>
      <c r="C149" s="1" t="s">
        <v>561</v>
      </c>
      <c r="D149" s="1" t="s">
        <v>562</v>
      </c>
      <c r="E149" s="2" t="s">
        <v>563</v>
      </c>
      <c r="F149" s="2" t="s">
        <v>564</v>
      </c>
      <c r="G149" s="2">
        <v>0</v>
      </c>
      <c r="H149" s="2" t="s">
        <v>133</v>
      </c>
      <c r="I149" s="1">
        <v>0</v>
      </c>
      <c r="J149" s="3" t="s">
        <v>18</v>
      </c>
      <c r="K149" s="2" t="str">
        <f>J149*2719.00</f>
        <v>0</v>
      </c>
      <c r="L149" s="5"/>
    </row>
    <row r="150" spans="1:12" customHeight="1" ht="105" outlineLevel="4">
      <c r="A150" s="1"/>
      <c r="B150" s="1">
        <v>890006</v>
      </c>
      <c r="C150" s="1" t="s">
        <v>565</v>
      </c>
      <c r="D150" s="1" t="s">
        <v>566</v>
      </c>
      <c r="E150" s="2" t="s">
        <v>567</v>
      </c>
      <c r="F150" s="2" t="s">
        <v>568</v>
      </c>
      <c r="G150" s="2">
        <v>0</v>
      </c>
      <c r="H150" s="2">
        <v>1</v>
      </c>
      <c r="I150" s="1">
        <v>0</v>
      </c>
      <c r="J150" s="3" t="s">
        <v>18</v>
      </c>
      <c r="K150" s="2" t="str">
        <f>J150*3029.00</f>
        <v>0</v>
      </c>
      <c r="L150" s="5"/>
    </row>
    <row r="151" spans="1:12" customHeight="1" ht="105" outlineLevel="4">
      <c r="A151" s="1"/>
      <c r="B151" s="1">
        <v>890007</v>
      </c>
      <c r="C151" s="1" t="s">
        <v>569</v>
      </c>
      <c r="D151" s="1" t="s">
        <v>570</v>
      </c>
      <c r="E151" s="2" t="s">
        <v>571</v>
      </c>
      <c r="F151" s="2" t="s">
        <v>572</v>
      </c>
      <c r="G151" s="2">
        <v>0</v>
      </c>
      <c r="H151" s="2">
        <v>4</v>
      </c>
      <c r="I151" s="1">
        <v>0</v>
      </c>
      <c r="J151" s="3" t="s">
        <v>18</v>
      </c>
      <c r="K151" s="2" t="str">
        <f>J151*3391.00</f>
        <v>0</v>
      </c>
      <c r="L151" s="5"/>
    </row>
    <row r="152" spans="1:12" customHeight="1" ht="105" outlineLevel="4">
      <c r="A152" s="1"/>
      <c r="B152" s="1">
        <v>890008</v>
      </c>
      <c r="C152" s="1" t="s">
        <v>573</v>
      </c>
      <c r="D152" s="1" t="s">
        <v>574</v>
      </c>
      <c r="E152" s="2" t="s">
        <v>575</v>
      </c>
      <c r="F152" s="2" t="s">
        <v>576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J152*3829.00</f>
        <v>0</v>
      </c>
      <c r="L152" s="5"/>
    </row>
    <row r="153" spans="1:12" customHeight="1" ht="105" outlineLevel="4">
      <c r="A153" s="1"/>
      <c r="B153" s="1">
        <v>890009</v>
      </c>
      <c r="C153" s="1" t="s">
        <v>577</v>
      </c>
      <c r="D153" s="1" t="s">
        <v>578</v>
      </c>
      <c r="E153" s="2" t="s">
        <v>579</v>
      </c>
      <c r="F153" s="2" t="s">
        <v>580</v>
      </c>
      <c r="G153" s="2">
        <v>0</v>
      </c>
      <c r="H153" s="2">
        <v>5</v>
      </c>
      <c r="I153" s="1">
        <v>0</v>
      </c>
      <c r="J153" s="3" t="s">
        <v>18</v>
      </c>
      <c r="K153" s="2" t="str">
        <f>J153*4195.00</f>
        <v>0</v>
      </c>
      <c r="L153" s="5"/>
    </row>
    <row r="154" spans="1:12" customHeight="1" ht="105" outlineLevel="4">
      <c r="A154" s="1"/>
      <c r="B154" s="1">
        <v>890010</v>
      </c>
      <c r="C154" s="1" t="s">
        <v>581</v>
      </c>
      <c r="D154" s="1" t="s">
        <v>582</v>
      </c>
      <c r="E154" s="2" t="s">
        <v>583</v>
      </c>
      <c r="F154" s="2" t="s">
        <v>584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J154*4562.00</f>
        <v>0</v>
      </c>
      <c r="L154" s="5"/>
    </row>
    <row r="155" spans="1:12" customHeight="1" ht="105" outlineLevel="4">
      <c r="A155" s="1"/>
      <c r="B155" s="1">
        <v>890011</v>
      </c>
      <c r="C155" s="1" t="s">
        <v>585</v>
      </c>
      <c r="D155" s="1" t="s">
        <v>586</v>
      </c>
      <c r="E155" s="2" t="s">
        <v>587</v>
      </c>
      <c r="F155" s="2" t="s">
        <v>588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J155*4836.00</f>
        <v>0</v>
      </c>
      <c r="L155" s="5"/>
    </row>
    <row r="156" spans="1:12" customHeight="1" ht="105" outlineLevel="4">
      <c r="A156" s="1"/>
      <c r="B156" s="1">
        <v>890012</v>
      </c>
      <c r="C156" s="1" t="s">
        <v>589</v>
      </c>
      <c r="D156" s="1" t="s">
        <v>590</v>
      </c>
      <c r="E156" s="2" t="s">
        <v>591</v>
      </c>
      <c r="F156" s="2" t="s">
        <v>592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J156*5197.00</f>
        <v>0</v>
      </c>
      <c r="L156" s="5"/>
    </row>
    <row r="157" spans="1:12" outlineLevel="4">
      <c r="A157" s="1"/>
      <c r="B157" s="1">
        <v>889757</v>
      </c>
      <c r="C157" s="1" t="s">
        <v>593</v>
      </c>
      <c r="D157" s="1" t="s">
        <v>594</v>
      </c>
      <c r="E157" s="2" t="s">
        <v>595</v>
      </c>
      <c r="F157" s="2" t="s">
        <v>596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J157*1966.00</f>
        <v>0</v>
      </c>
      <c r="L157" s="5"/>
    </row>
    <row r="158" spans="1:12" outlineLevel="4">
      <c r="A158" s="1"/>
      <c r="B158" s="1">
        <v>889758</v>
      </c>
      <c r="C158" s="1" t="s">
        <v>597</v>
      </c>
      <c r="D158" s="1" t="s">
        <v>598</v>
      </c>
      <c r="E158" s="2" t="s">
        <v>599</v>
      </c>
      <c r="F158" s="2" t="s">
        <v>600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J158*2269.00</f>
        <v>0</v>
      </c>
      <c r="L158" s="5"/>
    </row>
    <row r="159" spans="1:12" outlineLevel="4">
      <c r="A159" s="1"/>
      <c r="B159" s="1">
        <v>889759</v>
      </c>
      <c r="C159" s="1" t="s">
        <v>601</v>
      </c>
      <c r="D159" s="1" t="s">
        <v>602</v>
      </c>
      <c r="E159" s="2" t="s">
        <v>603</v>
      </c>
      <c r="F159" s="2" t="s">
        <v>604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J159*2514.00</f>
        <v>0</v>
      </c>
      <c r="L159" s="5"/>
    </row>
    <row r="160" spans="1:12" outlineLevel="4">
      <c r="A160" s="1"/>
      <c r="B160" s="1">
        <v>889760</v>
      </c>
      <c r="C160" s="1" t="s">
        <v>605</v>
      </c>
      <c r="D160" s="1" t="s">
        <v>606</v>
      </c>
      <c r="E160" s="2" t="s">
        <v>607</v>
      </c>
      <c r="F160" s="2" t="s">
        <v>608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J160*2807.00</f>
        <v>0</v>
      </c>
      <c r="L160" s="5"/>
    </row>
    <row r="161" spans="1:12" outlineLevel="4">
      <c r="A161" s="1"/>
      <c r="B161" s="1">
        <v>889761</v>
      </c>
      <c r="C161" s="1" t="s">
        <v>609</v>
      </c>
      <c r="D161" s="1" t="s">
        <v>610</v>
      </c>
      <c r="E161" s="2" t="s">
        <v>611</v>
      </c>
      <c r="F161" s="2" t="s">
        <v>612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J161*3098.00</f>
        <v>0</v>
      </c>
      <c r="L161" s="5"/>
    </row>
    <row r="162" spans="1:12" outlineLevel="4">
      <c r="A162" s="1"/>
      <c r="B162" s="1">
        <v>889762</v>
      </c>
      <c r="C162" s="1" t="s">
        <v>613</v>
      </c>
      <c r="D162" s="1" t="s">
        <v>614</v>
      </c>
      <c r="E162" s="2" t="s">
        <v>615</v>
      </c>
      <c r="F162" s="2" t="s">
        <v>616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J162*3460.00</f>
        <v>0</v>
      </c>
      <c r="L162" s="5"/>
    </row>
    <row r="163" spans="1:12" outlineLevel="4">
      <c r="A163" s="1"/>
      <c r="B163" s="1">
        <v>889763</v>
      </c>
      <c r="C163" s="1" t="s">
        <v>617</v>
      </c>
      <c r="D163" s="1" t="s">
        <v>618</v>
      </c>
      <c r="E163" s="2" t="s">
        <v>619</v>
      </c>
      <c r="F163" s="2" t="s">
        <v>620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J163*3757.00</f>
        <v>0</v>
      </c>
      <c r="L163" s="5"/>
    </row>
    <row r="164" spans="1:12" outlineLevel="4">
      <c r="A164" s="1"/>
      <c r="B164" s="1">
        <v>890056</v>
      </c>
      <c r="C164" s="1" t="s">
        <v>621</v>
      </c>
      <c r="D164" s="1" t="s">
        <v>622</v>
      </c>
      <c r="E164" s="2" t="s">
        <v>623</v>
      </c>
      <c r="F164" s="2" t="s">
        <v>624</v>
      </c>
      <c r="G164" s="2">
        <v>0</v>
      </c>
      <c r="H164" s="2">
        <v>5</v>
      </c>
      <c r="I164" s="1">
        <v>0</v>
      </c>
      <c r="J164" s="3" t="s">
        <v>18</v>
      </c>
      <c r="K164" s="2" t="str">
        <f>J164*1453.00</f>
        <v>0</v>
      </c>
      <c r="L164" s="5"/>
    </row>
    <row r="165" spans="1:12" outlineLevel="4">
      <c r="A165" s="1"/>
      <c r="B165" s="1">
        <v>890057</v>
      </c>
      <c r="C165" s="1" t="s">
        <v>625</v>
      </c>
      <c r="D165" s="1" t="s">
        <v>626</v>
      </c>
      <c r="E165" s="2" t="s">
        <v>627</v>
      </c>
      <c r="F165" s="2" t="s">
        <v>628</v>
      </c>
      <c r="G165" s="2">
        <v>0</v>
      </c>
      <c r="H165" s="2" t="s">
        <v>50</v>
      </c>
      <c r="I165" s="1">
        <v>0</v>
      </c>
      <c r="J165" s="3" t="s">
        <v>18</v>
      </c>
      <c r="K165" s="2" t="str">
        <f>J165*1690.00</f>
        <v>0</v>
      </c>
      <c r="L165" s="5"/>
    </row>
    <row r="166" spans="1:12" outlineLevel="4">
      <c r="A166" s="1"/>
      <c r="B166" s="1">
        <v>890058</v>
      </c>
      <c r="C166" s="1" t="s">
        <v>629</v>
      </c>
      <c r="D166" s="1" t="s">
        <v>630</v>
      </c>
      <c r="E166" s="2" t="s">
        <v>631</v>
      </c>
      <c r="F166" s="2" t="s">
        <v>632</v>
      </c>
      <c r="G166" s="2">
        <v>0</v>
      </c>
      <c r="H166" s="2" t="s">
        <v>36</v>
      </c>
      <c r="I166" s="1">
        <v>0</v>
      </c>
      <c r="J166" s="3" t="s">
        <v>18</v>
      </c>
      <c r="K166" s="2" t="str">
        <f>J166*1915.00</f>
        <v>0</v>
      </c>
      <c r="L166" s="5"/>
    </row>
    <row r="167" spans="1:12" outlineLevel="4">
      <c r="A167" s="1"/>
      <c r="B167" s="1">
        <v>890059</v>
      </c>
      <c r="C167" s="1" t="s">
        <v>633</v>
      </c>
      <c r="D167" s="1" t="s">
        <v>634</v>
      </c>
      <c r="E167" s="2" t="s">
        <v>635</v>
      </c>
      <c r="F167" s="2" t="s">
        <v>636</v>
      </c>
      <c r="G167" s="2">
        <v>0</v>
      </c>
      <c r="H167" s="2" t="s">
        <v>124</v>
      </c>
      <c r="I167" s="1">
        <v>0</v>
      </c>
      <c r="J167" s="3" t="s">
        <v>18</v>
      </c>
      <c r="K167" s="2" t="str">
        <f>J167*2275.00</f>
        <v>0</v>
      </c>
      <c r="L167" s="5"/>
    </row>
    <row r="168" spans="1:12" outlineLevel="4">
      <c r="A168" s="1"/>
      <c r="B168" s="1">
        <v>890060</v>
      </c>
      <c r="C168" s="1" t="s">
        <v>637</v>
      </c>
      <c r="D168" s="1" t="s">
        <v>638</v>
      </c>
      <c r="E168" s="2" t="s">
        <v>639</v>
      </c>
      <c r="F168" s="2" t="s">
        <v>640</v>
      </c>
      <c r="G168" s="2">
        <v>0</v>
      </c>
      <c r="H168" s="2" t="s">
        <v>124</v>
      </c>
      <c r="I168" s="1">
        <v>0</v>
      </c>
      <c r="J168" s="3" t="s">
        <v>18</v>
      </c>
      <c r="K168" s="2" t="str">
        <f>J168*2475.00</f>
        <v>0</v>
      </c>
      <c r="L168" s="5"/>
    </row>
    <row r="169" spans="1:12" outlineLevel="4">
      <c r="A169" s="1"/>
      <c r="B169" s="1">
        <v>890061</v>
      </c>
      <c r="C169" s="1" t="s">
        <v>641</v>
      </c>
      <c r="D169" s="1" t="s">
        <v>642</v>
      </c>
      <c r="E169" s="2" t="s">
        <v>643</v>
      </c>
      <c r="F169" s="2" t="s">
        <v>644</v>
      </c>
      <c r="G169" s="2">
        <v>0</v>
      </c>
      <c r="H169" s="2">
        <v>5</v>
      </c>
      <c r="I169" s="1">
        <v>0</v>
      </c>
      <c r="J169" s="3" t="s">
        <v>18</v>
      </c>
      <c r="K169" s="2" t="str">
        <f>J169*2841.00</f>
        <v>0</v>
      </c>
      <c r="L169" s="5"/>
    </row>
    <row r="170" spans="1:12" outlineLevel="4">
      <c r="A170" s="1"/>
      <c r="B170" s="1">
        <v>890062</v>
      </c>
      <c r="C170" s="1" t="s">
        <v>645</v>
      </c>
      <c r="D170" s="1" t="s">
        <v>646</v>
      </c>
      <c r="E170" s="2" t="s">
        <v>647</v>
      </c>
      <c r="F170" s="2" t="s">
        <v>648</v>
      </c>
      <c r="G170" s="2">
        <v>0</v>
      </c>
      <c r="H170" s="2">
        <v>5</v>
      </c>
      <c r="I170" s="1">
        <v>0</v>
      </c>
      <c r="J170" s="3" t="s">
        <v>18</v>
      </c>
      <c r="K170" s="2" t="str">
        <f>J170*3092.00</f>
        <v>0</v>
      </c>
      <c r="L170" s="5"/>
    </row>
    <row r="171" spans="1:12" outlineLevel="4">
      <c r="A171" s="1"/>
      <c r="B171" s="1">
        <v>890063</v>
      </c>
      <c r="C171" s="1" t="s">
        <v>649</v>
      </c>
      <c r="D171" s="1" t="s">
        <v>650</v>
      </c>
      <c r="E171" s="2" t="s">
        <v>651</v>
      </c>
      <c r="F171" s="2" t="s">
        <v>652</v>
      </c>
      <c r="G171" s="2">
        <v>0</v>
      </c>
      <c r="H171" s="2">
        <v>5</v>
      </c>
      <c r="I171" s="1">
        <v>0</v>
      </c>
      <c r="J171" s="3" t="s">
        <v>18</v>
      </c>
      <c r="K171" s="2" t="str">
        <f>J171*3518.00</f>
        <v>0</v>
      </c>
      <c r="L171" s="5"/>
    </row>
    <row r="172" spans="1:12" outlineLevel="4">
      <c r="A172" s="1"/>
      <c r="B172" s="1">
        <v>890064</v>
      </c>
      <c r="C172" s="1" t="s">
        <v>653</v>
      </c>
      <c r="D172" s="1" t="s">
        <v>654</v>
      </c>
      <c r="E172" s="2" t="s">
        <v>655</v>
      </c>
      <c r="F172" s="2" t="s">
        <v>656</v>
      </c>
      <c r="G172" s="2">
        <v>0</v>
      </c>
      <c r="H172" s="2">
        <v>2</v>
      </c>
      <c r="I172" s="1">
        <v>0</v>
      </c>
      <c r="J172" s="3" t="s">
        <v>18</v>
      </c>
      <c r="K172" s="2" t="str">
        <f>J172*3690.00</f>
        <v>0</v>
      </c>
      <c r="L172" s="5"/>
    </row>
    <row r="173" spans="1:12" outlineLevel="4">
      <c r="A173" s="1"/>
      <c r="B173" s="1">
        <v>890065</v>
      </c>
      <c r="C173" s="1" t="s">
        <v>657</v>
      </c>
      <c r="D173" s="1" t="s">
        <v>658</v>
      </c>
      <c r="E173" s="2" t="s">
        <v>659</v>
      </c>
      <c r="F173" s="2" t="s">
        <v>660</v>
      </c>
      <c r="G173" s="2">
        <v>0</v>
      </c>
      <c r="H173" s="2">
        <v>2</v>
      </c>
      <c r="I173" s="1">
        <v>0</v>
      </c>
      <c r="J173" s="3" t="s">
        <v>18</v>
      </c>
      <c r="K173" s="2" t="str">
        <f>J173*4122.00</f>
        <v>0</v>
      </c>
      <c r="L173" s="5"/>
    </row>
    <row r="174" spans="1:12" outlineLevel="4">
      <c r="A174" s="1"/>
      <c r="B174" s="1">
        <v>890066</v>
      </c>
      <c r="C174" s="1" t="s">
        <v>661</v>
      </c>
      <c r="D174" s="1" t="s">
        <v>662</v>
      </c>
      <c r="E174" s="2" t="s">
        <v>663</v>
      </c>
      <c r="F174" s="2" t="s">
        <v>664</v>
      </c>
      <c r="G174" s="2">
        <v>0</v>
      </c>
      <c r="H174" s="2">
        <v>1</v>
      </c>
      <c r="I174" s="1">
        <v>0</v>
      </c>
      <c r="J174" s="3" t="s">
        <v>18</v>
      </c>
      <c r="K174" s="2" t="str">
        <f>J174*1606.00</f>
        <v>0</v>
      </c>
      <c r="L174" s="5"/>
    </row>
    <row r="175" spans="1:12" outlineLevel="4">
      <c r="A175" s="1"/>
      <c r="B175" s="1">
        <v>890067</v>
      </c>
      <c r="C175" s="1" t="s">
        <v>665</v>
      </c>
      <c r="D175" s="1" t="s">
        <v>666</v>
      </c>
      <c r="E175" s="2" t="s">
        <v>667</v>
      </c>
      <c r="F175" s="2" t="s">
        <v>668</v>
      </c>
      <c r="G175" s="2">
        <v>0</v>
      </c>
      <c r="H175" s="2">
        <v>1</v>
      </c>
      <c r="I175" s="1">
        <v>0</v>
      </c>
      <c r="J175" s="3" t="s">
        <v>18</v>
      </c>
      <c r="K175" s="2" t="str">
        <f>J175*1857.00</f>
        <v>0</v>
      </c>
      <c r="L175" s="5"/>
    </row>
    <row r="176" spans="1:12" outlineLevel="4">
      <c r="A176" s="1"/>
      <c r="B176" s="1">
        <v>890068</v>
      </c>
      <c r="C176" s="1" t="s">
        <v>669</v>
      </c>
      <c r="D176" s="1" t="s">
        <v>670</v>
      </c>
      <c r="E176" s="2" t="s">
        <v>671</v>
      </c>
      <c r="F176" s="2" t="s">
        <v>672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J176*2094.00</f>
        <v>0</v>
      </c>
      <c r="L176" s="5"/>
    </row>
    <row r="177" spans="1:12" outlineLevel="4">
      <c r="A177" s="1"/>
      <c r="B177" s="1">
        <v>890069</v>
      </c>
      <c r="C177" s="1" t="s">
        <v>673</v>
      </c>
      <c r="D177" s="1" t="s">
        <v>674</v>
      </c>
      <c r="E177" s="2" t="s">
        <v>675</v>
      </c>
      <c r="F177" s="2" t="s">
        <v>676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J177*2481.00</f>
        <v>0</v>
      </c>
      <c r="L177" s="5"/>
    </row>
    <row r="178" spans="1:12" outlineLevel="4">
      <c r="A178" s="1"/>
      <c r="B178" s="1">
        <v>890070</v>
      </c>
      <c r="C178" s="1" t="s">
        <v>677</v>
      </c>
      <c r="D178" s="1" t="s">
        <v>678</v>
      </c>
      <c r="E178" s="2" t="s">
        <v>679</v>
      </c>
      <c r="F178" s="2" t="s">
        <v>680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J178*2684.00</f>
        <v>0</v>
      </c>
      <c r="L178" s="5"/>
    </row>
    <row r="179" spans="1:12" outlineLevel="4">
      <c r="A179" s="1"/>
      <c r="B179" s="1">
        <v>890071</v>
      </c>
      <c r="C179" s="1" t="s">
        <v>681</v>
      </c>
      <c r="D179" s="1" t="s">
        <v>682</v>
      </c>
      <c r="E179" s="2" t="s">
        <v>683</v>
      </c>
      <c r="F179" s="2" t="s">
        <v>684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J179*3081.00</f>
        <v>0</v>
      </c>
      <c r="L179" s="5"/>
    </row>
    <row r="180" spans="1:12" outlineLevel="4">
      <c r="A180" s="1"/>
      <c r="B180" s="1">
        <v>890072</v>
      </c>
      <c r="C180" s="1" t="s">
        <v>685</v>
      </c>
      <c r="D180" s="1" t="s">
        <v>686</v>
      </c>
      <c r="E180" s="2" t="s">
        <v>687</v>
      </c>
      <c r="F180" s="2" t="s">
        <v>688</v>
      </c>
      <c r="G180" s="2">
        <v>0</v>
      </c>
      <c r="H180" s="2">
        <v>0</v>
      </c>
      <c r="I180" s="1">
        <v>0</v>
      </c>
      <c r="J180" s="3" t="s">
        <v>18</v>
      </c>
      <c r="K180" s="2" t="str">
        <f>J180*3413.00</f>
        <v>0</v>
      </c>
      <c r="L180" s="5"/>
    </row>
    <row r="181" spans="1:12" outlineLevel="4">
      <c r="A181" s="1"/>
      <c r="B181" s="1">
        <v>890073</v>
      </c>
      <c r="C181" s="1" t="s">
        <v>689</v>
      </c>
      <c r="D181" s="1" t="s">
        <v>690</v>
      </c>
      <c r="E181" s="2" t="s">
        <v>691</v>
      </c>
      <c r="F181" s="2" t="s">
        <v>692</v>
      </c>
      <c r="G181" s="2">
        <v>0</v>
      </c>
      <c r="H181" s="2">
        <v>2</v>
      </c>
      <c r="I181" s="1">
        <v>0</v>
      </c>
      <c r="J181" s="3" t="s">
        <v>18</v>
      </c>
      <c r="K181" s="2" t="str">
        <f>J181*3799.00</f>
        <v>0</v>
      </c>
      <c r="L181" s="5"/>
    </row>
    <row r="182" spans="1:12" outlineLevel="4">
      <c r="A182" s="1"/>
      <c r="B182" s="1">
        <v>890074</v>
      </c>
      <c r="C182" s="1" t="s">
        <v>693</v>
      </c>
      <c r="D182" s="1" t="s">
        <v>694</v>
      </c>
      <c r="E182" s="2" t="s">
        <v>695</v>
      </c>
      <c r="F182" s="2" t="s">
        <v>696</v>
      </c>
      <c r="G182" s="2">
        <v>0</v>
      </c>
      <c r="H182" s="2">
        <v>2</v>
      </c>
      <c r="I182" s="1">
        <v>0</v>
      </c>
      <c r="J182" s="3" t="s">
        <v>18</v>
      </c>
      <c r="K182" s="2" t="str">
        <f>J182*3966.00</f>
        <v>0</v>
      </c>
      <c r="L182" s="5"/>
    </row>
    <row r="183" spans="1:12" outlineLevel="4">
      <c r="A183" s="1"/>
      <c r="B183" s="1">
        <v>890075</v>
      </c>
      <c r="C183" s="1" t="s">
        <v>697</v>
      </c>
      <c r="D183" s="1" t="s">
        <v>698</v>
      </c>
      <c r="E183" s="2" t="s">
        <v>699</v>
      </c>
      <c r="F183" s="2" t="s">
        <v>700</v>
      </c>
      <c r="G183" s="2">
        <v>0</v>
      </c>
      <c r="H183" s="2">
        <v>2</v>
      </c>
      <c r="I183" s="1">
        <v>0</v>
      </c>
      <c r="J183" s="3" t="s">
        <v>18</v>
      </c>
      <c r="K183" s="2" t="str">
        <f>J183*4437.00</f>
        <v>0</v>
      </c>
      <c r="L183" s="5"/>
    </row>
    <row r="184" spans="1:12" outlineLevel="2">
      <c r="A184" s="8" t="s">
        <v>12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5"/>
    </row>
    <row r="185" spans="1:12" customHeight="1" ht="105" outlineLevel="4">
      <c r="A185" s="1"/>
      <c r="B185" s="1">
        <v>820588</v>
      </c>
      <c r="C185" s="1" t="s">
        <v>701</v>
      </c>
      <c r="D185" s="1" t="s">
        <v>702</v>
      </c>
      <c r="E185" s="2" t="s">
        <v>703</v>
      </c>
      <c r="F185" s="2" t="s">
        <v>704</v>
      </c>
      <c r="G185" s="2">
        <v>5</v>
      </c>
      <c r="H185" s="2" t="s">
        <v>36</v>
      </c>
      <c r="I185" s="1">
        <v>0</v>
      </c>
      <c r="J185" s="3" t="s">
        <v>18</v>
      </c>
      <c r="K185" s="2" t="str">
        <f>J185*630.00</f>
        <v>0</v>
      </c>
      <c r="L185" s="5"/>
    </row>
    <row r="186" spans="1:12" customHeight="1" ht="105" outlineLevel="4">
      <c r="A186" s="1"/>
      <c r="B186" s="1">
        <v>820589</v>
      </c>
      <c r="C186" s="1" t="s">
        <v>705</v>
      </c>
      <c r="D186" s="1" t="s">
        <v>706</v>
      </c>
      <c r="E186" s="2" t="s">
        <v>707</v>
      </c>
      <c r="F186" s="2" t="s">
        <v>708</v>
      </c>
      <c r="G186" s="2">
        <v>4</v>
      </c>
      <c r="H186" s="2" t="s">
        <v>50</v>
      </c>
      <c r="I186" s="1">
        <v>0</v>
      </c>
      <c r="J186" s="3" t="s">
        <v>18</v>
      </c>
      <c r="K186" s="2" t="str">
        <f>J186*836.00</f>
        <v>0</v>
      </c>
      <c r="L186" s="5"/>
    </row>
    <row r="187" spans="1:12" customHeight="1" ht="105" outlineLevel="4">
      <c r="A187" s="1"/>
      <c r="B187" s="1">
        <v>820590</v>
      </c>
      <c r="C187" s="1" t="s">
        <v>709</v>
      </c>
      <c r="D187" s="1" t="s">
        <v>710</v>
      </c>
      <c r="E187" s="2" t="s">
        <v>711</v>
      </c>
      <c r="F187" s="2" t="s">
        <v>712</v>
      </c>
      <c r="G187" s="2">
        <v>8</v>
      </c>
      <c r="H187" s="2" t="s">
        <v>50</v>
      </c>
      <c r="I187" s="1">
        <v>0</v>
      </c>
      <c r="J187" s="3" t="s">
        <v>18</v>
      </c>
      <c r="K187" s="2" t="str">
        <f>J187*1133.00</f>
        <v>0</v>
      </c>
      <c r="L187" s="5"/>
    </row>
    <row r="188" spans="1:12" customHeight="1" ht="105" outlineLevel="4">
      <c r="A188" s="1"/>
      <c r="B188" s="1">
        <v>820591</v>
      </c>
      <c r="C188" s="1" t="s">
        <v>713</v>
      </c>
      <c r="D188" s="1" t="s">
        <v>714</v>
      </c>
      <c r="E188" s="2" t="s">
        <v>715</v>
      </c>
      <c r="F188" s="2" t="s">
        <v>716</v>
      </c>
      <c r="G188" s="2">
        <v>4</v>
      </c>
      <c r="H188" s="2" t="s">
        <v>124</v>
      </c>
      <c r="I188" s="1">
        <v>0</v>
      </c>
      <c r="J188" s="3" t="s">
        <v>18</v>
      </c>
      <c r="K188" s="2" t="str">
        <f>J188*737.00</f>
        <v>0</v>
      </c>
      <c r="L188" s="5"/>
    </row>
    <row r="189" spans="1:12" customHeight="1" ht="105" outlineLevel="4">
      <c r="A189" s="1"/>
      <c r="B189" s="1">
        <v>820592</v>
      </c>
      <c r="C189" s="1" t="s">
        <v>717</v>
      </c>
      <c r="D189" s="1" t="s">
        <v>718</v>
      </c>
      <c r="E189" s="2" t="s">
        <v>719</v>
      </c>
      <c r="F189" s="2" t="s">
        <v>720</v>
      </c>
      <c r="G189" s="2">
        <v>7</v>
      </c>
      <c r="H189" s="2" t="s">
        <v>50</v>
      </c>
      <c r="I189" s="1">
        <v>0</v>
      </c>
      <c r="J189" s="3" t="s">
        <v>18</v>
      </c>
      <c r="K189" s="2" t="str">
        <f>J189*1113.00</f>
        <v>0</v>
      </c>
      <c r="L189" s="5"/>
    </row>
    <row r="190" spans="1:12" customHeight="1" ht="105" outlineLevel="4">
      <c r="A190" s="1"/>
      <c r="B190" s="1">
        <v>820593</v>
      </c>
      <c r="C190" s="1" t="s">
        <v>721</v>
      </c>
      <c r="D190" s="1" t="s">
        <v>722</v>
      </c>
      <c r="E190" s="2" t="s">
        <v>723</v>
      </c>
      <c r="F190" s="2" t="s">
        <v>724</v>
      </c>
      <c r="G190" s="2">
        <v>9</v>
      </c>
      <c r="H190" s="2" t="s">
        <v>50</v>
      </c>
      <c r="I190" s="1">
        <v>0</v>
      </c>
      <c r="J190" s="3" t="s">
        <v>18</v>
      </c>
      <c r="K190" s="2" t="str">
        <f>J190*1444.00</f>
        <v>0</v>
      </c>
      <c r="L190" s="5"/>
    </row>
    <row r="191" spans="1:12" customHeight="1" ht="105" outlineLevel="4">
      <c r="A191" s="1"/>
      <c r="B191" s="1">
        <v>820594</v>
      </c>
      <c r="C191" s="1" t="s">
        <v>725</v>
      </c>
      <c r="D191" s="1" t="s">
        <v>726</v>
      </c>
      <c r="E191" s="2" t="s">
        <v>727</v>
      </c>
      <c r="F191" s="2" t="s">
        <v>728</v>
      </c>
      <c r="G191" s="2">
        <v>0</v>
      </c>
      <c r="H191" s="2" t="s">
        <v>50</v>
      </c>
      <c r="I191" s="1">
        <v>0</v>
      </c>
      <c r="J191" s="3" t="s">
        <v>18</v>
      </c>
      <c r="K191" s="2" t="str">
        <f>J191*1447.00</f>
        <v>0</v>
      </c>
      <c r="L191" s="5"/>
    </row>
    <row r="192" spans="1:12" customHeight="1" ht="105" outlineLevel="4">
      <c r="A192" s="1"/>
      <c r="B192" s="1">
        <v>820595</v>
      </c>
      <c r="C192" s="1" t="s">
        <v>729</v>
      </c>
      <c r="D192" s="1" t="s">
        <v>730</v>
      </c>
      <c r="E192" s="2" t="s">
        <v>731</v>
      </c>
      <c r="F192" s="2" t="s">
        <v>732</v>
      </c>
      <c r="G192" s="2">
        <v>0</v>
      </c>
      <c r="H192" s="2" t="s">
        <v>133</v>
      </c>
      <c r="I192" s="1">
        <v>0</v>
      </c>
      <c r="J192" s="3" t="s">
        <v>18</v>
      </c>
      <c r="K192" s="2" t="str">
        <f>J192*1991.00</f>
        <v>0</v>
      </c>
      <c r="L192" s="5"/>
    </row>
    <row r="193" spans="1:12" customHeight="1" ht="105" outlineLevel="4">
      <c r="A193" s="1"/>
      <c r="B193" s="1">
        <v>820596</v>
      </c>
      <c r="C193" s="1" t="s">
        <v>733</v>
      </c>
      <c r="D193" s="1" t="s">
        <v>734</v>
      </c>
      <c r="E193" s="2" t="s">
        <v>735</v>
      </c>
      <c r="F193" s="2" t="s">
        <v>736</v>
      </c>
      <c r="G193" s="2">
        <v>0</v>
      </c>
      <c r="H193" s="2" t="s">
        <v>133</v>
      </c>
      <c r="I193" s="1">
        <v>0</v>
      </c>
      <c r="J193" s="3" t="s">
        <v>18</v>
      </c>
      <c r="K193" s="2" t="str">
        <f>J193*2459.00</f>
        <v>0</v>
      </c>
      <c r="L193" s="5"/>
    </row>
    <row r="194" spans="1:12" customHeight="1" ht="105" outlineLevel="4">
      <c r="A194" s="1"/>
      <c r="B194" s="1">
        <v>820599</v>
      </c>
      <c r="C194" s="1" t="s">
        <v>737</v>
      </c>
      <c r="D194" s="1" t="s">
        <v>738</v>
      </c>
      <c r="E194" s="2" t="s">
        <v>739</v>
      </c>
      <c r="F194" s="2" t="s">
        <v>740</v>
      </c>
      <c r="G194" s="2">
        <v>5</v>
      </c>
      <c r="H194" s="2" t="s">
        <v>124</v>
      </c>
      <c r="I194" s="1">
        <v>0</v>
      </c>
      <c r="J194" s="3" t="s">
        <v>18</v>
      </c>
      <c r="K194" s="2" t="str">
        <f>J194*762.00</f>
        <v>0</v>
      </c>
      <c r="L194" s="5"/>
    </row>
    <row r="195" spans="1:12" customHeight="1" ht="105" outlineLevel="4">
      <c r="A195" s="1"/>
      <c r="B195" s="1">
        <v>820600</v>
      </c>
      <c r="C195" s="1" t="s">
        <v>741</v>
      </c>
      <c r="D195" s="1" t="s">
        <v>742</v>
      </c>
      <c r="E195" s="2" t="s">
        <v>743</v>
      </c>
      <c r="F195" s="2" t="s">
        <v>744</v>
      </c>
      <c r="G195" s="2">
        <v>5</v>
      </c>
      <c r="H195" s="2" t="s">
        <v>133</v>
      </c>
      <c r="I195" s="1">
        <v>0</v>
      </c>
      <c r="J195" s="3" t="s">
        <v>18</v>
      </c>
      <c r="K195" s="2" t="str">
        <f>J195*1099.00</f>
        <v>0</v>
      </c>
      <c r="L195" s="5"/>
    </row>
    <row r="196" spans="1:12" customHeight="1" ht="105" outlineLevel="4">
      <c r="A196" s="1"/>
      <c r="B196" s="1">
        <v>820601</v>
      </c>
      <c r="C196" s="1" t="s">
        <v>745</v>
      </c>
      <c r="D196" s="1" t="s">
        <v>746</v>
      </c>
      <c r="E196" s="2" t="s">
        <v>747</v>
      </c>
      <c r="F196" s="2" t="s">
        <v>748</v>
      </c>
      <c r="G196" s="2">
        <v>4</v>
      </c>
      <c r="H196" s="2" t="s">
        <v>124</v>
      </c>
      <c r="I196" s="1">
        <v>0</v>
      </c>
      <c r="J196" s="3" t="s">
        <v>18</v>
      </c>
      <c r="K196" s="2" t="str">
        <f>J196*1261.00</f>
        <v>0</v>
      </c>
      <c r="L196" s="5"/>
    </row>
    <row r="197" spans="1:12" customHeight="1" ht="105" outlineLevel="4">
      <c r="A197" s="1"/>
      <c r="B197" s="1">
        <v>820602</v>
      </c>
      <c r="C197" s="1" t="s">
        <v>749</v>
      </c>
      <c r="D197" s="1" t="s">
        <v>750</v>
      </c>
      <c r="E197" s="2" t="s">
        <v>751</v>
      </c>
      <c r="F197" s="2" t="s">
        <v>752</v>
      </c>
      <c r="G197" s="2">
        <v>6</v>
      </c>
      <c r="H197" s="2" t="s">
        <v>50</v>
      </c>
      <c r="I197" s="1">
        <v>0</v>
      </c>
      <c r="J197" s="3" t="s">
        <v>18</v>
      </c>
      <c r="K197" s="2" t="str">
        <f>J197*1023.00</f>
        <v>0</v>
      </c>
      <c r="L197" s="5"/>
    </row>
    <row r="198" spans="1:12" customHeight="1" ht="105" outlineLevel="4">
      <c r="A198" s="1"/>
      <c r="B198" s="1">
        <v>820603</v>
      </c>
      <c r="C198" s="1" t="s">
        <v>753</v>
      </c>
      <c r="D198" s="1" t="s">
        <v>754</v>
      </c>
      <c r="E198" s="2" t="s">
        <v>755</v>
      </c>
      <c r="F198" s="2" t="s">
        <v>756</v>
      </c>
      <c r="G198" s="2">
        <v>7</v>
      </c>
      <c r="H198" s="2" t="s">
        <v>124</v>
      </c>
      <c r="I198" s="1">
        <v>0</v>
      </c>
      <c r="J198" s="3" t="s">
        <v>18</v>
      </c>
      <c r="K198" s="2" t="str">
        <f>J198*1474.00</f>
        <v>0</v>
      </c>
      <c r="L198" s="5"/>
    </row>
    <row r="199" spans="1:12" customHeight="1" ht="105" outlineLevel="4">
      <c r="A199" s="1"/>
      <c r="B199" s="1">
        <v>820604</v>
      </c>
      <c r="C199" s="1" t="s">
        <v>757</v>
      </c>
      <c r="D199" s="1" t="s">
        <v>758</v>
      </c>
      <c r="E199" s="2" t="s">
        <v>759</v>
      </c>
      <c r="F199" s="2" t="s">
        <v>760</v>
      </c>
      <c r="G199" s="2">
        <v>5</v>
      </c>
      <c r="H199" s="2" t="s">
        <v>124</v>
      </c>
      <c r="I199" s="1">
        <v>0</v>
      </c>
      <c r="J199" s="3" t="s">
        <v>18</v>
      </c>
      <c r="K199" s="2" t="str">
        <f>J199*1619.00</f>
        <v>0</v>
      </c>
      <c r="L199" s="5"/>
    </row>
    <row r="200" spans="1:12" outlineLevel="1">
      <c r="A200" s="7" t="s">
        <v>761</v>
      </c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5"/>
    </row>
    <row r="201" spans="1:12" outlineLevel="2">
      <c r="A201" s="8" t="s">
        <v>762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5"/>
    </row>
    <row r="202" spans="1:12" customHeight="1" ht="105" outlineLevel="4">
      <c r="A202" s="1"/>
      <c r="B202" s="1">
        <v>837028</v>
      </c>
      <c r="C202" s="1" t="s">
        <v>763</v>
      </c>
      <c r="D202" s="1" t="s">
        <v>764</v>
      </c>
      <c r="E202" s="2" t="s">
        <v>765</v>
      </c>
      <c r="F202" s="2" t="s">
        <v>766</v>
      </c>
      <c r="G202" s="2" t="s">
        <v>133</v>
      </c>
      <c r="H202" s="2">
        <v>0</v>
      </c>
      <c r="I202" s="1">
        <v>0</v>
      </c>
      <c r="J202" s="3" t="s">
        <v>18</v>
      </c>
      <c r="K202" s="2" t="str">
        <f>J202*1037.53</f>
        <v>0</v>
      </c>
      <c r="L202" s="5"/>
    </row>
    <row r="203" spans="1:12" customHeight="1" ht="105" outlineLevel="4">
      <c r="A203" s="1"/>
      <c r="B203" s="1">
        <v>837029</v>
      </c>
      <c r="C203" s="1" t="s">
        <v>767</v>
      </c>
      <c r="D203" s="1" t="s">
        <v>768</v>
      </c>
      <c r="E203" s="2" t="s">
        <v>769</v>
      </c>
      <c r="F203" s="2" t="s">
        <v>770</v>
      </c>
      <c r="G203" s="2">
        <v>10</v>
      </c>
      <c r="H203" s="2">
        <v>0</v>
      </c>
      <c r="I203" s="1">
        <v>0</v>
      </c>
      <c r="J203" s="3" t="s">
        <v>18</v>
      </c>
      <c r="K203" s="2" t="str">
        <f>J203*1558.51</f>
        <v>0</v>
      </c>
      <c r="L203" s="5"/>
    </row>
    <row r="204" spans="1:12" customHeight="1" ht="105" outlineLevel="4">
      <c r="A204" s="1"/>
      <c r="B204" s="1">
        <v>837030</v>
      </c>
      <c r="C204" s="1" t="s">
        <v>771</v>
      </c>
      <c r="D204" s="1" t="s">
        <v>772</v>
      </c>
      <c r="E204" s="2" t="s">
        <v>773</v>
      </c>
      <c r="F204" s="2" t="s">
        <v>774</v>
      </c>
      <c r="G204" s="2">
        <v>6</v>
      </c>
      <c r="H204" s="2">
        <v>0</v>
      </c>
      <c r="I204" s="1">
        <v>0</v>
      </c>
      <c r="J204" s="3" t="s">
        <v>18</v>
      </c>
      <c r="K204" s="2" t="str">
        <f>J204*2027.27</f>
        <v>0</v>
      </c>
      <c r="L204" s="5"/>
    </row>
    <row r="205" spans="1:12" customHeight="1" ht="105" outlineLevel="4">
      <c r="A205" s="1"/>
      <c r="B205" s="1">
        <v>837031</v>
      </c>
      <c r="C205" s="1" t="s">
        <v>775</v>
      </c>
      <c r="D205" s="1" t="s">
        <v>776</v>
      </c>
      <c r="E205" s="2" t="s">
        <v>777</v>
      </c>
      <c r="F205" s="2" t="s">
        <v>778</v>
      </c>
      <c r="G205" s="2">
        <v>4</v>
      </c>
      <c r="H205" s="2">
        <v>0</v>
      </c>
      <c r="I205" s="1">
        <v>0</v>
      </c>
      <c r="J205" s="3" t="s">
        <v>18</v>
      </c>
      <c r="K205" s="2" t="str">
        <f>J205*2558.85</f>
        <v>0</v>
      </c>
      <c r="L205" s="5"/>
    </row>
    <row r="206" spans="1:12" customHeight="1" ht="105" outlineLevel="4">
      <c r="A206" s="1"/>
      <c r="B206" s="1">
        <v>837032</v>
      </c>
      <c r="C206" s="1" t="s">
        <v>779</v>
      </c>
      <c r="D206" s="1" t="s">
        <v>780</v>
      </c>
      <c r="E206" s="2" t="s">
        <v>781</v>
      </c>
      <c r="F206" s="2" t="s">
        <v>782</v>
      </c>
      <c r="G206" s="2">
        <v>4</v>
      </c>
      <c r="H206" s="2">
        <v>0</v>
      </c>
      <c r="I206" s="1">
        <v>0</v>
      </c>
      <c r="J206" s="3" t="s">
        <v>18</v>
      </c>
      <c r="K206" s="2" t="str">
        <f>J206*3357.14</f>
        <v>0</v>
      </c>
      <c r="L206" s="5"/>
    </row>
    <row r="207" spans="1:12" customHeight="1" ht="105" outlineLevel="4">
      <c r="A207" s="1"/>
      <c r="B207" s="1">
        <v>837033</v>
      </c>
      <c r="C207" s="1" t="s">
        <v>783</v>
      </c>
      <c r="D207" s="1" t="s">
        <v>784</v>
      </c>
      <c r="E207" s="2" t="s">
        <v>785</v>
      </c>
      <c r="F207" s="2" t="s">
        <v>786</v>
      </c>
      <c r="G207" s="2">
        <v>9</v>
      </c>
      <c r="H207" s="2">
        <v>0</v>
      </c>
      <c r="I207" s="1">
        <v>0</v>
      </c>
      <c r="J207" s="3" t="s">
        <v>18</v>
      </c>
      <c r="K207" s="2" t="str">
        <f>J207*1290.30</f>
        <v>0</v>
      </c>
      <c r="L207" s="5"/>
    </row>
    <row r="208" spans="1:12" customHeight="1" ht="105" outlineLevel="4">
      <c r="A208" s="1"/>
      <c r="B208" s="1">
        <v>837034</v>
      </c>
      <c r="C208" s="1" t="s">
        <v>787</v>
      </c>
      <c r="D208" s="1" t="s">
        <v>788</v>
      </c>
      <c r="E208" s="2" t="s">
        <v>789</v>
      </c>
      <c r="F208" s="2" t="s">
        <v>790</v>
      </c>
      <c r="G208" s="2">
        <v>6</v>
      </c>
      <c r="H208" s="2">
        <v>0</v>
      </c>
      <c r="I208" s="1">
        <v>0</v>
      </c>
      <c r="J208" s="3" t="s">
        <v>18</v>
      </c>
      <c r="K208" s="2" t="str">
        <f>J208*1771.14</f>
        <v>0</v>
      </c>
      <c r="L208" s="5"/>
    </row>
    <row r="209" spans="1:12" customHeight="1" ht="105" outlineLevel="4">
      <c r="A209" s="1"/>
      <c r="B209" s="1">
        <v>837035</v>
      </c>
      <c r="C209" s="1" t="s">
        <v>791</v>
      </c>
      <c r="D209" s="1" t="s">
        <v>792</v>
      </c>
      <c r="E209" s="2" t="s">
        <v>793</v>
      </c>
      <c r="F209" s="2" t="s">
        <v>794</v>
      </c>
      <c r="G209" s="2">
        <v>8</v>
      </c>
      <c r="H209" s="2">
        <v>0</v>
      </c>
      <c r="I209" s="1">
        <v>0</v>
      </c>
      <c r="J209" s="3" t="s">
        <v>18</v>
      </c>
      <c r="K209" s="2" t="str">
        <f>J209*2276.15</f>
        <v>0</v>
      </c>
      <c r="L209" s="5"/>
    </row>
    <row r="210" spans="1:12" customHeight="1" ht="105" outlineLevel="4">
      <c r="A210" s="1"/>
      <c r="B210" s="1">
        <v>837036</v>
      </c>
      <c r="C210" s="1" t="s">
        <v>795</v>
      </c>
      <c r="D210" s="1" t="s">
        <v>796</v>
      </c>
      <c r="E210" s="2" t="s">
        <v>797</v>
      </c>
      <c r="F210" s="2" t="s">
        <v>798</v>
      </c>
      <c r="G210" s="2">
        <v>5</v>
      </c>
      <c r="H210" s="2">
        <v>0</v>
      </c>
      <c r="I210" s="1">
        <v>0</v>
      </c>
      <c r="J210" s="3" t="s">
        <v>18</v>
      </c>
      <c r="K210" s="2" t="str">
        <f>J210*2843.98</f>
        <v>0</v>
      </c>
      <c r="L210" s="5"/>
    </row>
    <row r="211" spans="1:12" customHeight="1" ht="105" outlineLevel="4">
      <c r="A211" s="1"/>
      <c r="B211" s="1">
        <v>837037</v>
      </c>
      <c r="C211" s="1" t="s">
        <v>799</v>
      </c>
      <c r="D211" s="1" t="s">
        <v>800</v>
      </c>
      <c r="E211" s="2" t="s">
        <v>801</v>
      </c>
      <c r="F211" s="2" t="s">
        <v>802</v>
      </c>
      <c r="G211" s="2">
        <v>3</v>
      </c>
      <c r="H211" s="2">
        <v>0</v>
      </c>
      <c r="I211" s="1">
        <v>0</v>
      </c>
      <c r="J211" s="3" t="s">
        <v>18</v>
      </c>
      <c r="K211" s="2" t="str">
        <f>J211*3767.60</f>
        <v>0</v>
      </c>
      <c r="L211" s="5"/>
    </row>
    <row r="212" spans="1:12" outlineLevel="2">
      <c r="A212" s="8" t="s">
        <v>41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5"/>
    </row>
    <row r="213" spans="1:12" customHeight="1" ht="105" outlineLevel="4">
      <c r="A213" s="1"/>
      <c r="B213" s="1">
        <v>824045</v>
      </c>
      <c r="C213" s="1" t="s">
        <v>803</v>
      </c>
      <c r="D213" s="1" t="s">
        <v>804</v>
      </c>
      <c r="E213" s="2" t="s">
        <v>805</v>
      </c>
      <c r="F213" s="2" t="s">
        <v>806</v>
      </c>
      <c r="G213" s="2" t="s">
        <v>133</v>
      </c>
      <c r="H213" s="2">
        <v>0</v>
      </c>
      <c r="I213" s="1">
        <v>0</v>
      </c>
      <c r="J213" s="3" t="s">
        <v>18</v>
      </c>
      <c r="K213" s="2" t="str">
        <f>J213*1188.51</f>
        <v>0</v>
      </c>
      <c r="L213" s="5"/>
    </row>
    <row r="214" spans="1:12" customHeight="1" ht="105" outlineLevel="4">
      <c r="A214" s="1"/>
      <c r="B214" s="1">
        <v>824046</v>
      </c>
      <c r="C214" s="1" t="s">
        <v>807</v>
      </c>
      <c r="D214" s="1" t="s">
        <v>808</v>
      </c>
      <c r="E214" s="2" t="s">
        <v>809</v>
      </c>
      <c r="F214" s="2" t="s">
        <v>810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J214*1664.51</f>
        <v>0</v>
      </c>
      <c r="L214" s="5"/>
    </row>
    <row r="215" spans="1:12" customHeight="1" ht="105" outlineLevel="4">
      <c r="A215" s="1"/>
      <c r="B215" s="1">
        <v>824047</v>
      </c>
      <c r="C215" s="1" t="s">
        <v>811</v>
      </c>
      <c r="D215" s="1" t="s">
        <v>812</v>
      </c>
      <c r="E215" s="2" t="s">
        <v>813</v>
      </c>
      <c r="F215" s="2" t="s">
        <v>814</v>
      </c>
      <c r="G215" s="2">
        <v>3</v>
      </c>
      <c r="H215" s="2">
        <v>0</v>
      </c>
      <c r="I215" s="1">
        <v>0</v>
      </c>
      <c r="J215" s="3" t="s">
        <v>18</v>
      </c>
      <c r="K215" s="2" t="str">
        <f>J215*2152.41</f>
        <v>0</v>
      </c>
      <c r="L215" s="5"/>
    </row>
    <row r="216" spans="1:12" customHeight="1" ht="105" outlineLevel="4">
      <c r="A216" s="1"/>
      <c r="B216" s="1">
        <v>824785</v>
      </c>
      <c r="C216" s="1" t="s">
        <v>815</v>
      </c>
      <c r="D216" s="1" t="s">
        <v>816</v>
      </c>
      <c r="E216" s="2" t="s">
        <v>817</v>
      </c>
      <c r="F216" s="2" t="s">
        <v>818</v>
      </c>
      <c r="G216" s="2">
        <v>6</v>
      </c>
      <c r="H216" s="2">
        <v>0</v>
      </c>
      <c r="I216" s="1">
        <v>0</v>
      </c>
      <c r="J216" s="3" t="s">
        <v>18</v>
      </c>
      <c r="K216" s="2" t="str">
        <f>J216*1158.76</f>
        <v>0</v>
      </c>
      <c r="L216" s="5"/>
    </row>
    <row r="217" spans="1:12" customHeight="1" ht="105" outlineLevel="4">
      <c r="A217" s="1"/>
      <c r="B217" s="1">
        <v>824786</v>
      </c>
      <c r="C217" s="1" t="s">
        <v>819</v>
      </c>
      <c r="D217" s="1" t="s">
        <v>820</v>
      </c>
      <c r="E217" s="2" t="s">
        <v>821</v>
      </c>
      <c r="F217" s="2" t="s">
        <v>822</v>
      </c>
      <c r="G217" s="2">
        <v>7</v>
      </c>
      <c r="H217" s="2">
        <v>0</v>
      </c>
      <c r="I217" s="1">
        <v>0</v>
      </c>
      <c r="J217" s="3" t="s">
        <v>18</v>
      </c>
      <c r="K217" s="2" t="str">
        <f>J217*1304.54</f>
        <v>0</v>
      </c>
      <c r="L217" s="5"/>
    </row>
    <row r="218" spans="1:12" customHeight="1" ht="105" outlineLevel="4">
      <c r="A218" s="1"/>
      <c r="B218" s="1">
        <v>824787</v>
      </c>
      <c r="C218" s="1" t="s">
        <v>823</v>
      </c>
      <c r="D218" s="1" t="s">
        <v>824</v>
      </c>
      <c r="E218" s="2" t="s">
        <v>825</v>
      </c>
      <c r="F218" s="2" t="s">
        <v>826</v>
      </c>
      <c r="G218" s="2">
        <v>7</v>
      </c>
      <c r="H218" s="2">
        <v>0</v>
      </c>
      <c r="I218" s="1">
        <v>0</v>
      </c>
      <c r="J218" s="3" t="s">
        <v>18</v>
      </c>
      <c r="K218" s="2" t="str">
        <f>J218*1686.83</f>
        <v>0</v>
      </c>
      <c r="L218" s="5"/>
    </row>
    <row r="219" spans="1:12" customHeight="1" ht="105" outlineLevel="4">
      <c r="A219" s="1"/>
      <c r="B219" s="1">
        <v>824788</v>
      </c>
      <c r="C219" s="1" t="s">
        <v>827</v>
      </c>
      <c r="D219" s="1" t="s">
        <v>828</v>
      </c>
      <c r="E219" s="2" t="s">
        <v>829</v>
      </c>
      <c r="F219" s="2" t="s">
        <v>830</v>
      </c>
      <c r="G219" s="2">
        <v>6</v>
      </c>
      <c r="H219" s="2">
        <v>0</v>
      </c>
      <c r="I219" s="1">
        <v>0</v>
      </c>
      <c r="J219" s="3" t="s">
        <v>18</v>
      </c>
      <c r="K219" s="2" t="str">
        <f>J219*1883.18</f>
        <v>0</v>
      </c>
      <c r="L219" s="5"/>
    </row>
    <row r="220" spans="1:12" customHeight="1" ht="105" outlineLevel="4">
      <c r="A220" s="1"/>
      <c r="B220" s="1">
        <v>824789</v>
      </c>
      <c r="C220" s="1" t="s">
        <v>831</v>
      </c>
      <c r="D220" s="1" t="s">
        <v>832</v>
      </c>
      <c r="E220" s="2" t="s">
        <v>833</v>
      </c>
      <c r="F220" s="2" t="s">
        <v>834</v>
      </c>
      <c r="G220" s="2" t="s">
        <v>133</v>
      </c>
      <c r="H220" s="2">
        <v>0</v>
      </c>
      <c r="I220" s="1">
        <v>0</v>
      </c>
      <c r="J220" s="3" t="s">
        <v>18</v>
      </c>
      <c r="K220" s="2" t="str">
        <f>J220*2249.10</f>
        <v>0</v>
      </c>
      <c r="L220" s="5"/>
    </row>
    <row r="221" spans="1:12" customHeight="1" ht="105" outlineLevel="4">
      <c r="A221" s="1"/>
      <c r="B221" s="1">
        <v>824790</v>
      </c>
      <c r="C221" s="1" t="s">
        <v>835</v>
      </c>
      <c r="D221" s="1" t="s">
        <v>836</v>
      </c>
      <c r="E221" s="2" t="s">
        <v>837</v>
      </c>
      <c r="F221" s="2" t="s">
        <v>838</v>
      </c>
      <c r="G221" s="2">
        <v>5</v>
      </c>
      <c r="H221" s="2">
        <v>0</v>
      </c>
      <c r="I221" s="1">
        <v>0</v>
      </c>
      <c r="J221" s="3" t="s">
        <v>18</v>
      </c>
      <c r="K221" s="2" t="str">
        <f>J221*2475.20</f>
        <v>0</v>
      </c>
      <c r="L221" s="5"/>
    </row>
    <row r="222" spans="1:12" customHeight="1" ht="105" outlineLevel="4">
      <c r="A222" s="1"/>
      <c r="B222" s="1">
        <v>824791</v>
      </c>
      <c r="C222" s="1" t="s">
        <v>839</v>
      </c>
      <c r="D222" s="1" t="s">
        <v>840</v>
      </c>
      <c r="E222" s="2" t="s">
        <v>841</v>
      </c>
      <c r="F222" s="2" t="s">
        <v>842</v>
      </c>
      <c r="G222" s="2">
        <v>10</v>
      </c>
      <c r="H222" s="2">
        <v>0</v>
      </c>
      <c r="I222" s="1">
        <v>0</v>
      </c>
      <c r="J222" s="3" t="s">
        <v>18</v>
      </c>
      <c r="K222" s="2" t="str">
        <f>J222*2610.56</f>
        <v>0</v>
      </c>
      <c r="L222" s="5"/>
    </row>
    <row r="223" spans="1:12" customHeight="1" ht="105" outlineLevel="4">
      <c r="A223" s="1"/>
      <c r="B223" s="1">
        <v>824792</v>
      </c>
      <c r="C223" s="1" t="s">
        <v>843</v>
      </c>
      <c r="D223" s="1" t="s">
        <v>844</v>
      </c>
      <c r="E223" s="2" t="s">
        <v>845</v>
      </c>
      <c r="F223" s="2" t="s">
        <v>846</v>
      </c>
      <c r="G223" s="2">
        <v>3</v>
      </c>
      <c r="H223" s="2">
        <v>0</v>
      </c>
      <c r="I223" s="1">
        <v>0</v>
      </c>
      <c r="J223" s="3" t="s">
        <v>18</v>
      </c>
      <c r="K223" s="2" t="str">
        <f>J223*3178.79</f>
        <v>0</v>
      </c>
      <c r="L223" s="5"/>
    </row>
    <row r="224" spans="1:12" customHeight="1" ht="105" outlineLevel="4">
      <c r="A224" s="1"/>
      <c r="B224" s="1">
        <v>829311</v>
      </c>
      <c r="C224" s="1" t="s">
        <v>847</v>
      </c>
      <c r="D224" s="1" t="s">
        <v>848</v>
      </c>
      <c r="E224" s="2" t="s">
        <v>849</v>
      </c>
      <c r="F224" s="2" t="s">
        <v>850</v>
      </c>
      <c r="G224" s="2">
        <v>6</v>
      </c>
      <c r="H224" s="2">
        <v>0</v>
      </c>
      <c r="I224" s="1">
        <v>0</v>
      </c>
      <c r="J224" s="3" t="s">
        <v>18</v>
      </c>
      <c r="K224" s="2" t="str">
        <f>J224*1160.25</f>
        <v>0</v>
      </c>
      <c r="L224" s="5"/>
    </row>
    <row r="225" spans="1:12" customHeight="1" ht="105" outlineLevel="4">
      <c r="A225" s="1"/>
      <c r="B225" s="1">
        <v>829312</v>
      </c>
      <c r="C225" s="1" t="s">
        <v>851</v>
      </c>
      <c r="D225" s="1" t="s">
        <v>852</v>
      </c>
      <c r="E225" s="2" t="s">
        <v>853</v>
      </c>
      <c r="F225" s="2" t="s">
        <v>854</v>
      </c>
      <c r="G225" s="2">
        <v>5</v>
      </c>
      <c r="H225" s="2">
        <v>0</v>
      </c>
      <c r="I225" s="1">
        <v>0</v>
      </c>
      <c r="J225" s="3" t="s">
        <v>18</v>
      </c>
      <c r="K225" s="2" t="str">
        <f>J225*1721.04</f>
        <v>0</v>
      </c>
      <c r="L225" s="5"/>
    </row>
    <row r="226" spans="1:12" customHeight="1" ht="105" outlineLevel="4">
      <c r="A226" s="1"/>
      <c r="B226" s="1">
        <v>829313</v>
      </c>
      <c r="C226" s="1" t="s">
        <v>855</v>
      </c>
      <c r="D226" s="1" t="s">
        <v>856</v>
      </c>
      <c r="E226" s="2" t="s">
        <v>857</v>
      </c>
      <c r="F226" s="2" t="s">
        <v>858</v>
      </c>
      <c r="G226" s="2">
        <v>9</v>
      </c>
      <c r="H226" s="2">
        <v>0</v>
      </c>
      <c r="I226" s="1">
        <v>0</v>
      </c>
      <c r="J226" s="3" t="s">
        <v>18</v>
      </c>
      <c r="K226" s="2" t="str">
        <f>J226*2271.41</f>
        <v>0</v>
      </c>
      <c r="L226" s="5"/>
    </row>
    <row r="227" spans="1:12" customHeight="1" ht="105" outlineLevel="4">
      <c r="A227" s="1"/>
      <c r="B227" s="1">
        <v>829314</v>
      </c>
      <c r="C227" s="1" t="s">
        <v>859</v>
      </c>
      <c r="D227" s="1" t="s">
        <v>860</v>
      </c>
      <c r="E227" s="2" t="s">
        <v>861</v>
      </c>
      <c r="F227" s="2" t="s">
        <v>862</v>
      </c>
      <c r="G227" s="2" t="s">
        <v>133</v>
      </c>
      <c r="H227" s="2">
        <v>0</v>
      </c>
      <c r="I227" s="1">
        <v>0</v>
      </c>
      <c r="J227" s="3" t="s">
        <v>18</v>
      </c>
      <c r="K227" s="2" t="str">
        <f>J227*2695.35</f>
        <v>0</v>
      </c>
      <c r="L227" s="5"/>
    </row>
    <row r="228" spans="1:12" customHeight="1" ht="105" outlineLevel="4">
      <c r="A228" s="1"/>
      <c r="B228" s="1">
        <v>829315</v>
      </c>
      <c r="C228" s="1" t="s">
        <v>863</v>
      </c>
      <c r="D228" s="1" t="s">
        <v>864</v>
      </c>
      <c r="E228" s="2" t="s">
        <v>865</v>
      </c>
      <c r="F228" s="2" t="s">
        <v>866</v>
      </c>
      <c r="G228" s="2">
        <v>0</v>
      </c>
      <c r="H228" s="2">
        <v>0</v>
      </c>
      <c r="I228" s="1">
        <v>0</v>
      </c>
      <c r="J228" s="3" t="s">
        <v>18</v>
      </c>
      <c r="K228" s="2" t="str">
        <f>J228*1276.28</f>
        <v>0</v>
      </c>
      <c r="L228" s="5"/>
    </row>
    <row r="229" spans="1:12" customHeight="1" ht="105" outlineLevel="4">
      <c r="A229" s="1"/>
      <c r="B229" s="1">
        <v>829316</v>
      </c>
      <c r="C229" s="1" t="s">
        <v>867</v>
      </c>
      <c r="D229" s="1" t="s">
        <v>868</v>
      </c>
      <c r="E229" s="2" t="s">
        <v>869</v>
      </c>
      <c r="F229" s="2" t="s">
        <v>870</v>
      </c>
      <c r="G229" s="2">
        <v>1</v>
      </c>
      <c r="H229" s="2">
        <v>0</v>
      </c>
      <c r="I229" s="1">
        <v>0</v>
      </c>
      <c r="J229" s="3" t="s">
        <v>18</v>
      </c>
      <c r="K229" s="2" t="str">
        <f>J229*1845.99</f>
        <v>0</v>
      </c>
      <c r="L229" s="5"/>
    </row>
    <row r="230" spans="1:12" customHeight="1" ht="105" outlineLevel="4">
      <c r="A230" s="1"/>
      <c r="B230" s="1">
        <v>829317</v>
      </c>
      <c r="C230" s="1" t="s">
        <v>871</v>
      </c>
      <c r="D230" s="1" t="s">
        <v>872</v>
      </c>
      <c r="E230" s="2" t="s">
        <v>873</v>
      </c>
      <c r="F230" s="2" t="s">
        <v>874</v>
      </c>
      <c r="G230" s="2">
        <v>0</v>
      </c>
      <c r="H230" s="2">
        <v>0</v>
      </c>
      <c r="I230" s="1">
        <v>0</v>
      </c>
      <c r="J230" s="3" t="s">
        <v>18</v>
      </c>
      <c r="K230" s="2" t="str">
        <f>J230*2470.74</f>
        <v>0</v>
      </c>
      <c r="L230" s="5"/>
    </row>
    <row r="231" spans="1:12" customHeight="1" ht="105" outlineLevel="4">
      <c r="A231" s="1"/>
      <c r="B231" s="1">
        <v>829318</v>
      </c>
      <c r="C231" s="1" t="s">
        <v>875</v>
      </c>
      <c r="D231" s="1" t="s">
        <v>876</v>
      </c>
      <c r="E231" s="2" t="s">
        <v>877</v>
      </c>
      <c r="F231" s="2" t="s">
        <v>878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J231*3233.83</f>
        <v>0</v>
      </c>
      <c r="L231" s="5"/>
    </row>
    <row r="232" spans="1:12" customHeight="1" ht="105" outlineLevel="4">
      <c r="A232" s="1"/>
      <c r="B232" s="1">
        <v>883572</v>
      </c>
      <c r="C232" s="1" t="s">
        <v>879</v>
      </c>
      <c r="D232" s="1" t="s">
        <v>880</v>
      </c>
      <c r="E232" s="2" t="s">
        <v>881</v>
      </c>
      <c r="F232" s="2" t="s">
        <v>882</v>
      </c>
      <c r="G232" s="2" t="s">
        <v>124</v>
      </c>
      <c r="H232" s="2">
        <v>0</v>
      </c>
      <c r="I232" s="1">
        <v>0</v>
      </c>
      <c r="J232" s="3" t="s">
        <v>18</v>
      </c>
      <c r="K232" s="2" t="str">
        <f>J232*1215.29</f>
        <v>0</v>
      </c>
      <c r="L232" s="5"/>
    </row>
    <row r="233" spans="1:12" customHeight="1" ht="105" outlineLevel="4">
      <c r="A233" s="1"/>
      <c r="B233" s="1">
        <v>883573</v>
      </c>
      <c r="C233" s="1" t="s">
        <v>883</v>
      </c>
      <c r="D233" s="1" t="s">
        <v>884</v>
      </c>
      <c r="E233" s="2" t="s">
        <v>885</v>
      </c>
      <c r="F233" s="2" t="s">
        <v>886</v>
      </c>
      <c r="G233" s="2" t="s">
        <v>50</v>
      </c>
      <c r="H233" s="2">
        <v>0</v>
      </c>
      <c r="I233" s="1">
        <v>0</v>
      </c>
      <c r="J233" s="3" t="s">
        <v>18</v>
      </c>
      <c r="K233" s="2" t="str">
        <f>J233*1663.03</f>
        <v>0</v>
      </c>
      <c r="L233" s="5"/>
    </row>
    <row r="234" spans="1:12" customHeight="1" ht="105" outlineLevel="4">
      <c r="A234" s="1"/>
      <c r="B234" s="1">
        <v>883574</v>
      </c>
      <c r="C234" s="1" t="s">
        <v>887</v>
      </c>
      <c r="D234" s="1" t="s">
        <v>888</v>
      </c>
      <c r="E234" s="2" t="s">
        <v>889</v>
      </c>
      <c r="F234" s="2" t="s">
        <v>890</v>
      </c>
      <c r="G234" s="2">
        <v>-2</v>
      </c>
      <c r="H234" s="2">
        <v>0</v>
      </c>
      <c r="I234" s="1">
        <v>0</v>
      </c>
      <c r="J234" s="3" t="s">
        <v>18</v>
      </c>
      <c r="K234" s="2" t="str">
        <f>J234*1715.09</f>
        <v>0</v>
      </c>
      <c r="L234" s="5"/>
    </row>
    <row r="235" spans="1:12" customHeight="1" ht="105" outlineLevel="4">
      <c r="A235" s="1"/>
      <c r="B235" s="1">
        <v>883575</v>
      </c>
      <c r="C235" s="1" t="s">
        <v>891</v>
      </c>
      <c r="D235" s="1" t="s">
        <v>892</v>
      </c>
      <c r="E235" s="2" t="s">
        <v>893</v>
      </c>
      <c r="F235" s="2" t="s">
        <v>894</v>
      </c>
      <c r="G235" s="2">
        <v>5</v>
      </c>
      <c r="H235" s="2">
        <v>0</v>
      </c>
      <c r="I235" s="1">
        <v>0</v>
      </c>
      <c r="J235" s="3" t="s">
        <v>18</v>
      </c>
      <c r="K235" s="2" t="str">
        <f>J235*2377.03</f>
        <v>0</v>
      </c>
      <c r="L235" s="5"/>
    </row>
    <row r="236" spans="1:12" customHeight="1" ht="105" outlineLevel="4">
      <c r="A236" s="1"/>
      <c r="B236" s="1">
        <v>883576</v>
      </c>
      <c r="C236" s="1" t="s">
        <v>895</v>
      </c>
      <c r="D236" s="1" t="s">
        <v>896</v>
      </c>
      <c r="E236" s="2" t="s">
        <v>897</v>
      </c>
      <c r="F236" s="2" t="s">
        <v>898</v>
      </c>
      <c r="G236" s="2" t="s">
        <v>133</v>
      </c>
      <c r="H236" s="2">
        <v>0</v>
      </c>
      <c r="I236" s="1">
        <v>0</v>
      </c>
      <c r="J236" s="3" t="s">
        <v>18</v>
      </c>
      <c r="K236" s="2" t="str">
        <f>J236*2217.86</f>
        <v>0</v>
      </c>
      <c r="L236" s="5"/>
    </row>
    <row r="237" spans="1:12" customHeight="1" ht="105" outlineLevel="4">
      <c r="A237" s="1"/>
      <c r="B237" s="1">
        <v>883577</v>
      </c>
      <c r="C237" s="1" t="s">
        <v>899</v>
      </c>
      <c r="D237" s="1" t="s">
        <v>900</v>
      </c>
      <c r="E237" s="2" t="s">
        <v>901</v>
      </c>
      <c r="F237" s="2" t="s">
        <v>902</v>
      </c>
      <c r="G237" s="2">
        <v>9</v>
      </c>
      <c r="H237" s="2">
        <v>0</v>
      </c>
      <c r="I237" s="1">
        <v>0</v>
      </c>
      <c r="J237" s="3" t="s">
        <v>18</v>
      </c>
      <c r="K237" s="2" t="str">
        <f>J237*3094.00</f>
        <v>0</v>
      </c>
      <c r="L237" s="5"/>
    </row>
    <row r="238" spans="1:12" customHeight="1" ht="105" outlineLevel="4">
      <c r="A238" s="1"/>
      <c r="B238" s="1">
        <v>885992</v>
      </c>
      <c r="C238" s="1" t="s">
        <v>903</v>
      </c>
      <c r="D238" s="1" t="s">
        <v>904</v>
      </c>
      <c r="E238" s="2" t="s">
        <v>905</v>
      </c>
      <c r="F238" s="2" t="s">
        <v>906</v>
      </c>
      <c r="G238" s="2" t="s">
        <v>133</v>
      </c>
      <c r="H238" s="2">
        <v>0</v>
      </c>
      <c r="I238" s="1">
        <v>0</v>
      </c>
      <c r="J238" s="3" t="s">
        <v>18</v>
      </c>
      <c r="K238" s="2" t="str">
        <f>J238*1502.38</f>
        <v>0</v>
      </c>
      <c r="L238" s="5"/>
    </row>
    <row r="239" spans="1:12" customHeight="1" ht="105" outlineLevel="4">
      <c r="A239" s="1"/>
      <c r="B239" s="1">
        <v>885993</v>
      </c>
      <c r="C239" s="1" t="s">
        <v>907</v>
      </c>
      <c r="D239" s="1" t="s">
        <v>908</v>
      </c>
      <c r="E239" s="2" t="s">
        <v>909</v>
      </c>
      <c r="F239" s="2" t="s">
        <v>910</v>
      </c>
      <c r="G239" s="2" t="s">
        <v>50</v>
      </c>
      <c r="H239" s="2">
        <v>0</v>
      </c>
      <c r="I239" s="1">
        <v>0</v>
      </c>
      <c r="J239" s="3" t="s">
        <v>18</v>
      </c>
      <c r="K239" s="2" t="str">
        <f>J239*2194.06</f>
        <v>0</v>
      </c>
      <c r="L239" s="5"/>
    </row>
    <row r="240" spans="1:12" customHeight="1" ht="105" outlineLevel="4">
      <c r="A240" s="1"/>
      <c r="B240" s="1">
        <v>885994</v>
      </c>
      <c r="C240" s="1" t="s">
        <v>911</v>
      </c>
      <c r="D240" s="1" t="s">
        <v>912</v>
      </c>
      <c r="E240" s="2" t="s">
        <v>913</v>
      </c>
      <c r="F240" s="2" t="s">
        <v>914</v>
      </c>
      <c r="G240" s="2" t="s">
        <v>133</v>
      </c>
      <c r="H240" s="2">
        <v>0</v>
      </c>
      <c r="I240" s="1">
        <v>0</v>
      </c>
      <c r="J240" s="3" t="s">
        <v>18</v>
      </c>
      <c r="K240" s="2" t="str">
        <f>J240*2876.83</f>
        <v>0</v>
      </c>
      <c r="L240" s="5"/>
    </row>
    <row r="241" spans="1:12" outlineLevel="2">
      <c r="A241" s="8" t="s">
        <v>915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5"/>
    </row>
    <row r="242" spans="1:12" customHeight="1" ht="105" outlineLevel="4">
      <c r="A242" s="1"/>
      <c r="B242" s="1">
        <v>883184</v>
      </c>
      <c r="C242" s="1" t="s">
        <v>916</v>
      </c>
      <c r="D242" s="1"/>
      <c r="E242" s="2" t="s">
        <v>917</v>
      </c>
      <c r="F242" s="2" t="s">
        <v>918</v>
      </c>
      <c r="G242" s="2">
        <v>0</v>
      </c>
      <c r="H242" s="2">
        <v>0</v>
      </c>
      <c r="I242" s="1">
        <v>0</v>
      </c>
      <c r="J242" s="3" t="s">
        <v>18</v>
      </c>
      <c r="K242" s="2" t="str">
        <f>J242*2362.82</f>
        <v>0</v>
      </c>
      <c r="L242" s="5"/>
    </row>
    <row r="243" spans="1:12" customHeight="1" ht="105" outlineLevel="4">
      <c r="A243" s="1"/>
      <c r="B243" s="1">
        <v>883185</v>
      </c>
      <c r="C243" s="1" t="s">
        <v>919</v>
      </c>
      <c r="D243" s="1"/>
      <c r="E243" s="2" t="s">
        <v>920</v>
      </c>
      <c r="F243" s="2" t="s">
        <v>921</v>
      </c>
      <c r="G243" s="2">
        <v>0</v>
      </c>
      <c r="H243" s="2">
        <v>0</v>
      </c>
      <c r="I243" s="1">
        <v>0</v>
      </c>
      <c r="J243" s="3" t="s">
        <v>18</v>
      </c>
      <c r="K243" s="2" t="str">
        <f>J243*3240.70</f>
        <v>0</v>
      </c>
      <c r="L243" s="5"/>
    </row>
    <row r="244" spans="1:12" customHeight="1" ht="105" outlineLevel="4">
      <c r="A244" s="1"/>
      <c r="B244" s="1">
        <v>883186</v>
      </c>
      <c r="C244" s="1" t="s">
        <v>922</v>
      </c>
      <c r="D244" s="1"/>
      <c r="E244" s="2" t="s">
        <v>923</v>
      </c>
      <c r="F244" s="2" t="s">
        <v>924</v>
      </c>
      <c r="G244" s="2">
        <v>0</v>
      </c>
      <c r="H244" s="2">
        <v>0</v>
      </c>
      <c r="I244" s="1">
        <v>0</v>
      </c>
      <c r="J244" s="3" t="s">
        <v>18</v>
      </c>
      <c r="K244" s="2" t="str">
        <f>J244*3998.63</f>
        <v>0</v>
      </c>
      <c r="L244" s="5"/>
    </row>
    <row r="245" spans="1:12" outlineLevel="2">
      <c r="A245" s="8" t="s">
        <v>100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5"/>
    </row>
    <row r="246" spans="1:12" customHeight="1" ht="105" outlineLevel="4">
      <c r="A246" s="1"/>
      <c r="B246" s="1">
        <v>882150</v>
      </c>
      <c r="C246" s="1" t="s">
        <v>925</v>
      </c>
      <c r="D246" s="1"/>
      <c r="E246" s="2" t="s">
        <v>926</v>
      </c>
      <c r="F246" s="2" t="s">
        <v>927</v>
      </c>
      <c r="G246" s="2">
        <v>0</v>
      </c>
      <c r="H246" s="2">
        <v>0</v>
      </c>
      <c r="I246" s="1">
        <v>0</v>
      </c>
      <c r="J246" s="3" t="s">
        <v>18</v>
      </c>
      <c r="K246" s="2" t="str">
        <f>J246*0.00</f>
        <v>0</v>
      </c>
      <c r="L246" s="5"/>
    </row>
    <row r="247" spans="1:12" customHeight="1" ht="105" outlineLevel="4">
      <c r="A247" s="1"/>
      <c r="B247" s="1">
        <v>882149</v>
      </c>
      <c r="C247" s="1" t="s">
        <v>928</v>
      </c>
      <c r="D247" s="1"/>
      <c r="E247" s="2" t="s">
        <v>929</v>
      </c>
      <c r="F247" s="2" t="s">
        <v>930</v>
      </c>
      <c r="G247" s="2">
        <v>0</v>
      </c>
      <c r="H247" s="2">
        <v>0</v>
      </c>
      <c r="I247" s="1">
        <v>0</v>
      </c>
      <c r="J247" s="3" t="s">
        <v>18</v>
      </c>
      <c r="K247" s="2" t="str">
        <f>J247*1271.08</f>
        <v>0</v>
      </c>
      <c r="L247" s="5"/>
    </row>
    <row r="248" spans="1:12" customHeight="1" ht="105" outlineLevel="4">
      <c r="A248" s="1"/>
      <c r="B248" s="1">
        <v>882151</v>
      </c>
      <c r="C248" s="1" t="s">
        <v>931</v>
      </c>
      <c r="D248" s="1"/>
      <c r="E248" s="2" t="s">
        <v>932</v>
      </c>
      <c r="F248" s="2" t="s">
        <v>927</v>
      </c>
      <c r="G248" s="2">
        <v>0</v>
      </c>
      <c r="H248" s="2">
        <v>0</v>
      </c>
      <c r="I248" s="1">
        <v>0</v>
      </c>
      <c r="J248" s="3" t="s">
        <v>18</v>
      </c>
      <c r="K248" s="2" t="str">
        <f>J248*0.00</f>
        <v>0</v>
      </c>
      <c r="L248" s="5"/>
    </row>
    <row r="249" spans="1:12" outlineLevel="2">
      <c r="A249" s="8" t="s">
        <v>12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5"/>
    </row>
    <row r="250" spans="1:12" customHeight="1" ht="105" outlineLevel="4">
      <c r="A250" s="1"/>
      <c r="B250" s="1">
        <v>820605</v>
      </c>
      <c r="C250" s="1" t="s">
        <v>933</v>
      </c>
      <c r="D250" s="1" t="s">
        <v>934</v>
      </c>
      <c r="E250" s="2" t="s">
        <v>935</v>
      </c>
      <c r="F250" s="2" t="s">
        <v>936</v>
      </c>
      <c r="G250" s="2">
        <v>10</v>
      </c>
      <c r="H250" s="2" t="s">
        <v>36</v>
      </c>
      <c r="I250" s="1">
        <v>0</v>
      </c>
      <c r="J250" s="3" t="s">
        <v>18</v>
      </c>
      <c r="K250" s="2" t="str">
        <f>J250*1186.00</f>
        <v>0</v>
      </c>
      <c r="L250" s="5"/>
    </row>
    <row r="251" spans="1:12" customHeight="1" ht="105" outlineLevel="4">
      <c r="A251" s="1"/>
      <c r="B251" s="1">
        <v>820606</v>
      </c>
      <c r="C251" s="1" t="s">
        <v>937</v>
      </c>
      <c r="D251" s="1" t="s">
        <v>938</v>
      </c>
      <c r="E251" s="2" t="s">
        <v>939</v>
      </c>
      <c r="F251" s="2" t="s">
        <v>940</v>
      </c>
      <c r="G251" s="2">
        <v>10</v>
      </c>
      <c r="H251" s="2" t="s">
        <v>17</v>
      </c>
      <c r="I251" s="1">
        <v>0</v>
      </c>
      <c r="J251" s="3" t="s">
        <v>18</v>
      </c>
      <c r="K251" s="2" t="str">
        <f>J251*1616.00</f>
        <v>0</v>
      </c>
      <c r="L251" s="5"/>
    </row>
    <row r="252" spans="1:12" customHeight="1" ht="105" outlineLevel="4">
      <c r="A252" s="1"/>
      <c r="B252" s="1">
        <v>820607</v>
      </c>
      <c r="C252" s="1" t="s">
        <v>941</v>
      </c>
      <c r="D252" s="1" t="s">
        <v>942</v>
      </c>
      <c r="E252" s="2" t="s">
        <v>943</v>
      </c>
      <c r="F252" s="2" t="s">
        <v>944</v>
      </c>
      <c r="G252" s="2">
        <v>2</v>
      </c>
      <c r="H252" s="2" t="s">
        <v>36</v>
      </c>
      <c r="I252" s="1">
        <v>0</v>
      </c>
      <c r="J252" s="3" t="s">
        <v>18</v>
      </c>
      <c r="K252" s="2" t="str">
        <f>J252*2188.00</f>
        <v>0</v>
      </c>
      <c r="L252" s="5"/>
    </row>
    <row r="253" spans="1:12" customHeight="1" ht="105" outlineLevel="4">
      <c r="A253" s="1"/>
      <c r="B253" s="1">
        <v>820608</v>
      </c>
      <c r="C253" s="1" t="s">
        <v>945</v>
      </c>
      <c r="D253" s="1" t="s">
        <v>946</v>
      </c>
      <c r="E253" s="2" t="s">
        <v>947</v>
      </c>
      <c r="F253" s="2" t="s">
        <v>948</v>
      </c>
      <c r="G253" s="2">
        <v>5</v>
      </c>
      <c r="H253" s="2" t="s">
        <v>124</v>
      </c>
      <c r="I253" s="1">
        <v>0</v>
      </c>
      <c r="J253" s="3" t="s">
        <v>18</v>
      </c>
      <c r="K253" s="2" t="str">
        <f>J253*1503.00</f>
        <v>0</v>
      </c>
      <c r="L253" s="5"/>
    </row>
    <row r="254" spans="1:12" customHeight="1" ht="105" outlineLevel="4">
      <c r="A254" s="1"/>
      <c r="B254" s="1">
        <v>820609</v>
      </c>
      <c r="C254" s="1" t="s">
        <v>949</v>
      </c>
      <c r="D254" s="1" t="s">
        <v>950</v>
      </c>
      <c r="E254" s="2" t="s">
        <v>951</v>
      </c>
      <c r="F254" s="2" t="s">
        <v>952</v>
      </c>
      <c r="G254" s="2">
        <v>4</v>
      </c>
      <c r="H254" s="2" t="s">
        <v>36</v>
      </c>
      <c r="I254" s="1">
        <v>0</v>
      </c>
      <c r="J254" s="3" t="s">
        <v>18</v>
      </c>
      <c r="K254" s="2" t="str">
        <f>J254*2232.00</f>
        <v>0</v>
      </c>
      <c r="L254" s="5"/>
    </row>
    <row r="255" spans="1:12" customHeight="1" ht="105" outlineLevel="4">
      <c r="A255" s="1"/>
      <c r="B255" s="1">
        <v>820610</v>
      </c>
      <c r="C255" s="1" t="s">
        <v>953</v>
      </c>
      <c r="D255" s="1" t="s">
        <v>954</v>
      </c>
      <c r="E255" s="2" t="s">
        <v>955</v>
      </c>
      <c r="F255" s="2" t="s">
        <v>956</v>
      </c>
      <c r="G255" s="2">
        <v>5</v>
      </c>
      <c r="H255" s="2" t="s">
        <v>36</v>
      </c>
      <c r="I255" s="1">
        <v>0</v>
      </c>
      <c r="J255" s="3" t="s">
        <v>18</v>
      </c>
      <c r="K255" s="2" t="str">
        <f>J255*2837.00</f>
        <v>0</v>
      </c>
      <c r="L255" s="5"/>
    </row>
    <row r="256" spans="1:12" customHeight="1" ht="105" outlineLevel="4">
      <c r="A256" s="1"/>
      <c r="B256" s="1">
        <v>820611</v>
      </c>
      <c r="C256" s="1" t="s">
        <v>957</v>
      </c>
      <c r="D256" s="1" t="s">
        <v>958</v>
      </c>
      <c r="E256" s="2" t="s">
        <v>959</v>
      </c>
      <c r="F256" s="2" t="s">
        <v>960</v>
      </c>
      <c r="G256" s="2">
        <v>0</v>
      </c>
      <c r="H256" s="2">
        <v>0</v>
      </c>
      <c r="I256" s="1">
        <v>0</v>
      </c>
      <c r="J256" s="3" t="s">
        <v>18</v>
      </c>
      <c r="K256" s="2" t="str">
        <f>J256*2032.00</f>
        <v>0</v>
      </c>
      <c r="L256" s="5"/>
    </row>
    <row r="257" spans="1:12" customHeight="1" ht="105" outlineLevel="4">
      <c r="A257" s="1"/>
      <c r="B257" s="1">
        <v>820612</v>
      </c>
      <c r="C257" s="1" t="s">
        <v>961</v>
      </c>
      <c r="D257" s="1" t="s">
        <v>962</v>
      </c>
      <c r="E257" s="2" t="s">
        <v>963</v>
      </c>
      <c r="F257" s="2" t="s">
        <v>964</v>
      </c>
      <c r="G257" s="2">
        <v>0</v>
      </c>
      <c r="H257" s="2">
        <v>0</v>
      </c>
      <c r="I257" s="1">
        <v>0</v>
      </c>
      <c r="J257" s="3" t="s">
        <v>18</v>
      </c>
      <c r="K257" s="2" t="str">
        <f>J257*2778.00</f>
        <v>0</v>
      </c>
      <c r="L257" s="5"/>
    </row>
    <row r="258" spans="1:12" customHeight="1" ht="105" outlineLevel="4">
      <c r="A258" s="1"/>
      <c r="B258" s="1">
        <v>820613</v>
      </c>
      <c r="C258" s="1" t="s">
        <v>965</v>
      </c>
      <c r="D258" s="1" t="s">
        <v>966</v>
      </c>
      <c r="E258" s="2" t="s">
        <v>967</v>
      </c>
      <c r="F258" s="2" t="s">
        <v>968</v>
      </c>
      <c r="G258" s="2">
        <v>0</v>
      </c>
      <c r="H258" s="2">
        <v>0</v>
      </c>
      <c r="I258" s="1">
        <v>0</v>
      </c>
      <c r="J258" s="3" t="s">
        <v>18</v>
      </c>
      <c r="K258" s="2" t="str">
        <f>J258*3625.00</f>
        <v>0</v>
      </c>
      <c r="L258" s="5"/>
    </row>
    <row r="259" spans="1:12" customHeight="1" ht="105" outlineLevel="4">
      <c r="A259" s="1"/>
      <c r="B259" s="1">
        <v>820614</v>
      </c>
      <c r="C259" s="1" t="s">
        <v>969</v>
      </c>
      <c r="D259" s="1" t="s">
        <v>970</v>
      </c>
      <c r="E259" s="2" t="s">
        <v>935</v>
      </c>
      <c r="F259" s="2" t="s">
        <v>971</v>
      </c>
      <c r="G259" s="2">
        <v>8</v>
      </c>
      <c r="H259" s="2" t="s">
        <v>36</v>
      </c>
      <c r="I259" s="1">
        <v>0</v>
      </c>
      <c r="J259" s="3" t="s">
        <v>18</v>
      </c>
      <c r="K259" s="2" t="str">
        <f>J259*1837.00</f>
        <v>0</v>
      </c>
      <c r="L259" s="5"/>
    </row>
    <row r="260" spans="1:12" customHeight="1" ht="105" outlineLevel="4">
      <c r="A260" s="1"/>
      <c r="B260" s="1">
        <v>820615</v>
      </c>
      <c r="C260" s="1" t="s">
        <v>972</v>
      </c>
      <c r="D260" s="1" t="s">
        <v>973</v>
      </c>
      <c r="E260" s="2" t="s">
        <v>974</v>
      </c>
      <c r="F260" s="2" t="s">
        <v>975</v>
      </c>
      <c r="G260" s="2">
        <v>4</v>
      </c>
      <c r="H260" s="2" t="s">
        <v>36</v>
      </c>
      <c r="I260" s="1">
        <v>0</v>
      </c>
      <c r="J260" s="3" t="s">
        <v>18</v>
      </c>
      <c r="K260" s="2" t="str">
        <f>J260*2642.00</f>
        <v>0</v>
      </c>
      <c r="L260" s="5"/>
    </row>
    <row r="261" spans="1:12" customHeight="1" ht="105" outlineLevel="4">
      <c r="A261" s="1"/>
      <c r="B261" s="1">
        <v>820616</v>
      </c>
      <c r="C261" s="1" t="s">
        <v>976</v>
      </c>
      <c r="D261" s="1" t="s">
        <v>977</v>
      </c>
      <c r="E261" s="2" t="s">
        <v>978</v>
      </c>
      <c r="F261" s="2" t="s">
        <v>979</v>
      </c>
      <c r="G261" s="2">
        <v>6</v>
      </c>
      <c r="H261" s="2" t="s">
        <v>36</v>
      </c>
      <c r="I261" s="1">
        <v>0</v>
      </c>
      <c r="J261" s="3" t="s">
        <v>18</v>
      </c>
      <c r="K261" s="2" t="str">
        <f>J261*3450.00</f>
        <v>0</v>
      </c>
      <c r="L261" s="5"/>
    </row>
    <row r="262" spans="1:12" customHeight="1" ht="105" outlineLevel="4">
      <c r="A262" s="1"/>
      <c r="B262" s="1">
        <v>834778</v>
      </c>
      <c r="C262" s="1" t="s">
        <v>980</v>
      </c>
      <c r="D262" s="1" t="s">
        <v>981</v>
      </c>
      <c r="E262" s="2" t="s">
        <v>982</v>
      </c>
      <c r="F262" s="2" t="s">
        <v>983</v>
      </c>
      <c r="G262" s="2">
        <v>6</v>
      </c>
      <c r="H262" s="2" t="s">
        <v>36</v>
      </c>
      <c r="I262" s="1">
        <v>0</v>
      </c>
      <c r="J262" s="3" t="s">
        <v>18</v>
      </c>
      <c r="K262" s="2" t="str">
        <f>J262*2560.00</f>
        <v>0</v>
      </c>
      <c r="L262" s="5"/>
    </row>
    <row r="263" spans="1:12" customHeight="1" ht="105" outlineLevel="4">
      <c r="A263" s="1"/>
      <c r="B263" s="1">
        <v>834779</v>
      </c>
      <c r="C263" s="1" t="s">
        <v>984</v>
      </c>
      <c r="D263" s="1" t="s">
        <v>985</v>
      </c>
      <c r="E263" s="2" t="s">
        <v>986</v>
      </c>
      <c r="F263" s="2" t="s">
        <v>987</v>
      </c>
      <c r="G263" s="2">
        <v>0</v>
      </c>
      <c r="H263" s="2">
        <v>0</v>
      </c>
      <c r="I263" s="1">
        <v>0</v>
      </c>
      <c r="J263" s="3" t="s">
        <v>18</v>
      </c>
      <c r="K263" s="2" t="str">
        <f>J263*3611.00</f>
        <v>0</v>
      </c>
      <c r="L263" s="5"/>
    </row>
    <row r="264" spans="1:12" customHeight="1" ht="105" outlineLevel="4">
      <c r="A264" s="1"/>
      <c r="B264" s="1">
        <v>834780</v>
      </c>
      <c r="C264" s="1" t="s">
        <v>988</v>
      </c>
      <c r="D264" s="1" t="s">
        <v>989</v>
      </c>
      <c r="E264" s="2" t="s">
        <v>990</v>
      </c>
      <c r="F264" s="2" t="s">
        <v>991</v>
      </c>
      <c r="G264" s="2">
        <v>5</v>
      </c>
      <c r="H264" s="2">
        <v>0</v>
      </c>
      <c r="I264" s="1">
        <v>0</v>
      </c>
      <c r="J264" s="3" t="s">
        <v>18</v>
      </c>
      <c r="K264" s="2" t="str">
        <f>J264*4718.00</f>
        <v>0</v>
      </c>
      <c r="L264" s="5"/>
    </row>
    <row r="265" spans="1:12" outlineLevel="2">
      <c r="A265" s="8" t="s">
        <v>992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5"/>
    </row>
    <row r="266" spans="1:12" customHeight="1" ht="105" outlineLevel="4">
      <c r="A266" s="1"/>
      <c r="B266" s="1">
        <v>883889</v>
      </c>
      <c r="C266" s="1" t="s">
        <v>993</v>
      </c>
      <c r="D266" s="1"/>
      <c r="E266" s="2" t="s">
        <v>994</v>
      </c>
      <c r="F266" s="2" t="s">
        <v>995</v>
      </c>
      <c r="G266" s="2" t="s">
        <v>133</v>
      </c>
      <c r="H266" s="2">
        <v>0</v>
      </c>
      <c r="I266" s="1">
        <v>0</v>
      </c>
      <c r="J266" s="3" t="s">
        <v>18</v>
      </c>
      <c r="K266" s="2" t="str">
        <f>J266*1627.92</f>
        <v>0</v>
      </c>
      <c r="L266" s="5"/>
    </row>
    <row r="267" spans="1:12" customHeight="1" ht="105" outlineLevel="4">
      <c r="A267" s="1"/>
      <c r="B267" s="1">
        <v>883890</v>
      </c>
      <c r="C267" s="1" t="s">
        <v>996</v>
      </c>
      <c r="D267" s="1"/>
      <c r="E267" s="2" t="s">
        <v>997</v>
      </c>
      <c r="F267" s="2" t="s">
        <v>998</v>
      </c>
      <c r="G267" s="2">
        <v>0</v>
      </c>
      <c r="H267" s="2">
        <v>0</v>
      </c>
      <c r="I267" s="1">
        <v>0</v>
      </c>
      <c r="J267" s="3" t="s">
        <v>18</v>
      </c>
      <c r="K267" s="2" t="str">
        <f>J267*2385.45</f>
        <v>0</v>
      </c>
      <c r="L267" s="5"/>
    </row>
    <row r="268" spans="1:12" customHeight="1" ht="105" outlineLevel="4">
      <c r="A268" s="1"/>
      <c r="B268" s="1">
        <v>883891</v>
      </c>
      <c r="C268" s="1" t="s">
        <v>999</v>
      </c>
      <c r="D268" s="1"/>
      <c r="E268" s="2" t="s">
        <v>1000</v>
      </c>
      <c r="F268" s="2" t="s">
        <v>1001</v>
      </c>
      <c r="G268" s="2">
        <v>10</v>
      </c>
      <c r="H268" s="2">
        <v>0</v>
      </c>
      <c r="I268" s="1">
        <v>0</v>
      </c>
      <c r="J268" s="3" t="s">
        <v>18</v>
      </c>
      <c r="K268" s="2" t="str">
        <f>J268*3089.97</f>
        <v>0</v>
      </c>
      <c r="L2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3:K33"/>
    <mergeCell ref="A91:K91"/>
    <mergeCell ref="A200:K200"/>
    <mergeCell ref="A4:K4"/>
    <mergeCell ref="A11:K11"/>
    <mergeCell ref="A27:K27"/>
    <mergeCell ref="A34:K34"/>
    <mergeCell ref="A74:K74"/>
    <mergeCell ref="A92:K92"/>
    <mergeCell ref="A121:K121"/>
    <mergeCell ref="A184:K184"/>
    <mergeCell ref="A201:K201"/>
    <mergeCell ref="A212:K212"/>
    <mergeCell ref="A241:K241"/>
    <mergeCell ref="A245:K245"/>
    <mergeCell ref="A249:K249"/>
    <mergeCell ref="A265:K26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2026-01-29T20:18:14+03:00</dcterms:created>
  <dcterms:modified xsi:type="dcterms:W3CDTF">2026-01-29T20:18:14+03:00</dcterms:modified>
  <dc:title>Untitled Spreadsheet</dc:title>
  <dc:description/>
  <dc:subject/>
  <cp:keywords/>
  <cp:category/>
</cp:coreProperties>
</file>