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<sst xmlns="http://schemas.openxmlformats.org/spreadsheetml/2006/main" uniqueCount="418">
  <si>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</si>
  <si>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</si>
  <si>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</si>
  <si>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</si>
  <si>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</si>
  <si>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</si>
  <si>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</si>
  <si>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</si>
  <si>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</si>
  <si>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</si>
  <si>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</si>
  <si>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Скважные погружные насосы</t>
  </si>
  <si>
    <t>Скважные винтовые (шнековые) насосы</t>
  </si>
  <si>
    <t>ZGR-001001</t>
  </si>
  <si>
    <t>3QGD1-25-0.25kw-10m</t>
  </si>
  <si>
    <t>Скважинный винтовой насос 3" (75мм) 250 Вт;  напор 70м; макс. расход 1,7 м3/час;  кабель 10м (1/1шт)</t>
  </si>
  <si>
    <t>6 358.89 руб.</t>
  </si>
  <si>
    <t>шт</t>
  </si>
  <si>
    <t>ZGR-001002</t>
  </si>
  <si>
    <t>3QGD1-25-0.25kw-20m</t>
  </si>
  <si>
    <t>Скважинный винтовой насос 3" (75мм)  250 Вт;  напор 70м; макс. расход 1,7 м3/час;  кабель 20м (1/1шт</t>
  </si>
  <si>
    <t>7 334.13 руб.</t>
  </si>
  <si>
    <t>ZGR-001003</t>
  </si>
  <si>
    <t>3QGD1.2-30-0.37-10m</t>
  </si>
  <si>
    <t>Скважинный винтовой насос 3" (75мм) 370 Вт;  напор 90м; макс. расход 1,9 м3/час;  кабель 10м (1/1шт)</t>
  </si>
  <si>
    <t>7 251.14 руб.</t>
  </si>
  <si>
    <t>ZGR-001004</t>
  </si>
  <si>
    <t>3QGD1.2-30-0.37-20m</t>
  </si>
  <si>
    <t>Скважинный винтовой насос 3" (75мм) 370 Вт;  напор 90м; макс. расход 1,9 м3/час;  кабель 20м (1/1шт)</t>
  </si>
  <si>
    <t>8 237.05 руб.</t>
  </si>
  <si>
    <t>ZGR-001005</t>
  </si>
  <si>
    <t>3QGD1.2-50-0.55-20m</t>
  </si>
  <si>
    <t>Скважинный винтовой насос 3" (75мм) 550 Вт;  напор 110м; макс. расход 1,9 м3/час;  кабель 20м (1/1шт</t>
  </si>
  <si>
    <t>9 057.16 руб.</t>
  </si>
  <si>
    <t>ZGR-001006</t>
  </si>
  <si>
    <t>4QGD1.2-50-0.37-10m</t>
  </si>
  <si>
    <t>(В) Скважинный винтовой насос 4" (100мм) 370 Вт;  напор 110м; макс. расход 1,9 м3/час;  кабель 10м (</t>
  </si>
  <si>
    <t>8 081.45 руб.</t>
  </si>
  <si>
    <t>ZGR-001007</t>
  </si>
  <si>
    <t>4QGD1.2-50-0.37-20m</t>
  </si>
  <si>
    <t>Скважинный винтовой насос 4" (100мм) 370 Вт;  напор 110м; макс. расход 1,9 м3/час;  кабель 20м (1шт)</t>
  </si>
  <si>
    <t>8 045.96 руб.</t>
  </si>
  <si>
    <t>ZGR-001008</t>
  </si>
  <si>
    <t>4QGD1.8-50-0.55-10m</t>
  </si>
  <si>
    <t>(В) Скважинный винтовой насос 4" (100мм) 550 Вт;  напор 110м; макс. расход 2,9 м3/час;  кабель 10м (</t>
  </si>
  <si>
    <t>9 737.50 руб.</t>
  </si>
  <si>
    <t>ZGR-001009</t>
  </si>
  <si>
    <t>4QGD1.8-50-0.55-20m</t>
  </si>
  <si>
    <t>Скважинный винтовой насос 4" (100мм) 550 Вт;  напор 110м; макс. расход 2,9 м3/час;  кабель 20м (1шт)</t>
  </si>
  <si>
    <t>9 674.57 руб.</t>
  </si>
  <si>
    <t>ZGR-001133</t>
  </si>
  <si>
    <t>3QGD1.2-50-0.55 10m</t>
  </si>
  <si>
    <t>(В) Скважинный винтовой насос 3" (75мм) 550 Вт;  напор 110м; макс. расход 1,9 м3/час;  кабель 10</t>
  </si>
  <si>
    <t>8 817.08 руб.</t>
  </si>
  <si>
    <t>ZGR-001134</t>
  </si>
  <si>
    <t>4QGD2-60-0.75 10m</t>
  </si>
  <si>
    <t>Скважинный винтовой насос 4" (100мм) 750 Вт;  напор 150м; макс. расход 3,0 м3/час</t>
  </si>
  <si>
    <t>8 510.77 руб.</t>
  </si>
  <si>
    <t>ZGR-001229</t>
  </si>
  <si>
    <t>3QGD1-25-0.25kw 15m</t>
  </si>
  <si>
    <t>Скважинный винтовой насос 3" (75мм)  250 Вт;  напор 70м; макс. расход 1,7 м3/час;  кабель 15м (1/1шт</t>
  </si>
  <si>
    <t>6 938.40 руб.</t>
  </si>
  <si>
    <t>ZGR-001230</t>
  </si>
  <si>
    <t>3QGD1.2-30-0.37 25m</t>
  </si>
  <si>
    <t>Скважинный винтовой насос 3" (75мм)  370 Вт;  напор 90м; макс. расход 1,9 м3/час;  кабель 25м (1/1шт</t>
  </si>
  <si>
    <t>8 065.96 руб.</t>
  </si>
  <si>
    <t>ZGR-001231</t>
  </si>
  <si>
    <t>3QGD1.2-50-0.55 30m</t>
  </si>
  <si>
    <t>Скважинный винтовой насос 3" (75мм)  550 Вт;  напор 110м; макс. расход 1,9 м3/час;  кабель 30м (1/1ш</t>
  </si>
  <si>
    <t>9 345.60 руб.</t>
  </si>
  <si>
    <t>ZGR-001305</t>
  </si>
  <si>
    <t>2QGD-0.37-20m</t>
  </si>
  <si>
    <t>Скважинный винтовой насос 2" (50мм) 370 Вт;  напор 52м; макс. расход 1,4 м3/час;  кабель 20м (1/1шт)</t>
  </si>
  <si>
    <t>12 958.20 руб.</t>
  </si>
  <si>
    <t>ZGR-001306</t>
  </si>
  <si>
    <t>2QGD-0.55-20m</t>
  </si>
  <si>
    <t>Скважинный винтовой насос 2" (50мм) 550 Вт;  напор 70м; макс. расход 1,4 м3/час;  кабель 20м (1/1шт)</t>
  </si>
  <si>
    <t>14 148.27 руб.</t>
  </si>
  <si>
    <t>Скважные вихревые насосы</t>
  </si>
  <si>
    <t>ZGR-001010</t>
  </si>
  <si>
    <t>3SKM100A-0.75kw 20m</t>
  </si>
  <si>
    <t>Скважинный вихревой насос 3" (75мм) 750 Вт;  напор 59м; макс. расход 2,0 м3/час;  кабель 20м (1/1шт)</t>
  </si>
  <si>
    <t>12 171.96 руб.</t>
  </si>
  <si>
    <t>ZGR-001011</t>
  </si>
  <si>
    <t>4SKM100-0,75kw 10m</t>
  </si>
  <si>
    <t>Скважинный вихревой насос 4" (100мм) 750 Вт;  напор 58м; макс. расход 3,0 м3/час;  кабель 10м (1/1шт</t>
  </si>
  <si>
    <t>10 407.13 руб.</t>
  </si>
  <si>
    <t>ZGR-001012</t>
  </si>
  <si>
    <t>4SKM100-0,75kw 20m</t>
  </si>
  <si>
    <t>Скважинный вихревой насос 4" (100мм) 750 Вт;  напор 58м; макс. расход 3,0 м3/час;  кабель 20м (1/1шт</t>
  </si>
  <si>
    <t>11 225.88 руб.</t>
  </si>
  <si>
    <t>ZGR-001013</t>
  </si>
  <si>
    <t>4SKM100A-0,75kw 10m</t>
  </si>
  <si>
    <t>10 583.29 руб.</t>
  </si>
  <si>
    <t>ZGR-001014</t>
  </si>
  <si>
    <t>4SKM100A-0,75kw 20m</t>
  </si>
  <si>
    <t>Скважинный вихревой насос 4"(100мм) 750 Вт;  напор 58м; макс. расход 3,0 м3/час;  кабель 20м (1/1шт)</t>
  </si>
  <si>
    <t>12 258.60 руб.</t>
  </si>
  <si>
    <t>ZGR-001015</t>
  </si>
  <si>
    <t>4SKM150A-1,1kw 20m</t>
  </si>
  <si>
    <t>Скважинный вихревой насос 4" (100мм) 1100 Вт;  напор 100м; макс. расход 3,0 м3/час;  кабель 20м (1/1</t>
  </si>
  <si>
    <t>14 237.61 руб.</t>
  </si>
  <si>
    <t>ZGR-001016</t>
  </si>
  <si>
    <t>4SKM200A-1,5kw 20m</t>
  </si>
  <si>
    <t>Скважинный вихревой насос 4" (100мм) 1500 Вт;  напор 135м; макс. расход 3,0 м3/час;  кабель 20м (1/1</t>
  </si>
  <si>
    <t>16 167.93 руб.</t>
  </si>
  <si>
    <t>Скважные многоступенчатые насосы</t>
  </si>
  <si>
    <t>Скважные погружные насосы ZEGOR</t>
  </si>
  <si>
    <t>Скважные насосы диаметр 3,5&amp;quot; (90мм)</t>
  </si>
  <si>
    <t>ZGR-001024</t>
  </si>
  <si>
    <t>3,5SDM3/09-0.55kw 20m</t>
  </si>
  <si>
    <t>Скважинный многоступенчатый насос 3,5" (90мм) 550 Вт;  напор 50м; макс. расход 5,2 м3/час;  кабель 2</t>
  </si>
  <si>
    <t>12 661.20 руб.</t>
  </si>
  <si>
    <t>ZGR-001025</t>
  </si>
  <si>
    <t>3,5SDM3/12-0.75kw 20m</t>
  </si>
  <si>
    <t>Скважинный многоступенчатый насос 3,5" (90мм) 750 Вт;  напор 72м; макс. расход 5,2 м3/час;  кабель 2</t>
  </si>
  <si>
    <t>12 611.82 руб.</t>
  </si>
  <si>
    <t>ZGR-001145</t>
  </si>
  <si>
    <t>3.5ZEF2/06-0.25kw-20m</t>
  </si>
  <si>
    <t>Скважинный насос 3,5" (90мм) 250 Вт;  напор 32м; макс. расход 4 м3/час;  резьба 11/4, кабель 20м (1/</t>
  </si>
  <si>
    <t>10 478.14 руб.</t>
  </si>
  <si>
    <t>ZGR-001146</t>
  </si>
  <si>
    <t>3.5ZEF2/08-0.37kw-30m</t>
  </si>
  <si>
    <t>Скважинный насос 3,5" (90мм) 370 Вт;  напор 42м; макс. расход 4 м3/час;  резьба 11/4, кабель 30м (1/</t>
  </si>
  <si>
    <t>12 000.37 руб.</t>
  </si>
  <si>
    <t>ZGR-001147</t>
  </si>
  <si>
    <t>3.5ZEF2/10-0.55kw-40m</t>
  </si>
  <si>
    <t>Скважинный насос 3,5" (90мм) 550 Вт;  напор 52м; макс. расход 4 м3/час;  резьба 11/4, кабель 40м (1/</t>
  </si>
  <si>
    <t>13 216.01 руб.</t>
  </si>
  <si>
    <t>ZGR-001148</t>
  </si>
  <si>
    <t>3.5ZEF2/12-0.75kw-50m</t>
  </si>
  <si>
    <t>Скважинный насос 3,5" (90мм) 750 Вт;  напор 63м; макс. расход 4 м3/час;  резьба 11/4, кабель 50м (1/</t>
  </si>
  <si>
    <t>15 641.90 руб.</t>
  </si>
  <si>
    <t>ZGR-001149</t>
  </si>
  <si>
    <t>3.5ZEF2/18-1.1kw-60m</t>
  </si>
  <si>
    <t>Скважинный насос 3,5" (90мм) 1100 Вт;  напор 92м; макс. расход 4 м3/час;  резьба 11/4, кабель 60м (1</t>
  </si>
  <si>
    <t>20 326.95 руб.</t>
  </si>
  <si>
    <t>ZGR-001150</t>
  </si>
  <si>
    <t>3.5ZEF2/20-1.5kw-60m</t>
  </si>
  <si>
    <t xml:space="preserve">(В) -Скважинный насос 3,5" (90мм) 1500 Вт;  напор 135м; макс. расход 4 м3/час;  резьба 11/4, кабель </t>
  </si>
  <si>
    <t>0.00 руб.</t>
  </si>
  <si>
    <t>ZGR-001164</t>
  </si>
  <si>
    <t>3.5ZEF2/25-1.5kw-60m</t>
  </si>
  <si>
    <t>Скважинный насос 3,5" (90мм) 1500 Вт;  напор 135м; макс. расход 4 м3/час;  резьба 1", кабель 60м</t>
  </si>
  <si>
    <t>24 487.32 руб.</t>
  </si>
  <si>
    <t>ZGR-001264</t>
  </si>
  <si>
    <t>3.5SDM3/09-0.55kw 8m</t>
  </si>
  <si>
    <t>Скважинный многоступенчатый насос 3,5" (90мм) 550 Вт;  напор 50м; макс. расход 5,2 м3/час;  кабель 8</t>
  </si>
  <si>
    <t>11 137.92 руб.</t>
  </si>
  <si>
    <t>Скважные насосы диаметр 3&amp;quot; (75мм)</t>
  </si>
  <si>
    <t>ZGR-001017</t>
  </si>
  <si>
    <t>3SDM2/11-0.37kw 20m</t>
  </si>
  <si>
    <t>Скважинный многоступенчатый насос 3" (75мм) 370 Вт;  напор 48м; макс. расход 3,3 м3/час;  кабель 20м</t>
  </si>
  <si>
    <t>11 601.27 руб.</t>
  </si>
  <si>
    <t>ZGR-001018</t>
  </si>
  <si>
    <t>3SDM2/17-0.55kw 20m</t>
  </si>
  <si>
    <t>Скважинный многоступенчатый насос 3" (75мм) 550 Вт;  напор 74м; макс. расход 3,3 м3/час;  кабель 20м</t>
  </si>
  <si>
    <t>12 977.49 руб.</t>
  </si>
  <si>
    <t>ZGR-001019</t>
  </si>
  <si>
    <t>3SDM2/24-0.75kw 20m</t>
  </si>
  <si>
    <t>Скважинный многоступенчатый насос 3" (75мм)750 Вт;  напор 104м; макс. расход 3,3 м3/час;  кабель 20м</t>
  </si>
  <si>
    <t>15 361.73 руб.</t>
  </si>
  <si>
    <t>ZGR-001020</t>
  </si>
  <si>
    <t>3SDM2/33-1.1kw 20m</t>
  </si>
  <si>
    <t>Скважинный многоступенчатый насос 3" (75мм) 1100 Вт;  напор 144м; макс. расход 3,3 м3/час;  кабель 2</t>
  </si>
  <si>
    <t>19 600.65 руб.</t>
  </si>
  <si>
    <t>ZGR-001021</t>
  </si>
  <si>
    <t>3SDM3/13-0.55kw 20m</t>
  </si>
  <si>
    <t>Скважинный многоступенчатый насос 3" (75мм) 550 Вт;  напор 52м; макс. расход 5,2 м3/час;  кабель 20м</t>
  </si>
  <si>
    <t>13 287.77 руб.</t>
  </si>
  <si>
    <t>ZGR-001022</t>
  </si>
  <si>
    <t>3SDM3/18-0.75kw 20m</t>
  </si>
  <si>
    <t>Скважинный многоступенчатый насос 3" (75мм) 750 Вт;  напор 71м; макс. расход 5,2 м3/час;  кабель 20м</t>
  </si>
  <si>
    <t>15 403.29 руб.</t>
  </si>
  <si>
    <t>ZGR-001023</t>
  </si>
  <si>
    <t>3SDM3/22-1.1kw 20m</t>
  </si>
  <si>
    <t>Скважинный многоступенчатый насос 3" (75мм) 1100 Вт;  напор 87м; макс. расход 5,2 м3/час;  кабель 20</t>
  </si>
  <si>
    <t>16 683.01 руб.</t>
  </si>
  <si>
    <t>ZGR-001032</t>
  </si>
  <si>
    <t>3ZED1.5/13-0.37kw 25m</t>
  </si>
  <si>
    <t>Скважинный многоступенчатый насос 3" (75мм) 370 Вт;  напор 49м; макс. расход 2,8 м3/час;  кабель 25м</t>
  </si>
  <si>
    <t>11 737.82 руб.</t>
  </si>
  <si>
    <t>ZGR-001033</t>
  </si>
  <si>
    <t>3ZED1.5/18-0.55kw 35m</t>
  </si>
  <si>
    <t>Скважинный многоступенчатый насос 3" (75мм) 550 Вт;  напор 65м; макс. расход 2,8 м3/час;  кабель 35м</t>
  </si>
  <si>
    <t>14 542.32 руб.</t>
  </si>
  <si>
    <t>ZGR-001034</t>
  </si>
  <si>
    <t>3ZED1.5/25-0.75kw 45m</t>
  </si>
  <si>
    <t>Скважинный многоступенчатый насос 3" (75мм) 750 Вт;  напор 90м; макс. расход 2,8 м3/час;  кабель 45м</t>
  </si>
  <si>
    <t>15 657.52 руб.</t>
  </si>
  <si>
    <t>ZGR-001035</t>
  </si>
  <si>
    <t>3ZED1.5/35-1.1kw 60m</t>
  </si>
  <si>
    <t>Скважинный многоступенчатый насос 3" (75мм) 1100 Вт;  напор 126м; макс. расход 2,8 м3/час;  кабель 6</t>
  </si>
  <si>
    <t>21 473.38 руб.</t>
  </si>
  <si>
    <t>ZGR-001040</t>
  </si>
  <si>
    <t>3SEM1.5/15-0.37kw 30m</t>
  </si>
  <si>
    <t>Скважинный многоступенчатый насос 3" (75мм) 370 Вт;  напор 55м; макс. расход 2,8 м3/час;  кабель 30м</t>
  </si>
  <si>
    <t>12 709.49 руб.</t>
  </si>
  <si>
    <t>ZGR-001041</t>
  </si>
  <si>
    <t>3SEM1.5/22-0.55kw 40m</t>
  </si>
  <si>
    <t>Скважинный многоступенчатый насос 3" (75мм) 550 Вт;  напор 79м; макс. расход 2,8 м3/час;  кабель 40м</t>
  </si>
  <si>
    <t>15 592.52 руб.</t>
  </si>
  <si>
    <t>ZGR-001042</t>
  </si>
  <si>
    <t>3SEM1.5/30-0.75kw 50m</t>
  </si>
  <si>
    <t>Скважинный многоступенчатый насос 3" (75мм) 750 Вт;  напор 108м; макс. расход 2,8 м3/час;  кабель 50</t>
  </si>
  <si>
    <t>19 400.03 руб.</t>
  </si>
  <si>
    <t>ZGR-001043</t>
  </si>
  <si>
    <t>3SEM1.5/40-1.1kw 65m</t>
  </si>
  <si>
    <t>Скважинный многоступенчатый насос 3" (75мм) 1100 Вт;  напор 144м; макс. расход 2,8 м3/час;  кабель 6</t>
  </si>
  <si>
    <t>20 020.03 руб.</t>
  </si>
  <si>
    <t>ZGR-001165</t>
  </si>
  <si>
    <t>3SEM1.5/48-1.5kw</t>
  </si>
  <si>
    <t>(В) Скважинный насос 3" (75мм) 1500 Вт;  напор 185м; макс. расход 2,8 м3/час;  резьба 1", без кабеля</t>
  </si>
  <si>
    <t>31 637.08 руб.</t>
  </si>
  <si>
    <t>ZGR-001166</t>
  </si>
  <si>
    <t>3SEM2.5/11-0.37kw 28m</t>
  </si>
  <si>
    <t>Скважинный насос 3" (75мм) 370 Вт;  напор 39м; макс. расход 3,8 м3/час;  резьба 1", кабель 28м</t>
  </si>
  <si>
    <t>12 744.85 руб.</t>
  </si>
  <si>
    <t>ZGR-001167</t>
  </si>
  <si>
    <t>3SEM2.5/17-0.55kw 40m</t>
  </si>
  <si>
    <t>Скважинный насос 3" (75мм) 550 Вт;  напор 60м; макс. расход 3,8 м3/час;  резьба 1", кабель 40м</t>
  </si>
  <si>
    <t>15 959.23 руб.</t>
  </si>
  <si>
    <t>ZGR-001261</t>
  </si>
  <si>
    <t>3SDM2/11-0.37kw 8m</t>
  </si>
  <si>
    <t xml:space="preserve">Скважинный многоступенчатый насос 3" (75мм) 370 Вт;  напор 48м; макс. расход 3,3 м3/час;  кабель 8м </t>
  </si>
  <si>
    <t>10 050.01 руб.</t>
  </si>
  <si>
    <t>ZGR-001262</t>
  </si>
  <si>
    <t>3SDM2/17-0.55kw 8m</t>
  </si>
  <si>
    <t>(В) Скважинный многоступенчатый насос 3" (75мм) 550 Вт;  напор 74м; макс. расход 3,3 м3/час;  кабель</t>
  </si>
  <si>
    <t>13 691.11 руб.</t>
  </si>
  <si>
    <t>ZGR-001263</t>
  </si>
  <si>
    <t>3SDM2/24-0.75kw 8m</t>
  </si>
  <si>
    <t>Скважинный многоступенчатый насос 3" (75мм) 750 Вт;  напор 104м; макс. расход 3,3 м3/час;  кабель 8м</t>
  </si>
  <si>
    <t>13 527.91 руб.</t>
  </si>
  <si>
    <t>ZGR-001316</t>
  </si>
  <si>
    <t>3SEM1.5/48-1.5kw 85m</t>
  </si>
  <si>
    <t>Скважинный насос 3" (75мм) 1800 Вт;  напор 185м; макс. расход 2,8м3/час</t>
  </si>
  <si>
    <t>24 810.76 руб.</t>
  </si>
  <si>
    <t>Скважные насосы диаметр 4&amp;quot; (100мм)</t>
  </si>
  <si>
    <t>ZGR-001026</t>
  </si>
  <si>
    <t>4SDM2/11-0.55kw 20m</t>
  </si>
  <si>
    <t>Скважинный многоступенчатый насос 4" (100мм) 550 Вт;  напор 78м; макс. расход 3,6 м3/час;  кабель 20</t>
  </si>
  <si>
    <t>14 154.77 руб.</t>
  </si>
  <si>
    <t>ZGR-001027</t>
  </si>
  <si>
    <t>4SDM2/14-0.75kw 20m</t>
  </si>
  <si>
    <t>Скважинный многоступенчатый насос 4" (100мм) 750 Вт;  напор 99м; макс. расход 3,6 м3/час;  кабель 20</t>
  </si>
  <si>
    <t>16 044.30 руб.</t>
  </si>
  <si>
    <t>ZGR-001028</t>
  </si>
  <si>
    <t>4SDM2/20-1.1kw 20m</t>
  </si>
  <si>
    <t xml:space="preserve">Скважинный многоступенчатый насос 4" (100мм) 1100 Вт;  напор 142м; макс. расход 3,6 м3/час;  кабель </t>
  </si>
  <si>
    <t>18 085.07 руб.</t>
  </si>
  <si>
    <t>ZGR-001029</t>
  </si>
  <si>
    <t>4SDM4/08-0.55kw 20m</t>
  </si>
  <si>
    <t>Скважинный многоступенчатый насос 4" (100мм)  550 Вт;  напор 57м; макс. расход 6,5 м3/час;  кабель 2</t>
  </si>
  <si>
    <t>13 928.84 руб.</t>
  </si>
  <si>
    <t>ZGR-001030</t>
  </si>
  <si>
    <t>4SDM4/10-0.75kw 20m</t>
  </si>
  <si>
    <t>Скважинный многоступенчатый насос 4" (100мм)  750 Вт;  напор 71м; макс. расход 6,5 м3/час;  кабель 2</t>
  </si>
  <si>
    <t>14 511.03 руб.</t>
  </si>
  <si>
    <t>ZGR-001031</t>
  </si>
  <si>
    <t>4SDM4/14-1.1kw 20m</t>
  </si>
  <si>
    <t xml:space="preserve">Скважинный многоступенчатый насос 4" (100мм)  1100 Вт;  напор 99м; макс. расход 6,5 м3/час;  кабель </t>
  </si>
  <si>
    <t>18 425.29 руб.</t>
  </si>
  <si>
    <t>ZGR-001036</t>
  </si>
  <si>
    <t>4ZED2/07-0.37kw 35m</t>
  </si>
  <si>
    <t>(В) Скважинный многоступенчатый насос 4" (100мм) 370 Вт;  напор 45м; макс. расход 3,2 м3/час;  кабел</t>
  </si>
  <si>
    <t>15 818.54 руб.</t>
  </si>
  <si>
    <t>ZGR-001037</t>
  </si>
  <si>
    <t>4ZED2/09-0.55kw 45m</t>
  </si>
  <si>
    <t>(В) Скважинный многоступенчатый насос 4" (100мм) 550 Вт;  напор 57м; макс. расход 3,2 м3/час;  кабел</t>
  </si>
  <si>
    <t>17 582.37 руб.</t>
  </si>
  <si>
    <t>ZGR-001038</t>
  </si>
  <si>
    <t>4ZED2/12-0.75kw 50m</t>
  </si>
  <si>
    <t>(В) Скважинный многоступенчатый насос 4" (100мм) 750 Вт;  напор 76м; макс. расход 3,2 м3/час;  кабел</t>
  </si>
  <si>
    <t>20 018.15 руб.</t>
  </si>
  <si>
    <t>ZGR-001039</t>
  </si>
  <si>
    <t>4ZED2/18-1.1kw 55m</t>
  </si>
  <si>
    <t xml:space="preserve">Скважинный многоступенчатый насос 4" (100мм) 1100 Вт;  напор 119м; макс. расход 3,2 м3/час;  кабель </t>
  </si>
  <si>
    <t>19 541.22 руб.</t>
  </si>
  <si>
    <t>ZGR-001044</t>
  </si>
  <si>
    <t>4SEM2/08-0.37kw 35m</t>
  </si>
  <si>
    <t>Скважинный многоступенчатый насос 4" (100мм) 370 Вт;  напор 51м; макс. расход 3,2 м3/час;  кабель 35</t>
  </si>
  <si>
    <t>13 932.54 руб.</t>
  </si>
  <si>
    <t>ZGR-001045</t>
  </si>
  <si>
    <t>4SEM2/11-0.55kw 45m</t>
  </si>
  <si>
    <t>Скважинный многоступенчатый насос 4" (100мм) 550 Вт;  напор 65м; макс. расход 3,2 м3/час;  кабель 45</t>
  </si>
  <si>
    <t>17 176.16 руб.</t>
  </si>
  <si>
    <t>ZGR-001046</t>
  </si>
  <si>
    <t>4SEM2/15-0.75kw 50m</t>
  </si>
  <si>
    <t>(В) Скважинный многоступенчатый насос 4" (100мм) 750 Вт;  напор 86м; макс. расход 3,2 м3/час;  кабел</t>
  </si>
  <si>
    <t>21 017.66 руб.</t>
  </si>
  <si>
    <t>ZGR-001047</t>
  </si>
  <si>
    <t>4SEM2/20-1.1kw 55m</t>
  </si>
  <si>
    <t>(В) Скважинный многоступенчатый насос 4" (100мм) 1100 Вт;  напор 125м; макс. расход 3,2 м3/час;  каб</t>
  </si>
  <si>
    <t>25 724.02 руб.</t>
  </si>
  <si>
    <t>ZGR-001135</t>
  </si>
  <si>
    <t>4ZEF2/11-0.55kw 40m</t>
  </si>
  <si>
    <t>Скважинный многоступенчатый насос 4" (100мм) 550 Вт;  напор 70м; макс. расход 3,2 м3/час;  резьба 11</t>
  </si>
  <si>
    <t>14 004.02 руб.</t>
  </si>
  <si>
    <t>ZGR-001136</t>
  </si>
  <si>
    <t>4ZEF2/15-0.75kw 45m</t>
  </si>
  <si>
    <t>Скважинный многоступенчатый насос 4" (100мм) 750 Вт;  напор 91м; макс. расход 3,2 м3/час;  резьба 11</t>
  </si>
  <si>
    <t>17 373.92 руб.</t>
  </si>
  <si>
    <t>ZGR-001137</t>
  </si>
  <si>
    <t>4ZEF2/21-1.1kw 55m</t>
  </si>
  <si>
    <t xml:space="preserve">Скважинный многоступенчатый насос 4" (100мм) 1100 Вт;  напор 130м; макс. расход 3,2 м3/час;  резьба </t>
  </si>
  <si>
    <t>22 153.09 руб.</t>
  </si>
  <si>
    <t>ZGR-001138</t>
  </si>
  <si>
    <t>4SEM2/14-0.75kw 50m</t>
  </si>
  <si>
    <t>(В) Скважинный многоступенчатый насос 4" (100мм) 1700 Вт;  напор 86м; макс. расход 3,2 м3/час;  резь</t>
  </si>
  <si>
    <t>ZGR-001151</t>
  </si>
  <si>
    <t>4ZEF2/08-0.37kw-30m</t>
  </si>
  <si>
    <t>(В) Скважинный насос 4" (100мм) 370 Вт;  напор 50м; макс. расход 3,2 м3/час;  резьба 11/4, кабель 30</t>
  </si>
  <si>
    <t>16 134.34 руб.</t>
  </si>
  <si>
    <t>ZGR-001152</t>
  </si>
  <si>
    <t>4ZEF2/29-1.5kw-60m</t>
  </si>
  <si>
    <t xml:space="preserve">(В) Скважинный насос 4" (100мм) 1500 Вт;  напор 184м; макс. расход 3,2 м3/час;  резьба 11/4, кабель </t>
  </si>
  <si>
    <t>33 666.57 руб.</t>
  </si>
  <si>
    <t>ZGR-001168</t>
  </si>
  <si>
    <t>4SEM2/27-1.5kw</t>
  </si>
  <si>
    <t>Скважинный многоступенчатый насос 4" (100мм) 1500 Вт;  напор 146м; макс. расход 3,2 м3/час</t>
  </si>
  <si>
    <t>18 572.97 руб.</t>
  </si>
  <si>
    <t>ZGR-001169</t>
  </si>
  <si>
    <t>4SRM8/06-0.55kw</t>
  </si>
  <si>
    <t>Скваж многоступ насос 4" (100мм) 550 Вт;  напор 37м; макс. расход 11м3/час; резьба 11/2,  без кабеля</t>
  </si>
  <si>
    <t>12 838.16 руб.</t>
  </si>
  <si>
    <t>ZGR-001170</t>
  </si>
  <si>
    <t>4SRM8/08-0.75kw</t>
  </si>
  <si>
    <t>Скваж многоступ насос 4" (100мм) 750 Вт;  напор 49м; макс. расход 11м3/час; резьба 11/2,  без кабеля</t>
  </si>
  <si>
    <t>14 910.86 руб.</t>
  </si>
  <si>
    <t>ZGR-001171</t>
  </si>
  <si>
    <t>4SRM8/10-1.1kw</t>
  </si>
  <si>
    <t>Скваж многоступ насос 4" (100мм) 1100 Вт;  напор 61м; макс. расход 11м3/час; резьба 11/2,  без кабел</t>
  </si>
  <si>
    <t>16 058.44 руб.</t>
  </si>
  <si>
    <t>ZGR-001172</t>
  </si>
  <si>
    <t>4SRM8/13-1.5kw</t>
  </si>
  <si>
    <t>Скваж многоступ насос 4" (100мм) 1500 Вт;  напор 79м; макс. расход 11м3/час; резьба 11/2,  без кабел</t>
  </si>
  <si>
    <t>20 717.11 руб.</t>
  </si>
  <si>
    <t>ZGR-001173</t>
  </si>
  <si>
    <t>4SRM8/18-2.2kw</t>
  </si>
  <si>
    <t>Скваж многоступ насос 4" (100мм) 2200 Вт;  напор 110м; макс. расход 11м3/час; резьба 11/2,  без кабе</t>
  </si>
  <si>
    <t>21 907.34 руб.</t>
  </si>
  <si>
    <t>Скважные погружные насосы ZEGOR PRO</t>
  </si>
  <si>
    <t>ZGR-001307</t>
  </si>
  <si>
    <t>3.5ZEF2/40-20m (D)</t>
  </si>
  <si>
    <t>PRO Скважинный насос 3,5" (90мм) 250 Вт;  напор 41м; макс. расход 2,7 м3/час;  кабель 20м</t>
  </si>
  <si>
    <t>12 044.75 руб.</t>
  </si>
  <si>
    <t>ZGR-001308</t>
  </si>
  <si>
    <t>3.5ZEF2/55-30m (D)</t>
  </si>
  <si>
    <t>PRO Скважинный насос 3,5" (90мм) 370 Вт;  напор 59м; макс. расход 2,7 м3/час;  кабель 30м</t>
  </si>
  <si>
    <t>14 116.31 руб.</t>
  </si>
  <si>
    <t>ZGR-001309</t>
  </si>
  <si>
    <t>3.5ZEF2/80-40m (D)</t>
  </si>
  <si>
    <t>PRO Скважинный насос 3,5" (90мм) 550 Вт;  напор 82м; макс. расход 2,7 м3/час;  кабель 40м</t>
  </si>
  <si>
    <t>17 286.29 руб.</t>
  </si>
  <si>
    <t>ZGR-001310</t>
  </si>
  <si>
    <t>3.5ZEF2/105-50m (D)</t>
  </si>
  <si>
    <t>PRO Скважинный насос 3,5" (90мм) 750 Вт;  напор 106м; макс. расход 2,7 м3/час;  кабель 50м</t>
  </si>
  <si>
    <t>21 097.25 руб.</t>
  </si>
  <si>
    <t>ZGR-001311</t>
  </si>
  <si>
    <t>3ZED2/45-20m(D)</t>
  </si>
  <si>
    <t>PRO Скважинный насос 3" (75мм) 250 Вт;  напор 47м; макс. расход 2,7 м3/час;  кабель 20м</t>
  </si>
  <si>
    <t>10 324.69 руб.</t>
  </si>
  <si>
    <t>ZGR-001312</t>
  </si>
  <si>
    <t>3ZED2/60-30m(D)</t>
  </si>
  <si>
    <t>PRO Скважинный насос 3" (75мм) 370 Вт;  напор 64м; макс. расход 2,7 м3/час;  кабель 30м</t>
  </si>
  <si>
    <t>12 337.64 руб.</t>
  </si>
  <si>
    <t>ZGR-001313</t>
  </si>
  <si>
    <t>3ZED2/80-40m(D)</t>
  </si>
  <si>
    <t>PRO Скважинный насос 3" (75мм) 550 Вт;  напор 89м; макс. расход 2,7 м3/час;  кабель 40м</t>
  </si>
  <si>
    <t>15 884.14 руб.</t>
  </si>
  <si>
    <t>ZGR-001314</t>
  </si>
  <si>
    <t>3ZED2/115-50m(D)</t>
  </si>
  <si>
    <t>PRO Скважинный насос 3" (75мм) 750 Вт;  напор 115м; макс. расход 2,7 м3/час;  кабель 50м</t>
  </si>
  <si>
    <t>19 482.62 руб.</t>
  </si>
  <si>
    <t>ZGR-001315</t>
  </si>
  <si>
    <t>3ZED2/140-60m(D)</t>
  </si>
  <si>
    <t>PRO Скважинный насос 3" (75мм) 920 Вт;  напор 141м; макс. расход 2,7 м3/час;  кабель 60м</t>
  </si>
  <si>
    <t>22 800.96 руб.</t>
  </si>
  <si>
    <t>ZGR-001317</t>
  </si>
  <si>
    <t>3SEM2/30-20m PRO</t>
  </si>
  <si>
    <t>PRO Скважинный насос 3" (75мм) 180 Вт;  напор 34м; макс. расход 2,7 м3/час;  кабель 20м</t>
  </si>
  <si>
    <t>10 379.56 руб.</t>
  </si>
  <si>
    <t>ZGR-001318</t>
  </si>
  <si>
    <t>3SEM2/45-20m PRO</t>
  </si>
  <si>
    <t>11 118.90 руб.</t>
  </si>
  <si>
    <t>ZGR-001319</t>
  </si>
  <si>
    <t>3SEM2/60-30m PRO</t>
  </si>
  <si>
    <t>13 131.85 руб.</t>
  </si>
  <si>
    <t>ZGR-001320</t>
  </si>
  <si>
    <t>3SEM2/85-40m PRO</t>
  </si>
  <si>
    <t>16 675.46 руб.</t>
  </si>
  <si>
    <t>ZGR-001321</t>
  </si>
  <si>
    <t>3SEM2/115-50m PRO</t>
  </si>
  <si>
    <t>20 276.82 руб.</t>
  </si>
  <si>
    <t>ZGR-001322</t>
  </si>
  <si>
    <t>3SEM2/140-60m PRO</t>
  </si>
  <si>
    <t>23 595.16 руб.</t>
  </si>
  <si>
    <t>ZGR-001323</t>
  </si>
  <si>
    <t>3SEM3/20-15m PRO</t>
  </si>
  <si>
    <t>PRO Скважинный насос 3" (75мм) 180 Вт;  напор 24м; макс. расход 3,9 м3/час;  кабель 15м</t>
  </si>
  <si>
    <t>9 920.37 руб.</t>
  </si>
  <si>
    <t>ZGR-001324</t>
  </si>
  <si>
    <t>3SEM3/40-20m PRO</t>
  </si>
  <si>
    <t>PRO Скважинный насос 3" (75мм) 370 Вт;  напор 44м; макс. расход 3,9 м3/час;  кабель 20м</t>
  </si>
  <si>
    <t>12 138.37 руб.</t>
  </si>
  <si>
    <t>ZGR-001325</t>
  </si>
  <si>
    <t>3SEM3/60-30m PRO</t>
  </si>
  <si>
    <t>PRO Скважинный насос 3" (75мм) 550 Вт;  напор 64м; макс. расход 3,9 м3/час;  кабель 30м</t>
  </si>
  <si>
    <t>14 789.58 руб.</t>
  </si>
  <si>
    <t>ZGR-001326</t>
  </si>
  <si>
    <t>3SEM3/80-40m PRO</t>
  </si>
  <si>
    <t>PRO Скважинный насос 3" (75мм) 750 Вт;  напор 84м; макс. расход 3,9 м3/час;  кабель 40м</t>
  </si>
  <si>
    <t>17 810.45 руб.</t>
  </si>
  <si>
    <t>ZGR-001327</t>
  </si>
  <si>
    <t>3SEM3/100-50m PRO</t>
  </si>
  <si>
    <t>PRO Скважинный насос 3" (75мм) 920 Вт;  напор 104м; макс. расход 3,9 м3/час;  кабель 50м</t>
  </si>
  <si>
    <t>21 639.97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</si>
</sst>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0ac902_cdfe_11eb_82ca_003048fd731b_592216a0_11fe_11ef_a5b8_047c1617b1431.jpeg"/><Relationship Id="rId2" Type="http://schemas.openxmlformats.org/officeDocument/2006/relationships/image" Target="../media/ae0ac904_cdfe_11eb_82ca_003048fd731b_592216a2_11fe_11ef_a5b8_047c1617b1432.jpeg"/><Relationship Id="rId3" Type="http://schemas.openxmlformats.org/officeDocument/2006/relationships/image" Target="../media/ae0ac906_cdfe_11eb_82ca_003048fd731b_592216a6_11fe_11ef_a5b8_047c1617b1433.jpeg"/><Relationship Id="rId4" Type="http://schemas.openxmlformats.org/officeDocument/2006/relationships/image" Target="../media/ae0ac908_cdfe_11eb_82ca_003048fd731b_592216a8_11fe_11ef_a5b8_047c1617b1434.jpeg"/><Relationship Id="rId5" Type="http://schemas.openxmlformats.org/officeDocument/2006/relationships/image" Target="../media/ae0ac90a_cdfe_11eb_82ca_003048fd731b_592216ae_11fe_11ef_a5b8_047c1617b1435.jpeg"/><Relationship Id="rId6" Type="http://schemas.openxmlformats.org/officeDocument/2006/relationships/image" Target="../media/ae0ac90c_cdfe_11eb_82ca_003048fd731b_62fcdd9f_11fe_11ef_a5b8_047c1617b1436.jpeg"/><Relationship Id="rId7" Type="http://schemas.openxmlformats.org/officeDocument/2006/relationships/image" Target="../media/ae0ac90e_cdfe_11eb_82ca_003048fd731b_62fcdda1_11fe_11ef_a5b8_047c1617b1437.jpeg"/><Relationship Id="rId8" Type="http://schemas.openxmlformats.org/officeDocument/2006/relationships/image" Target="../media/ae0ac910_cdfe_11eb_82ca_003048fd731b_62fcdda3_11fe_11ef_a5b8_047c1617b1438.jpeg"/><Relationship Id="rId9" Type="http://schemas.openxmlformats.org/officeDocument/2006/relationships/image" Target="../media/ae0ac912_cdfe_11eb_82ca_003048fd731b_62fcdda5_11fe_11ef_a5b8_047c1617b1439.jpeg"/><Relationship Id="rId10" Type="http://schemas.openxmlformats.org/officeDocument/2006/relationships/image" Target="../media/2a13ded8_55f9_11ec_a208_00259070b487_592216aa_11fe_11ef_a5b8_047c1617b14310.jpeg"/><Relationship Id="rId11" Type="http://schemas.openxmlformats.org/officeDocument/2006/relationships/image" Target="../media/2a13deda_55f9_11ec_a208_00259070b487_62fcdda7_11fe_11ef_a5b8_047c1617b14311.jpeg"/><Relationship Id="rId12" Type="http://schemas.openxmlformats.org/officeDocument/2006/relationships/image" Target="../media/adcdd9ab_05b7_11ee_a455_047c1617b143_5922169e_11fe_11ef_a5b8_047c1617b14312.jpeg"/><Relationship Id="rId13" Type="http://schemas.openxmlformats.org/officeDocument/2006/relationships/image" Target="../media/adcdd9ad_05b7_11ee_a455_047c1617b143_592216a4_11fe_11ef_a5b8_047c1617b14313.jpeg"/><Relationship Id="rId14" Type="http://schemas.openxmlformats.org/officeDocument/2006/relationships/image" Target="../media/adcdd9af_05b7_11ee_a455_047c1617b143_592216ac_11fe_11ef_a5b8_047c1617b14314.jpeg"/><Relationship Id="rId15" Type="http://schemas.openxmlformats.org/officeDocument/2006/relationships/image" Target="../media/ae0ac914_cdfe_11eb_82ca_003048fd731b_592216cc_11fe_11ef_a5b8_047c1617b14315.jpeg"/><Relationship Id="rId16" Type="http://schemas.openxmlformats.org/officeDocument/2006/relationships/image" Target="../media/ae0ac916_cdfe_11eb_82ca_003048fd731b_62fcddc1_11fe_11ef_a5b8_047c1617b14316.jpeg"/><Relationship Id="rId17" Type="http://schemas.openxmlformats.org/officeDocument/2006/relationships/image" Target="../media/ae0ac918_cdfe_11eb_82ca_003048fd731b_62fcddc3_11fe_11ef_a5b8_047c1617b14317.jpeg"/><Relationship Id="rId18" Type="http://schemas.openxmlformats.org/officeDocument/2006/relationships/image" Target="../media/ae0ac91a_cdfe_11eb_82ca_003048fd731b_62fcddc5_11fe_11ef_a5b8_047c1617b14318.jpeg"/><Relationship Id="rId19" Type="http://schemas.openxmlformats.org/officeDocument/2006/relationships/image" Target="../media/ae0ac91c_cdfe_11eb_82ca_003048fd731b_62fcddc7_11fe_11ef_a5b8_047c1617b14319.jpeg"/><Relationship Id="rId20" Type="http://schemas.openxmlformats.org/officeDocument/2006/relationships/image" Target="../media/ae0ac91e_cdfe_11eb_82ca_003048fd731b_62fcddc9_11fe_11ef_a5b8_047c1617b14320.jpeg"/><Relationship Id="rId21" Type="http://schemas.openxmlformats.org/officeDocument/2006/relationships/image" Target="../media/ae0ac920_cdfe_11eb_82ca_003048fd731b_62fcddcb_11fe_11ef_a5b8_047c1617b14321.jpeg"/><Relationship Id="rId22" Type="http://schemas.openxmlformats.org/officeDocument/2006/relationships/image" Target="../media/ae0ac930_cdfe_11eb_82ca_003048fd731b_5922168e_11fe_11ef_a5b8_047c1617b14322.jpeg"/><Relationship Id="rId23" Type="http://schemas.openxmlformats.org/officeDocument/2006/relationships/image" Target="../media/ae0ac932_cdfe_11eb_82ca_003048fd731b_59221690_11fe_11ef_a5b8_047c1617b14323.jpeg"/><Relationship Id="rId24" Type="http://schemas.openxmlformats.org/officeDocument/2006/relationships/image" Target="../media/acb0bedf_7c2b_11ec_a214_00259070b487_59221692_11fe_11ef_a5b8_047c1617b14324.jpeg"/><Relationship Id="rId25" Type="http://schemas.openxmlformats.org/officeDocument/2006/relationships/image" Target="../media/acb0bee1_7c2b_11ec_a214_00259070b487_59221694_11fe_11ef_a5b8_047c1617b14325.jpeg"/><Relationship Id="rId26" Type="http://schemas.openxmlformats.org/officeDocument/2006/relationships/image" Target="../media/acb0bee3_7c2b_11ec_a214_00259070b487_59221696_11fe_11ef_a5b8_047c1617b14326.jpeg"/><Relationship Id="rId27" Type="http://schemas.openxmlformats.org/officeDocument/2006/relationships/image" Target="../media/acb0bee5_7c2b_11ec_a214_00259070b487_59221698_11fe_11ef_a5b8_047c1617b14327.jpeg"/><Relationship Id="rId28" Type="http://schemas.openxmlformats.org/officeDocument/2006/relationships/image" Target="../media/acb0bee7_7c2b_11ec_a214_00259070b487_5922169a_11fe_11ef_a5b8_047c1617b14328.jpeg"/><Relationship Id="rId29" Type="http://schemas.openxmlformats.org/officeDocument/2006/relationships/image" Target="../media/acb0bee9_7c2b_11ec_a214_00259070b487_14e1e0c9_f93d_11ef_a6ea_047c1617b14329.jpeg"/><Relationship Id="rId30" Type="http://schemas.openxmlformats.org/officeDocument/2006/relationships/image" Target="../media/fc27c02b_aa62_11ec_a25d_00259070b487_5922169c_11fe_11ef_a5b8_047c1617b14330.jpeg"/><Relationship Id="rId31" Type="http://schemas.openxmlformats.org/officeDocument/2006/relationships/image" Target="../media/fa4c10e6_469b_11ef_a5fc_047c1617b143_a26f33fc_7c1e_11f0_a7a3_047c1617b14331.jpeg"/><Relationship Id="rId32" Type="http://schemas.openxmlformats.org/officeDocument/2006/relationships/image" Target="../media/ae0ac922_cdfe_11eb_82ca_003048fd731b_592216b0_11fe_11ef_a5b8_047c1617b14332.jpeg"/><Relationship Id="rId33" Type="http://schemas.openxmlformats.org/officeDocument/2006/relationships/image" Target="../media/ae0ac924_cdfe_11eb_82ca_003048fd731b_592216b2_11fe_11ef_a5b8_047c1617b14333.jpeg"/><Relationship Id="rId34" Type="http://schemas.openxmlformats.org/officeDocument/2006/relationships/image" Target="../media/ae0ac926_cdfe_11eb_82ca_003048fd731b_592216b4_11fe_11ef_a5b8_047c1617b14334.jpeg"/><Relationship Id="rId35" Type="http://schemas.openxmlformats.org/officeDocument/2006/relationships/image" Target="../media/ae0ac928_cdfe_11eb_82ca_003048fd731b_592216b6_11fe_11ef_a5b8_047c1617b14335.jpeg"/><Relationship Id="rId36" Type="http://schemas.openxmlformats.org/officeDocument/2006/relationships/image" Target="../media/ae0ac92a_cdfe_11eb_82ca_003048fd731b_592216b8_11fe_11ef_a5b8_047c1617b14336.jpeg"/><Relationship Id="rId37" Type="http://schemas.openxmlformats.org/officeDocument/2006/relationships/image" Target="../media/ae0ac92c_cdfe_11eb_82ca_003048fd731b_592216ba_11fe_11ef_a5b8_047c1617b14337.jpeg"/><Relationship Id="rId38" Type="http://schemas.openxmlformats.org/officeDocument/2006/relationships/image" Target="../media/ae0ac92e_cdfe_11eb_82ca_003048fd731b_592216bc_11fe_11ef_a5b8_047c1617b14338.jpeg"/><Relationship Id="rId39" Type="http://schemas.openxmlformats.org/officeDocument/2006/relationships/image" Target="../media/997aeb58_ce20_11eb_82ca_003048fd731b_592216ce_11fe_11ef_a5b8_047c1617b14339.jpeg"/><Relationship Id="rId40" Type="http://schemas.openxmlformats.org/officeDocument/2006/relationships/image" Target="../media/997aeb5a_ce20_11eb_82ca_003048fd731b_592216d0_11fe_11ef_a5b8_047c1617b14340.jpeg"/><Relationship Id="rId41" Type="http://schemas.openxmlformats.org/officeDocument/2006/relationships/image" Target="../media/997aeb5c_ce20_11eb_82ca_003048fd731b_592216d2_11fe_11ef_a5b8_047c1617b14341.jpeg"/><Relationship Id="rId42" Type="http://schemas.openxmlformats.org/officeDocument/2006/relationships/image" Target="../media/997aeb5e_ce20_11eb_82ca_003048fd731b_62fcdd9d_11fe_11ef_a5b8_047c1617b14342.jpeg"/><Relationship Id="rId43" Type="http://schemas.openxmlformats.org/officeDocument/2006/relationships/image" Target="../media/997aeb68_ce20_11eb_82ca_003048fd731b_592216be_11fe_11ef_a5b8_047c1617b14343.jpeg"/><Relationship Id="rId44" Type="http://schemas.openxmlformats.org/officeDocument/2006/relationships/image" Target="../media/997aeb6a_ce20_11eb_82ca_003048fd731b_592216c0_11fe_11ef_a5b8_047c1617b14344.jpeg"/><Relationship Id="rId45" Type="http://schemas.openxmlformats.org/officeDocument/2006/relationships/image" Target="../media/997aeb6c_ce20_11eb_82ca_003048fd731b_592216c2_11fe_11ef_a5b8_047c1617b14345.jpeg"/><Relationship Id="rId46" Type="http://schemas.openxmlformats.org/officeDocument/2006/relationships/image" Target="../media/997aeb6e_ce20_11eb_82ca_003048fd731b_592216c4_11fe_11ef_a5b8_047c1617b14346.jpeg"/><Relationship Id="rId47" Type="http://schemas.openxmlformats.org/officeDocument/2006/relationships/image" Target="../media/fc27c02d_aa62_11ec_a25d_00259070b487_592216c6_11fe_11ef_a5b8_047c1617b14347.jpeg"/><Relationship Id="rId48" Type="http://schemas.openxmlformats.org/officeDocument/2006/relationships/image" Target="../media/fc27c02f_aa62_11ec_a25d_00259070b487_592216c8_11fe_11ef_a5b8_047c1617b14348.jpeg"/><Relationship Id="rId49" Type="http://schemas.openxmlformats.org/officeDocument/2006/relationships/image" Target="../media/fc27c031_aa62_11ec_a25d_00259070b487_592216ca_11fe_11ef_a5b8_047c1617b14349.jpeg"/><Relationship Id="rId50" Type="http://schemas.openxmlformats.org/officeDocument/2006/relationships/image" Target="../media/fa4c10e0_469b_11ef_a5fc_047c1617b143_14e1e0c4_f93d_11ef_a6ea_047c1617b14350.jpeg"/><Relationship Id="rId51" Type="http://schemas.openxmlformats.org/officeDocument/2006/relationships/image" Target="../media/fa4c10e2_469b_11ef_a5fc_047c1617b143_14e1e0c6_f93d_11ef_a6ea_047c1617b14351.jpeg"/><Relationship Id="rId52" Type="http://schemas.openxmlformats.org/officeDocument/2006/relationships/image" Target="../media/fa4c10e4_469b_11ef_a5fc_047c1617b143_14e1e0c8_f93d_11ef_a6ea_047c1617b14352.jpeg"/><Relationship Id="rId53" Type="http://schemas.openxmlformats.org/officeDocument/2006/relationships/image" Target="../media/ae0ac934_cdfe_11eb_82ca_003048fd731b_62fcdda9_11fe_11ef_a5b8_047c1617b14353.jpeg"/><Relationship Id="rId54" Type="http://schemas.openxmlformats.org/officeDocument/2006/relationships/image" Target="../media/ae0ac936_cdfe_11eb_82ca_003048fd731b_62fcddab_11fe_11ef_a5b8_047c1617b14354.jpeg"/><Relationship Id="rId55" Type="http://schemas.openxmlformats.org/officeDocument/2006/relationships/image" Target="../media/ae0ac938_cdfe_11eb_82ca_003048fd731b_62fcddad_11fe_11ef_a5b8_047c1617b14355.jpeg"/><Relationship Id="rId56" Type="http://schemas.openxmlformats.org/officeDocument/2006/relationships/image" Target="../media/ae0ac93a_cdfe_11eb_82ca_003048fd731b_62fcddaf_11fe_11ef_a5b8_047c1617b14356.jpeg"/><Relationship Id="rId57" Type="http://schemas.openxmlformats.org/officeDocument/2006/relationships/image" Target="../media/997aeb54_ce20_11eb_82ca_003048fd731b_62fcddb1_11fe_11ef_a5b8_047c1617b14357.jpeg"/><Relationship Id="rId58" Type="http://schemas.openxmlformats.org/officeDocument/2006/relationships/image" Target="../media/997aeb56_ce20_11eb_82ca_003048fd731b_62fcddb3_11fe_11ef_a5b8_047c1617b14358.jpeg"/><Relationship Id="rId59" Type="http://schemas.openxmlformats.org/officeDocument/2006/relationships/image" Target="../media/997aeb60_ce20_11eb_82ca_003048fd731b_62fcddd7_11fe_11ef_a5b8_047c1617b14359.jpeg"/><Relationship Id="rId60" Type="http://schemas.openxmlformats.org/officeDocument/2006/relationships/image" Target="../media/997aeb62_ce20_11eb_82ca_003048fd731b_62fcddd9_11fe_11ef_a5b8_047c1617b14360.jpeg"/><Relationship Id="rId61" Type="http://schemas.openxmlformats.org/officeDocument/2006/relationships/image" Target="../media/997aeb64_ce20_11eb_82ca_003048fd731b_62fcdddb_11fe_11ef_a5b8_047c1617b14361.jpeg"/><Relationship Id="rId62" Type="http://schemas.openxmlformats.org/officeDocument/2006/relationships/image" Target="../media/997aeb66_ce20_11eb_82ca_003048fd731b_62fcdddd_11fe_11ef_a5b8_047c1617b14362.jpeg"/><Relationship Id="rId63" Type="http://schemas.openxmlformats.org/officeDocument/2006/relationships/image" Target="../media/997aeb70_ce20_11eb_82ca_003048fd731b_62fcddb5_11fe_11ef_a5b8_047c1617b14363.jpeg"/><Relationship Id="rId64" Type="http://schemas.openxmlformats.org/officeDocument/2006/relationships/image" Target="../media/997aeb72_ce20_11eb_82ca_003048fd731b_62fcddb7_11fe_11ef_a5b8_047c1617b14364.jpeg"/><Relationship Id="rId65" Type="http://schemas.openxmlformats.org/officeDocument/2006/relationships/image" Target="../media/997aeb74_ce20_11eb_82ca_003048fd731b_62fcddbb_11fe_11ef_a5b8_047c1617b14365.jpeg"/><Relationship Id="rId66" Type="http://schemas.openxmlformats.org/officeDocument/2006/relationships/image" Target="../media/997aeb76_ce20_11eb_82ca_003048fd731b_62fcddbd_11fe_11ef_a5b8_047c1617b14366.jpeg"/><Relationship Id="rId67" Type="http://schemas.openxmlformats.org/officeDocument/2006/relationships/image" Target="../media/2a13dedc_55f9_11ec_a208_00259070b487_62fcdde0_11fe_11ef_a5b8_047c1617b14367.jpeg"/><Relationship Id="rId68" Type="http://schemas.openxmlformats.org/officeDocument/2006/relationships/image" Target="../media/2a13dede_55f9_11ec_a208_00259070b487_62fcdde1_11fe_11ef_a5b8_047c1617b14368.jpeg"/><Relationship Id="rId69" Type="http://schemas.openxmlformats.org/officeDocument/2006/relationships/image" Target="../media/2a13dee0_55f9_11ec_a208_00259070b487_62fcdde2_11fe_11ef_a5b8_047c1617b14369.jpeg"/><Relationship Id="rId70" Type="http://schemas.openxmlformats.org/officeDocument/2006/relationships/image" Target="../media/2a13dee2_55f9_11ec_a208_00259070b487_62fcddb9_11fe_11ef_a5b8_047c1617b14370.jpeg"/><Relationship Id="rId71" Type="http://schemas.openxmlformats.org/officeDocument/2006/relationships/image" Target="../media/acb0beeb_7c2b_11ec_a214_00259070b487_62fcdddf_11fe_11ef_a5b8_047c1617b14371.jpeg"/><Relationship Id="rId72" Type="http://schemas.openxmlformats.org/officeDocument/2006/relationships/image" Target="../media/acb0beed_7c2b_11ec_a214_00259070b487_62fcdde3_11fe_11ef_a5b8_047c1617b14372.jpeg"/><Relationship Id="rId73" Type="http://schemas.openxmlformats.org/officeDocument/2006/relationships/image" Target="../media/fc27c033_aa62_11ec_a25d_00259070b487_62fcddbf_11fe_11ef_a5b8_047c1617b14373.jpeg"/><Relationship Id="rId74" Type="http://schemas.openxmlformats.org/officeDocument/2006/relationships/image" Target="../media/fc27c035_aa62_11ec_a25d_00259070b487_62fcddcd_11fe_11ef_a5b8_047c1617b14374.jpeg"/><Relationship Id="rId75" Type="http://schemas.openxmlformats.org/officeDocument/2006/relationships/image" Target="../media/fc27c037_aa62_11ec_a25d_00259070b487_62fcddcf_11fe_11ef_a5b8_047c1617b14375.jpeg"/><Relationship Id="rId76" Type="http://schemas.openxmlformats.org/officeDocument/2006/relationships/image" Target="../media/fc27c039_aa62_11ec_a25d_00259070b487_62fcddd1_11fe_11ef_a5b8_047c1617b14376.jpeg"/><Relationship Id="rId77" Type="http://schemas.openxmlformats.org/officeDocument/2006/relationships/image" Target="../media/fc27c03b_aa62_11ec_a25d_00259070b487_62fcddd3_11fe_11ef_a5b8_047c1617b14377.jpeg"/><Relationship Id="rId78" Type="http://schemas.openxmlformats.org/officeDocument/2006/relationships/image" Target="../media/fc27c03d_aa62_11ec_a25d_00259070b487_62fcddd5_11fe_11ef_a5b8_047c1617b143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2" name="Image_32" descr="Image_3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3" name="Image_33" descr="Image_3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4" name="Image_34" descr="Image_3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5" name="Image_35" descr="Image_3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6" name="Image_36" descr="Image_3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7" name="Image_37" descr="Image_3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8" name="Image_38" descr="Image_3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2" name="Image_43" descr="Image_4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3" name="Image_44" descr="Image_4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4" name="Image_45" descr="Image_4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5" name="Image_46" descr="Image_4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3" name="Image_54" descr="Image_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4" name="Image_55" descr="Image_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5" name="Image_56" descr="Image_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6" name="Image_57" descr="Image_5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3" name="Image_66" descr="Image_6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4" name="Image_67" descr="Image_6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5" name="Image_68" descr="Image_6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6" name="Image_69" descr="Image_6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7" name="Image_70" descr="Image_7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8" name="Image_71" descr="Image_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2" name="Image_75" descr="Image_7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3" name="Image_76" descr="Image_7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4" name="Image_77" descr="Image_7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5" name="Image_78" descr="Image_7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6" name="Image_79" descr="Image_7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7" name="Image_80" descr="Image_8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8" name="Image_81" descr="Image_8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9" name="Image_82" descr="Image_8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0" name="Image_83" descr="Image_8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1" name="Image_84" descr="Image_8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2" name="Image_85" descr="Image_8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3" name="Image_86" descr="Image_8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5" name="Image_88" descr="Image_8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6" name="Image_89" descr="Image_8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7" name="Image_90" descr="Image_9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8" name="Image_91" descr="Image_9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833331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J5*6358.89</f>
        <v>0</v>
      </c>
      <c r="L5" s="5"/>
    </row>
    <row r="6" spans="1:12" customHeight="1" ht="105" outlineLevel="4">
      <c r="A6" s="1"/>
      <c r="B6" s="1">
        <v>833332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>
        <v>0</v>
      </c>
      <c r="I6" s="1">
        <v>0</v>
      </c>
      <c r="J6" s="3" t="s">
        <v>17</v>
      </c>
      <c r="K6" s="2" t="str">
        <f>J6*7334.13</f>
        <v>0</v>
      </c>
      <c r="L6" s="5"/>
    </row>
    <row r="7" spans="1:12" customHeight="1" ht="105" outlineLevel="4">
      <c r="A7" s="1"/>
      <c r="B7" s="1">
        <v>833333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J7*7251.14</f>
        <v>0</v>
      </c>
      <c r="L7" s="5"/>
    </row>
    <row r="8" spans="1:12" customHeight="1" ht="105" outlineLevel="4">
      <c r="A8" s="1"/>
      <c r="B8" s="1">
        <v>833334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2</v>
      </c>
      <c r="H8" s="2">
        <v>0</v>
      </c>
      <c r="I8" s="1">
        <v>0</v>
      </c>
      <c r="J8" s="3" t="s">
        <v>17</v>
      </c>
      <c r="K8" s="2" t="str">
        <f>J8*8237.05</f>
        <v>0</v>
      </c>
      <c r="L8" s="5"/>
    </row>
    <row r="9" spans="1:12" customHeight="1" ht="105" outlineLevel="4">
      <c r="A9" s="1"/>
      <c r="B9" s="1">
        <v>833335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J9*9057.16</f>
        <v>0</v>
      </c>
      <c r="L9" s="5"/>
    </row>
    <row r="10" spans="1:12" customHeight="1" ht="105" outlineLevel="4">
      <c r="A10" s="1"/>
      <c r="B10" s="1">
        <v>833336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2</v>
      </c>
      <c r="H10" s="2">
        <v>0</v>
      </c>
      <c r="I10" s="1">
        <v>0</v>
      </c>
      <c r="J10" s="3" t="s">
        <v>17</v>
      </c>
      <c r="K10" s="2" t="str">
        <f>J10*8081.45</f>
        <v>0</v>
      </c>
      <c r="L10" s="5"/>
    </row>
    <row r="11" spans="1:12" customHeight="1" ht="105" outlineLevel="4">
      <c r="A11" s="1"/>
      <c r="B11" s="1">
        <v>833337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2</v>
      </c>
      <c r="H11" s="2">
        <v>0</v>
      </c>
      <c r="I11" s="1">
        <v>0</v>
      </c>
      <c r="J11" s="3" t="s">
        <v>17</v>
      </c>
      <c r="K11" s="2" t="str">
        <f>J11*8045.96</f>
        <v>0</v>
      </c>
      <c r="L11" s="5"/>
    </row>
    <row r="12" spans="1:12" customHeight="1" ht="105" outlineLevel="4">
      <c r="A12" s="1"/>
      <c r="B12" s="1">
        <v>833338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1</v>
      </c>
      <c r="H12" s="2">
        <v>0</v>
      </c>
      <c r="I12" s="1">
        <v>0</v>
      </c>
      <c r="J12" s="3" t="s">
        <v>17</v>
      </c>
      <c r="K12" s="2" t="str">
        <f>J12*9737.50</f>
        <v>0</v>
      </c>
      <c r="L12" s="5"/>
    </row>
    <row r="13" spans="1:12" customHeight="1" ht="105" outlineLevel="4">
      <c r="A13" s="1"/>
      <c r="B13" s="1">
        <v>833339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J13*9674.57</f>
        <v>0</v>
      </c>
      <c r="L13" s="5"/>
    </row>
    <row r="14" spans="1:12" customHeight="1" ht="105" outlineLevel="4">
      <c r="A14" s="1"/>
      <c r="B14" s="1">
        <v>839070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J14*8817.08</f>
        <v>0</v>
      </c>
      <c r="L14" s="5"/>
    </row>
    <row r="15" spans="1:12" customHeight="1" ht="105" outlineLevel="4">
      <c r="A15" s="1"/>
      <c r="B15" s="1">
        <v>839071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1</v>
      </c>
      <c r="H15" s="2">
        <v>0</v>
      </c>
      <c r="I15" s="1">
        <v>0</v>
      </c>
      <c r="J15" s="3" t="s">
        <v>17</v>
      </c>
      <c r="K15" s="2" t="str">
        <f>J15*8510.77</f>
        <v>0</v>
      </c>
      <c r="L15" s="5"/>
    </row>
    <row r="16" spans="1:12" customHeight="1" ht="105" outlineLevel="4">
      <c r="A16" s="1"/>
      <c r="B16" s="1">
        <v>878011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6</v>
      </c>
      <c r="H16" s="2">
        <v>0</v>
      </c>
      <c r="I16" s="1">
        <v>0</v>
      </c>
      <c r="J16" s="3" t="s">
        <v>17</v>
      </c>
      <c r="K16" s="2" t="str">
        <f>J16*6938.40</f>
        <v>0</v>
      </c>
      <c r="L16" s="5"/>
    </row>
    <row r="17" spans="1:12" customHeight="1" ht="105" outlineLevel="4">
      <c r="A17" s="1"/>
      <c r="B17" s="1">
        <v>878012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4</v>
      </c>
      <c r="H17" s="2">
        <v>0</v>
      </c>
      <c r="I17" s="1">
        <v>0</v>
      </c>
      <c r="J17" s="3" t="s">
        <v>17</v>
      </c>
      <c r="K17" s="2" t="str">
        <f>J17*8065.96</f>
        <v>0</v>
      </c>
      <c r="L17" s="5"/>
    </row>
    <row r="18" spans="1:12" customHeight="1" ht="105" outlineLevel="4">
      <c r="A18" s="1"/>
      <c r="B18" s="1">
        <v>878013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1</v>
      </c>
      <c r="H18" s="2">
        <v>0</v>
      </c>
      <c r="I18" s="1">
        <v>0</v>
      </c>
      <c r="J18" s="3" t="s">
        <v>17</v>
      </c>
      <c r="K18" s="2" t="str">
        <f>J18*9345.60</f>
        <v>0</v>
      </c>
      <c r="L18" s="5"/>
    </row>
    <row r="19" spans="1:12" outlineLevel="4">
      <c r="A19" s="1"/>
      <c r="B19" s="1">
        <v>956597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J19*12958.20</f>
        <v>0</v>
      </c>
      <c r="L19" s="5"/>
    </row>
    <row r="20" spans="1:12" outlineLevel="4">
      <c r="A20" s="1"/>
      <c r="B20" s="1">
        <v>956598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17</v>
      </c>
      <c r="K20" s="2" t="str">
        <f>J20*14148.27</f>
        <v>0</v>
      </c>
      <c r="L20" s="5"/>
    </row>
    <row r="21" spans="1:12" outlineLevel="2">
      <c r="A21" s="8" t="s">
        <v>78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833340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0</v>
      </c>
      <c r="H22" s="2">
        <v>0</v>
      </c>
      <c r="I22" s="1">
        <v>0</v>
      </c>
      <c r="J22" s="3" t="s">
        <v>17</v>
      </c>
      <c r="K22" s="2" t="str">
        <f>J22*12171.96</f>
        <v>0</v>
      </c>
      <c r="L22" s="5"/>
    </row>
    <row r="23" spans="1:12" customHeight="1" ht="105" outlineLevel="4">
      <c r="A23" s="1"/>
      <c r="B23" s="1">
        <v>833341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1</v>
      </c>
      <c r="H23" s="2">
        <v>0</v>
      </c>
      <c r="I23" s="1">
        <v>0</v>
      </c>
      <c r="J23" s="3" t="s">
        <v>17</v>
      </c>
      <c r="K23" s="2" t="str">
        <f>J23*10407.13</f>
        <v>0</v>
      </c>
      <c r="L23" s="5"/>
    </row>
    <row r="24" spans="1:12" customHeight="1" ht="105" outlineLevel="4">
      <c r="A24" s="1"/>
      <c r="B24" s="1">
        <v>833342</v>
      </c>
      <c r="C24" s="1" t="s">
        <v>87</v>
      </c>
      <c r="D24" s="1" t="s">
        <v>88</v>
      </c>
      <c r="E24" s="2" t="s">
        <v>89</v>
      </c>
      <c r="F24" s="2" t="s">
        <v>90</v>
      </c>
      <c r="G24" s="2">
        <v>2</v>
      </c>
      <c r="H24" s="2">
        <v>0</v>
      </c>
      <c r="I24" s="1">
        <v>0</v>
      </c>
      <c r="J24" s="3" t="s">
        <v>17</v>
      </c>
      <c r="K24" s="2" t="str">
        <f>J24*11225.88</f>
        <v>0</v>
      </c>
      <c r="L24" s="5"/>
    </row>
    <row r="25" spans="1:12" customHeight="1" ht="105" outlineLevel="4">
      <c r="A25" s="1"/>
      <c r="B25" s="1">
        <v>833343</v>
      </c>
      <c r="C25" s="1" t="s">
        <v>91</v>
      </c>
      <c r="D25" s="1" t="s">
        <v>92</v>
      </c>
      <c r="E25" s="2" t="s">
        <v>85</v>
      </c>
      <c r="F25" s="2" t="s">
        <v>93</v>
      </c>
      <c r="G25" s="2">
        <v>2</v>
      </c>
      <c r="H25" s="2">
        <v>0</v>
      </c>
      <c r="I25" s="1">
        <v>0</v>
      </c>
      <c r="J25" s="3" t="s">
        <v>17</v>
      </c>
      <c r="K25" s="2" t="str">
        <f>J25*10583.29</f>
        <v>0</v>
      </c>
      <c r="L25" s="5"/>
    </row>
    <row r="26" spans="1:12" customHeight="1" ht="105" outlineLevel="4">
      <c r="A26" s="1"/>
      <c r="B26" s="1">
        <v>833344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1</v>
      </c>
      <c r="H26" s="2">
        <v>0</v>
      </c>
      <c r="I26" s="1">
        <v>0</v>
      </c>
      <c r="J26" s="3" t="s">
        <v>17</v>
      </c>
      <c r="K26" s="2" t="str">
        <f>J26*12258.60</f>
        <v>0</v>
      </c>
      <c r="L26" s="5"/>
    </row>
    <row r="27" spans="1:12" customHeight="1" ht="105" outlineLevel="4">
      <c r="A27" s="1"/>
      <c r="B27" s="1">
        <v>833345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3</v>
      </c>
      <c r="H27" s="2">
        <v>0</v>
      </c>
      <c r="I27" s="1">
        <v>0</v>
      </c>
      <c r="J27" s="3" t="s">
        <v>17</v>
      </c>
      <c r="K27" s="2" t="str">
        <f>J27*14237.61</f>
        <v>0</v>
      </c>
      <c r="L27" s="5"/>
    </row>
    <row r="28" spans="1:12" customHeight="1" ht="105" outlineLevel="4">
      <c r="A28" s="1"/>
      <c r="B28" s="1">
        <v>833346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2</v>
      </c>
      <c r="H28" s="2">
        <v>0</v>
      </c>
      <c r="I28" s="1">
        <v>0</v>
      </c>
      <c r="J28" s="3" t="s">
        <v>17</v>
      </c>
      <c r="K28" s="2" t="str">
        <f>J28*16167.93</f>
        <v>0</v>
      </c>
      <c r="L28" s="5"/>
    </row>
    <row r="29" spans="1:12" outlineLevel="2">
      <c r="A29" s="8" t="s">
        <v>106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outlineLevel="3">
      <c r="A30" s="9" t="s">
        <v>107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5"/>
    </row>
    <row r="31" spans="1:12" outlineLevel="4">
      <c r="A31" s="10" t="s">
        <v>108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5"/>
    </row>
    <row r="32" spans="1:12" customHeight="1" ht="105" outlineLevel="6">
      <c r="A32" s="1"/>
      <c r="B32" s="1">
        <v>833354</v>
      </c>
      <c r="C32" s="1" t="s">
        <v>109</v>
      </c>
      <c r="D32" s="1" t="s">
        <v>110</v>
      </c>
      <c r="E32" s="2" t="s">
        <v>111</v>
      </c>
      <c r="F32" s="2" t="s">
        <v>112</v>
      </c>
      <c r="G32" s="2">
        <v>2</v>
      </c>
      <c r="H32" s="2">
        <v>0</v>
      </c>
      <c r="I32" s="1">
        <v>0</v>
      </c>
      <c r="J32" s="3" t="s">
        <v>17</v>
      </c>
      <c r="K32" s="2" t="str">
        <f>J32*12661.20</f>
        <v>0</v>
      </c>
      <c r="L32" s="5"/>
    </row>
    <row r="33" spans="1:12" customHeight="1" ht="105" outlineLevel="6">
      <c r="A33" s="1"/>
      <c r="B33" s="1">
        <v>833355</v>
      </c>
      <c r="C33" s="1" t="s">
        <v>113</v>
      </c>
      <c r="D33" s="1" t="s">
        <v>114</v>
      </c>
      <c r="E33" s="2" t="s">
        <v>115</v>
      </c>
      <c r="F33" s="2" t="s">
        <v>116</v>
      </c>
      <c r="G33" s="2">
        <v>0</v>
      </c>
      <c r="H33" s="2">
        <v>0</v>
      </c>
      <c r="I33" s="1">
        <v>0</v>
      </c>
      <c r="J33" s="3" t="s">
        <v>17</v>
      </c>
      <c r="K33" s="2" t="str">
        <f>J33*12611.82</f>
        <v>0</v>
      </c>
      <c r="L33" s="5"/>
    </row>
    <row r="34" spans="1:12" customHeight="1" ht="105" outlineLevel="6">
      <c r="A34" s="1"/>
      <c r="B34" s="1">
        <v>839824</v>
      </c>
      <c r="C34" s="1" t="s">
        <v>117</v>
      </c>
      <c r="D34" s="1" t="s">
        <v>118</v>
      </c>
      <c r="E34" s="2" t="s">
        <v>119</v>
      </c>
      <c r="F34" s="2" t="s">
        <v>120</v>
      </c>
      <c r="G34" s="2">
        <v>1</v>
      </c>
      <c r="H34" s="2">
        <v>0</v>
      </c>
      <c r="I34" s="1">
        <v>0</v>
      </c>
      <c r="J34" s="3" t="s">
        <v>17</v>
      </c>
      <c r="K34" s="2" t="str">
        <f>J34*10478.14</f>
        <v>0</v>
      </c>
      <c r="L34" s="5"/>
    </row>
    <row r="35" spans="1:12" customHeight="1" ht="105" outlineLevel="6">
      <c r="A35" s="1"/>
      <c r="B35" s="1">
        <v>839825</v>
      </c>
      <c r="C35" s="1" t="s">
        <v>121</v>
      </c>
      <c r="D35" s="1" t="s">
        <v>122</v>
      </c>
      <c r="E35" s="2" t="s">
        <v>123</v>
      </c>
      <c r="F35" s="2" t="s">
        <v>124</v>
      </c>
      <c r="G35" s="2">
        <v>1</v>
      </c>
      <c r="H35" s="2">
        <v>0</v>
      </c>
      <c r="I35" s="1">
        <v>0</v>
      </c>
      <c r="J35" s="3" t="s">
        <v>17</v>
      </c>
      <c r="K35" s="2" t="str">
        <f>J35*12000.37</f>
        <v>0</v>
      </c>
      <c r="L35" s="5"/>
    </row>
    <row r="36" spans="1:12" customHeight="1" ht="105" outlineLevel="6">
      <c r="A36" s="1"/>
      <c r="B36" s="1">
        <v>839826</v>
      </c>
      <c r="C36" s="1" t="s">
        <v>125</v>
      </c>
      <c r="D36" s="1" t="s">
        <v>126</v>
      </c>
      <c r="E36" s="2" t="s">
        <v>127</v>
      </c>
      <c r="F36" s="2" t="s">
        <v>128</v>
      </c>
      <c r="G36" s="2">
        <v>1</v>
      </c>
      <c r="H36" s="2">
        <v>0</v>
      </c>
      <c r="I36" s="1">
        <v>0</v>
      </c>
      <c r="J36" s="3" t="s">
        <v>17</v>
      </c>
      <c r="K36" s="2" t="str">
        <f>J36*13216.01</f>
        <v>0</v>
      </c>
      <c r="L36" s="5"/>
    </row>
    <row r="37" spans="1:12" customHeight="1" ht="105" outlineLevel="6">
      <c r="A37" s="1"/>
      <c r="B37" s="1">
        <v>839827</v>
      </c>
      <c r="C37" s="1" t="s">
        <v>129</v>
      </c>
      <c r="D37" s="1" t="s">
        <v>130</v>
      </c>
      <c r="E37" s="2" t="s">
        <v>131</v>
      </c>
      <c r="F37" s="2" t="s">
        <v>132</v>
      </c>
      <c r="G37" s="2">
        <v>1</v>
      </c>
      <c r="H37" s="2">
        <v>0</v>
      </c>
      <c r="I37" s="1">
        <v>0</v>
      </c>
      <c r="J37" s="3" t="s">
        <v>17</v>
      </c>
      <c r="K37" s="2" t="str">
        <f>J37*15641.90</f>
        <v>0</v>
      </c>
      <c r="L37" s="5"/>
    </row>
    <row r="38" spans="1:12" customHeight="1" ht="105" outlineLevel="6">
      <c r="A38" s="1"/>
      <c r="B38" s="1">
        <v>839828</v>
      </c>
      <c r="C38" s="1" t="s">
        <v>133</v>
      </c>
      <c r="D38" s="1" t="s">
        <v>134</v>
      </c>
      <c r="E38" s="2" t="s">
        <v>135</v>
      </c>
      <c r="F38" s="2" t="s">
        <v>136</v>
      </c>
      <c r="G38" s="2">
        <v>1</v>
      </c>
      <c r="H38" s="2">
        <v>0</v>
      </c>
      <c r="I38" s="1">
        <v>0</v>
      </c>
      <c r="J38" s="3" t="s">
        <v>17</v>
      </c>
      <c r="K38" s="2" t="str">
        <f>J38*20326.95</f>
        <v>0</v>
      </c>
      <c r="L38" s="5"/>
    </row>
    <row r="39" spans="1:12" customHeight="1" ht="105" outlineLevel="6">
      <c r="A39" s="1"/>
      <c r="B39" s="1">
        <v>839829</v>
      </c>
      <c r="C39" s="1" t="s">
        <v>137</v>
      </c>
      <c r="D39" s="1" t="s">
        <v>138</v>
      </c>
      <c r="E39" s="2" t="s">
        <v>139</v>
      </c>
      <c r="F39" s="2" t="s">
        <v>140</v>
      </c>
      <c r="G39" s="2">
        <v>0</v>
      </c>
      <c r="H39" s="2">
        <v>0</v>
      </c>
      <c r="I39" s="1">
        <v>0</v>
      </c>
      <c r="J39" s="3" t="s">
        <v>17</v>
      </c>
      <c r="K39" s="2" t="str">
        <f>J39*0.00</f>
        <v>0</v>
      </c>
      <c r="L39" s="5"/>
    </row>
    <row r="40" spans="1:12" customHeight="1" ht="105" outlineLevel="6">
      <c r="A40" s="1"/>
      <c r="B40" s="1">
        <v>858808</v>
      </c>
      <c r="C40" s="1" t="s">
        <v>141</v>
      </c>
      <c r="D40" s="1" t="s">
        <v>142</v>
      </c>
      <c r="E40" s="2" t="s">
        <v>143</v>
      </c>
      <c r="F40" s="2" t="s">
        <v>144</v>
      </c>
      <c r="G40" s="2">
        <v>2</v>
      </c>
      <c r="H40" s="2">
        <v>0</v>
      </c>
      <c r="I40" s="1">
        <v>0</v>
      </c>
      <c r="J40" s="3" t="s">
        <v>17</v>
      </c>
      <c r="K40" s="2" t="str">
        <f>J40*24487.32</f>
        <v>0</v>
      </c>
      <c r="L40" s="5"/>
    </row>
    <row r="41" spans="1:12" customHeight="1" ht="105" outlineLevel="6">
      <c r="A41" s="1"/>
      <c r="B41" s="1">
        <v>883381</v>
      </c>
      <c r="C41" s="1" t="s">
        <v>145</v>
      </c>
      <c r="D41" s="1" t="s">
        <v>146</v>
      </c>
      <c r="E41" s="2" t="s">
        <v>147</v>
      </c>
      <c r="F41" s="2" t="s">
        <v>148</v>
      </c>
      <c r="G41" s="2">
        <v>2</v>
      </c>
      <c r="H41" s="2">
        <v>0</v>
      </c>
      <c r="I41" s="1">
        <v>0</v>
      </c>
      <c r="J41" s="3" t="s">
        <v>17</v>
      </c>
      <c r="K41" s="2" t="str">
        <f>J41*11137.92</f>
        <v>0</v>
      </c>
      <c r="L41" s="5"/>
    </row>
    <row r="42" spans="1:12" outlineLevel="4">
      <c r="A42" s="10" t="s">
        <v>149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5"/>
    </row>
    <row r="43" spans="1:12" customHeight="1" ht="105" outlineLevel="6">
      <c r="A43" s="1"/>
      <c r="B43" s="1">
        <v>833347</v>
      </c>
      <c r="C43" s="1" t="s">
        <v>150</v>
      </c>
      <c r="D43" s="1" t="s">
        <v>151</v>
      </c>
      <c r="E43" s="2" t="s">
        <v>152</v>
      </c>
      <c r="F43" s="2" t="s">
        <v>153</v>
      </c>
      <c r="G43" s="2">
        <v>0</v>
      </c>
      <c r="H43" s="2">
        <v>0</v>
      </c>
      <c r="I43" s="1">
        <v>0</v>
      </c>
      <c r="J43" s="3" t="s">
        <v>17</v>
      </c>
      <c r="K43" s="2" t="str">
        <f>J43*11601.27</f>
        <v>0</v>
      </c>
      <c r="L43" s="5"/>
    </row>
    <row r="44" spans="1:12" customHeight="1" ht="105" outlineLevel="6">
      <c r="A44" s="1"/>
      <c r="B44" s="1">
        <v>833348</v>
      </c>
      <c r="C44" s="1" t="s">
        <v>154</v>
      </c>
      <c r="D44" s="1" t="s">
        <v>155</v>
      </c>
      <c r="E44" s="2" t="s">
        <v>156</v>
      </c>
      <c r="F44" s="2" t="s">
        <v>157</v>
      </c>
      <c r="G44" s="2">
        <v>1</v>
      </c>
      <c r="H44" s="2">
        <v>0</v>
      </c>
      <c r="I44" s="1">
        <v>0</v>
      </c>
      <c r="J44" s="3" t="s">
        <v>17</v>
      </c>
      <c r="K44" s="2" t="str">
        <f>J44*12977.49</f>
        <v>0</v>
      </c>
      <c r="L44" s="5"/>
    </row>
    <row r="45" spans="1:12" customHeight="1" ht="105" outlineLevel="6">
      <c r="A45" s="1"/>
      <c r="B45" s="1">
        <v>833349</v>
      </c>
      <c r="C45" s="1" t="s">
        <v>158</v>
      </c>
      <c r="D45" s="1" t="s">
        <v>159</v>
      </c>
      <c r="E45" s="2" t="s">
        <v>160</v>
      </c>
      <c r="F45" s="2" t="s">
        <v>161</v>
      </c>
      <c r="G45" s="2">
        <v>2</v>
      </c>
      <c r="H45" s="2">
        <v>0</v>
      </c>
      <c r="I45" s="1">
        <v>0</v>
      </c>
      <c r="J45" s="3" t="s">
        <v>17</v>
      </c>
      <c r="K45" s="2" t="str">
        <f>J45*15361.73</f>
        <v>0</v>
      </c>
      <c r="L45" s="5"/>
    </row>
    <row r="46" spans="1:12" customHeight="1" ht="105" outlineLevel="6">
      <c r="A46" s="1"/>
      <c r="B46" s="1">
        <v>833350</v>
      </c>
      <c r="C46" s="1" t="s">
        <v>162</v>
      </c>
      <c r="D46" s="1" t="s">
        <v>163</v>
      </c>
      <c r="E46" s="2" t="s">
        <v>164</v>
      </c>
      <c r="F46" s="2" t="s">
        <v>165</v>
      </c>
      <c r="G46" s="2">
        <v>0</v>
      </c>
      <c r="H46" s="2">
        <v>0</v>
      </c>
      <c r="I46" s="1">
        <v>0</v>
      </c>
      <c r="J46" s="3" t="s">
        <v>17</v>
      </c>
      <c r="K46" s="2" t="str">
        <f>J46*19600.65</f>
        <v>0</v>
      </c>
      <c r="L46" s="5"/>
    </row>
    <row r="47" spans="1:12" customHeight="1" ht="105" outlineLevel="6">
      <c r="A47" s="1"/>
      <c r="B47" s="1">
        <v>833351</v>
      </c>
      <c r="C47" s="1" t="s">
        <v>166</v>
      </c>
      <c r="D47" s="1" t="s">
        <v>167</v>
      </c>
      <c r="E47" s="2" t="s">
        <v>168</v>
      </c>
      <c r="F47" s="2" t="s">
        <v>169</v>
      </c>
      <c r="G47" s="2">
        <v>1</v>
      </c>
      <c r="H47" s="2">
        <v>0</v>
      </c>
      <c r="I47" s="1">
        <v>0</v>
      </c>
      <c r="J47" s="3" t="s">
        <v>17</v>
      </c>
      <c r="K47" s="2" t="str">
        <f>J47*13287.77</f>
        <v>0</v>
      </c>
      <c r="L47" s="5"/>
    </row>
    <row r="48" spans="1:12" customHeight="1" ht="105" outlineLevel="6">
      <c r="A48" s="1"/>
      <c r="B48" s="1">
        <v>833352</v>
      </c>
      <c r="C48" s="1" t="s">
        <v>170</v>
      </c>
      <c r="D48" s="1" t="s">
        <v>171</v>
      </c>
      <c r="E48" s="2" t="s">
        <v>172</v>
      </c>
      <c r="F48" s="2" t="s">
        <v>173</v>
      </c>
      <c r="G48" s="2">
        <v>1</v>
      </c>
      <c r="H48" s="2">
        <v>0</v>
      </c>
      <c r="I48" s="1">
        <v>0</v>
      </c>
      <c r="J48" s="3" t="s">
        <v>17</v>
      </c>
      <c r="K48" s="2" t="str">
        <f>J48*15403.29</f>
        <v>0</v>
      </c>
      <c r="L48" s="5"/>
    </row>
    <row r="49" spans="1:12" customHeight="1" ht="105" outlineLevel="6">
      <c r="A49" s="1"/>
      <c r="B49" s="1">
        <v>833353</v>
      </c>
      <c r="C49" s="1" t="s">
        <v>174</v>
      </c>
      <c r="D49" s="1" t="s">
        <v>175</v>
      </c>
      <c r="E49" s="2" t="s">
        <v>176</v>
      </c>
      <c r="F49" s="2" t="s">
        <v>177</v>
      </c>
      <c r="G49" s="2">
        <v>1</v>
      </c>
      <c r="H49" s="2">
        <v>0</v>
      </c>
      <c r="I49" s="1">
        <v>0</v>
      </c>
      <c r="J49" s="3" t="s">
        <v>17</v>
      </c>
      <c r="K49" s="2" t="str">
        <f>J49*16683.01</f>
        <v>0</v>
      </c>
      <c r="L49" s="5"/>
    </row>
    <row r="50" spans="1:12" customHeight="1" ht="105" outlineLevel="6">
      <c r="A50" s="1"/>
      <c r="B50" s="1">
        <v>833362</v>
      </c>
      <c r="C50" s="1" t="s">
        <v>178</v>
      </c>
      <c r="D50" s="1" t="s">
        <v>179</v>
      </c>
      <c r="E50" s="2" t="s">
        <v>180</v>
      </c>
      <c r="F50" s="2" t="s">
        <v>181</v>
      </c>
      <c r="G50" s="2">
        <v>0</v>
      </c>
      <c r="H50" s="2">
        <v>0</v>
      </c>
      <c r="I50" s="1">
        <v>0</v>
      </c>
      <c r="J50" s="3" t="s">
        <v>17</v>
      </c>
      <c r="K50" s="2" t="str">
        <f>J50*11737.82</f>
        <v>0</v>
      </c>
      <c r="L50" s="5"/>
    </row>
    <row r="51" spans="1:12" customHeight="1" ht="105" outlineLevel="6">
      <c r="A51" s="1"/>
      <c r="B51" s="1">
        <v>833363</v>
      </c>
      <c r="C51" s="1" t="s">
        <v>182</v>
      </c>
      <c r="D51" s="1" t="s">
        <v>183</v>
      </c>
      <c r="E51" s="2" t="s">
        <v>184</v>
      </c>
      <c r="F51" s="2" t="s">
        <v>185</v>
      </c>
      <c r="G51" s="2">
        <v>1</v>
      </c>
      <c r="H51" s="2">
        <v>0</v>
      </c>
      <c r="I51" s="1">
        <v>0</v>
      </c>
      <c r="J51" s="3" t="s">
        <v>17</v>
      </c>
      <c r="K51" s="2" t="str">
        <f>J51*14542.32</f>
        <v>0</v>
      </c>
      <c r="L51" s="5"/>
    </row>
    <row r="52" spans="1:12" customHeight="1" ht="105" outlineLevel="6">
      <c r="A52" s="1"/>
      <c r="B52" s="1">
        <v>833364</v>
      </c>
      <c r="C52" s="1" t="s">
        <v>186</v>
      </c>
      <c r="D52" s="1" t="s">
        <v>187</v>
      </c>
      <c r="E52" s="2" t="s">
        <v>188</v>
      </c>
      <c r="F52" s="2" t="s">
        <v>189</v>
      </c>
      <c r="G52" s="2">
        <v>2</v>
      </c>
      <c r="H52" s="2">
        <v>0</v>
      </c>
      <c r="I52" s="1">
        <v>0</v>
      </c>
      <c r="J52" s="3" t="s">
        <v>17</v>
      </c>
      <c r="K52" s="2" t="str">
        <f>J52*15657.52</f>
        <v>0</v>
      </c>
      <c r="L52" s="5"/>
    </row>
    <row r="53" spans="1:12" customHeight="1" ht="105" outlineLevel="6">
      <c r="A53" s="1"/>
      <c r="B53" s="1">
        <v>833365</v>
      </c>
      <c r="C53" s="1" t="s">
        <v>190</v>
      </c>
      <c r="D53" s="1" t="s">
        <v>191</v>
      </c>
      <c r="E53" s="2" t="s">
        <v>192</v>
      </c>
      <c r="F53" s="2" t="s">
        <v>193</v>
      </c>
      <c r="G53" s="2">
        <v>4</v>
      </c>
      <c r="H53" s="2">
        <v>0</v>
      </c>
      <c r="I53" s="1">
        <v>0</v>
      </c>
      <c r="J53" s="3" t="s">
        <v>17</v>
      </c>
      <c r="K53" s="2" t="str">
        <f>J53*21473.38</f>
        <v>0</v>
      </c>
      <c r="L53" s="5"/>
    </row>
    <row r="54" spans="1:12" customHeight="1" ht="105" outlineLevel="6">
      <c r="A54" s="1"/>
      <c r="B54" s="1">
        <v>833370</v>
      </c>
      <c r="C54" s="1" t="s">
        <v>194</v>
      </c>
      <c r="D54" s="1" t="s">
        <v>195</v>
      </c>
      <c r="E54" s="2" t="s">
        <v>196</v>
      </c>
      <c r="F54" s="2" t="s">
        <v>197</v>
      </c>
      <c r="G54" s="2">
        <v>1</v>
      </c>
      <c r="H54" s="2">
        <v>0</v>
      </c>
      <c r="I54" s="1">
        <v>0</v>
      </c>
      <c r="J54" s="3" t="s">
        <v>17</v>
      </c>
      <c r="K54" s="2" t="str">
        <f>J54*12709.49</f>
        <v>0</v>
      </c>
      <c r="L54" s="5"/>
    </row>
    <row r="55" spans="1:12" customHeight="1" ht="105" outlineLevel="6">
      <c r="A55" s="1"/>
      <c r="B55" s="1">
        <v>833371</v>
      </c>
      <c r="C55" s="1" t="s">
        <v>198</v>
      </c>
      <c r="D55" s="1" t="s">
        <v>199</v>
      </c>
      <c r="E55" s="2" t="s">
        <v>200</v>
      </c>
      <c r="F55" s="2" t="s">
        <v>201</v>
      </c>
      <c r="G55" s="2">
        <v>2</v>
      </c>
      <c r="H55" s="2">
        <v>0</v>
      </c>
      <c r="I55" s="1">
        <v>0</v>
      </c>
      <c r="J55" s="3" t="s">
        <v>17</v>
      </c>
      <c r="K55" s="2" t="str">
        <f>J55*15592.52</f>
        <v>0</v>
      </c>
      <c r="L55" s="5"/>
    </row>
    <row r="56" spans="1:12" customHeight="1" ht="105" outlineLevel="6">
      <c r="A56" s="1"/>
      <c r="B56" s="1">
        <v>833372</v>
      </c>
      <c r="C56" s="1" t="s">
        <v>202</v>
      </c>
      <c r="D56" s="1" t="s">
        <v>203</v>
      </c>
      <c r="E56" s="2" t="s">
        <v>204</v>
      </c>
      <c r="F56" s="2" t="s">
        <v>205</v>
      </c>
      <c r="G56" s="2">
        <v>2</v>
      </c>
      <c r="H56" s="2">
        <v>0</v>
      </c>
      <c r="I56" s="1">
        <v>0</v>
      </c>
      <c r="J56" s="3" t="s">
        <v>17</v>
      </c>
      <c r="K56" s="2" t="str">
        <f>J56*19400.03</f>
        <v>0</v>
      </c>
      <c r="L56" s="5"/>
    </row>
    <row r="57" spans="1:12" customHeight="1" ht="105" outlineLevel="6">
      <c r="A57" s="1"/>
      <c r="B57" s="1">
        <v>833373</v>
      </c>
      <c r="C57" s="1" t="s">
        <v>206</v>
      </c>
      <c r="D57" s="1" t="s">
        <v>207</v>
      </c>
      <c r="E57" s="2" t="s">
        <v>208</v>
      </c>
      <c r="F57" s="2" t="s">
        <v>209</v>
      </c>
      <c r="G57" s="2">
        <v>3</v>
      </c>
      <c r="H57" s="2">
        <v>0</v>
      </c>
      <c r="I57" s="1">
        <v>0</v>
      </c>
      <c r="J57" s="3" t="s">
        <v>17</v>
      </c>
      <c r="K57" s="2" t="str">
        <f>J57*20020.03</f>
        <v>0</v>
      </c>
      <c r="L57" s="5"/>
    </row>
    <row r="58" spans="1:12" customHeight="1" ht="105" outlineLevel="6">
      <c r="A58" s="1"/>
      <c r="B58" s="1">
        <v>858809</v>
      </c>
      <c r="C58" s="1" t="s">
        <v>210</v>
      </c>
      <c r="D58" s="1" t="s">
        <v>211</v>
      </c>
      <c r="E58" s="2" t="s">
        <v>212</v>
      </c>
      <c r="F58" s="2" t="s">
        <v>213</v>
      </c>
      <c r="G58" s="2">
        <v>3</v>
      </c>
      <c r="H58" s="2">
        <v>0</v>
      </c>
      <c r="I58" s="1">
        <v>0</v>
      </c>
      <c r="J58" s="3" t="s">
        <v>17</v>
      </c>
      <c r="K58" s="2" t="str">
        <f>J58*31637.08</f>
        <v>0</v>
      </c>
      <c r="L58" s="5"/>
    </row>
    <row r="59" spans="1:12" customHeight="1" ht="105" outlineLevel="6">
      <c r="A59" s="1"/>
      <c r="B59" s="1">
        <v>858810</v>
      </c>
      <c r="C59" s="1" t="s">
        <v>214</v>
      </c>
      <c r="D59" s="1" t="s">
        <v>215</v>
      </c>
      <c r="E59" s="2" t="s">
        <v>216</v>
      </c>
      <c r="F59" s="2" t="s">
        <v>217</v>
      </c>
      <c r="G59" s="2">
        <v>2</v>
      </c>
      <c r="H59" s="2">
        <v>0</v>
      </c>
      <c r="I59" s="1">
        <v>0</v>
      </c>
      <c r="J59" s="3" t="s">
        <v>17</v>
      </c>
      <c r="K59" s="2" t="str">
        <f>J59*12744.85</f>
        <v>0</v>
      </c>
      <c r="L59" s="5"/>
    </row>
    <row r="60" spans="1:12" customHeight="1" ht="105" outlineLevel="6">
      <c r="A60" s="1"/>
      <c r="B60" s="1">
        <v>858832</v>
      </c>
      <c r="C60" s="1" t="s">
        <v>218</v>
      </c>
      <c r="D60" s="1" t="s">
        <v>219</v>
      </c>
      <c r="E60" s="2" t="s">
        <v>220</v>
      </c>
      <c r="F60" s="2" t="s">
        <v>221</v>
      </c>
      <c r="G60" s="2">
        <v>0</v>
      </c>
      <c r="H60" s="2">
        <v>0</v>
      </c>
      <c r="I60" s="1">
        <v>0</v>
      </c>
      <c r="J60" s="3" t="s">
        <v>17</v>
      </c>
      <c r="K60" s="2" t="str">
        <f>J60*15959.23</f>
        <v>0</v>
      </c>
      <c r="L60" s="5"/>
    </row>
    <row r="61" spans="1:12" customHeight="1" ht="105" outlineLevel="6">
      <c r="A61" s="1"/>
      <c r="B61" s="1">
        <v>883378</v>
      </c>
      <c r="C61" s="1" t="s">
        <v>222</v>
      </c>
      <c r="D61" s="1" t="s">
        <v>223</v>
      </c>
      <c r="E61" s="2" t="s">
        <v>224</v>
      </c>
      <c r="F61" s="2" t="s">
        <v>225</v>
      </c>
      <c r="G61" s="2">
        <v>2</v>
      </c>
      <c r="H61" s="2">
        <v>0</v>
      </c>
      <c r="I61" s="1">
        <v>0</v>
      </c>
      <c r="J61" s="3" t="s">
        <v>17</v>
      </c>
      <c r="K61" s="2" t="str">
        <f>J61*10050.01</f>
        <v>0</v>
      </c>
      <c r="L61" s="5"/>
    </row>
    <row r="62" spans="1:12" customHeight="1" ht="105" outlineLevel="6">
      <c r="A62" s="1"/>
      <c r="B62" s="1">
        <v>883379</v>
      </c>
      <c r="C62" s="1" t="s">
        <v>226</v>
      </c>
      <c r="D62" s="1" t="s">
        <v>227</v>
      </c>
      <c r="E62" s="2" t="s">
        <v>228</v>
      </c>
      <c r="F62" s="2" t="s">
        <v>229</v>
      </c>
      <c r="G62" s="2">
        <v>2</v>
      </c>
      <c r="H62" s="2">
        <v>0</v>
      </c>
      <c r="I62" s="1">
        <v>0</v>
      </c>
      <c r="J62" s="3" t="s">
        <v>17</v>
      </c>
      <c r="K62" s="2" t="str">
        <f>J62*13691.11</f>
        <v>0</v>
      </c>
      <c r="L62" s="5"/>
    </row>
    <row r="63" spans="1:12" customHeight="1" ht="105" outlineLevel="6">
      <c r="A63" s="1"/>
      <c r="B63" s="1">
        <v>883380</v>
      </c>
      <c r="C63" s="1" t="s">
        <v>230</v>
      </c>
      <c r="D63" s="1" t="s">
        <v>231</v>
      </c>
      <c r="E63" s="2" t="s">
        <v>232</v>
      </c>
      <c r="F63" s="2" t="s">
        <v>233</v>
      </c>
      <c r="G63" s="2">
        <v>2</v>
      </c>
      <c r="H63" s="2">
        <v>0</v>
      </c>
      <c r="I63" s="1">
        <v>0</v>
      </c>
      <c r="J63" s="3" t="s">
        <v>17</v>
      </c>
      <c r="K63" s="2" t="str">
        <f>J63*13527.91</f>
        <v>0</v>
      </c>
      <c r="L63" s="5"/>
    </row>
    <row r="64" spans="1:12" outlineLevel="6">
      <c r="A64" s="1"/>
      <c r="B64" s="1">
        <v>956608</v>
      </c>
      <c r="C64" s="1" t="s">
        <v>234</v>
      </c>
      <c r="D64" s="1" t="s">
        <v>235</v>
      </c>
      <c r="E64" s="2" t="s">
        <v>236</v>
      </c>
      <c r="F64" s="2" t="s">
        <v>237</v>
      </c>
      <c r="G64" s="2">
        <v>0</v>
      </c>
      <c r="H64" s="2">
        <v>0</v>
      </c>
      <c r="I64" s="1">
        <v>0</v>
      </c>
      <c r="J64" s="3" t="s">
        <v>17</v>
      </c>
      <c r="K64" s="2" t="str">
        <f>J64*24810.76</f>
        <v>0</v>
      </c>
      <c r="L64" s="5"/>
    </row>
    <row r="65" spans="1:12" outlineLevel="4">
      <c r="A65" s="10" t="s">
        <v>238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5"/>
    </row>
    <row r="66" spans="1:12" customHeight="1" ht="105" outlineLevel="6">
      <c r="A66" s="1"/>
      <c r="B66" s="1">
        <v>833356</v>
      </c>
      <c r="C66" s="1" t="s">
        <v>239</v>
      </c>
      <c r="D66" s="1" t="s">
        <v>240</v>
      </c>
      <c r="E66" s="2" t="s">
        <v>241</v>
      </c>
      <c r="F66" s="2" t="s">
        <v>242</v>
      </c>
      <c r="G66" s="2">
        <v>1</v>
      </c>
      <c r="H66" s="2">
        <v>0</v>
      </c>
      <c r="I66" s="1">
        <v>0</v>
      </c>
      <c r="J66" s="3" t="s">
        <v>17</v>
      </c>
      <c r="K66" s="2" t="str">
        <f>J66*14154.77</f>
        <v>0</v>
      </c>
      <c r="L66" s="5"/>
    </row>
    <row r="67" spans="1:12" customHeight="1" ht="105" outlineLevel="6">
      <c r="A67" s="1"/>
      <c r="B67" s="1">
        <v>833357</v>
      </c>
      <c r="C67" s="1" t="s">
        <v>243</v>
      </c>
      <c r="D67" s="1" t="s">
        <v>244</v>
      </c>
      <c r="E67" s="2" t="s">
        <v>245</v>
      </c>
      <c r="F67" s="2" t="s">
        <v>246</v>
      </c>
      <c r="G67" s="2">
        <v>2</v>
      </c>
      <c r="H67" s="2">
        <v>0</v>
      </c>
      <c r="I67" s="1">
        <v>0</v>
      </c>
      <c r="J67" s="3" t="s">
        <v>17</v>
      </c>
      <c r="K67" s="2" t="str">
        <f>J67*16044.30</f>
        <v>0</v>
      </c>
      <c r="L67" s="5"/>
    </row>
    <row r="68" spans="1:12" customHeight="1" ht="105" outlineLevel="6">
      <c r="A68" s="1"/>
      <c r="B68" s="1">
        <v>833358</v>
      </c>
      <c r="C68" s="1" t="s">
        <v>247</v>
      </c>
      <c r="D68" s="1" t="s">
        <v>248</v>
      </c>
      <c r="E68" s="2" t="s">
        <v>249</v>
      </c>
      <c r="F68" s="2" t="s">
        <v>250</v>
      </c>
      <c r="G68" s="2">
        <v>1</v>
      </c>
      <c r="H68" s="2">
        <v>0</v>
      </c>
      <c r="I68" s="1">
        <v>0</v>
      </c>
      <c r="J68" s="3" t="s">
        <v>17</v>
      </c>
      <c r="K68" s="2" t="str">
        <f>J68*18085.07</f>
        <v>0</v>
      </c>
      <c r="L68" s="5"/>
    </row>
    <row r="69" spans="1:12" customHeight="1" ht="105" outlineLevel="6">
      <c r="A69" s="1"/>
      <c r="B69" s="1">
        <v>833359</v>
      </c>
      <c r="C69" s="1" t="s">
        <v>251</v>
      </c>
      <c r="D69" s="1" t="s">
        <v>252</v>
      </c>
      <c r="E69" s="2" t="s">
        <v>253</v>
      </c>
      <c r="F69" s="2" t="s">
        <v>254</v>
      </c>
      <c r="G69" s="2">
        <v>1</v>
      </c>
      <c r="H69" s="2">
        <v>0</v>
      </c>
      <c r="I69" s="1">
        <v>0</v>
      </c>
      <c r="J69" s="3" t="s">
        <v>17</v>
      </c>
      <c r="K69" s="2" t="str">
        <f>J69*13928.84</f>
        <v>0</v>
      </c>
      <c r="L69" s="5"/>
    </row>
    <row r="70" spans="1:12" customHeight="1" ht="105" outlineLevel="6">
      <c r="A70" s="1"/>
      <c r="B70" s="1">
        <v>833360</v>
      </c>
      <c r="C70" s="1" t="s">
        <v>255</v>
      </c>
      <c r="D70" s="1" t="s">
        <v>256</v>
      </c>
      <c r="E70" s="2" t="s">
        <v>257</v>
      </c>
      <c r="F70" s="2" t="s">
        <v>258</v>
      </c>
      <c r="G70" s="2">
        <v>2</v>
      </c>
      <c r="H70" s="2">
        <v>0</v>
      </c>
      <c r="I70" s="1">
        <v>0</v>
      </c>
      <c r="J70" s="3" t="s">
        <v>17</v>
      </c>
      <c r="K70" s="2" t="str">
        <f>J70*14511.03</f>
        <v>0</v>
      </c>
      <c r="L70" s="5"/>
    </row>
    <row r="71" spans="1:12" customHeight="1" ht="105" outlineLevel="6">
      <c r="A71" s="1"/>
      <c r="B71" s="1">
        <v>833361</v>
      </c>
      <c r="C71" s="1" t="s">
        <v>259</v>
      </c>
      <c r="D71" s="1" t="s">
        <v>260</v>
      </c>
      <c r="E71" s="2" t="s">
        <v>261</v>
      </c>
      <c r="F71" s="2" t="s">
        <v>262</v>
      </c>
      <c r="G71" s="2">
        <v>2</v>
      </c>
      <c r="H71" s="2">
        <v>0</v>
      </c>
      <c r="I71" s="1">
        <v>0</v>
      </c>
      <c r="J71" s="3" t="s">
        <v>17</v>
      </c>
      <c r="K71" s="2" t="str">
        <f>J71*18425.29</f>
        <v>0</v>
      </c>
      <c r="L71" s="5"/>
    </row>
    <row r="72" spans="1:12" customHeight="1" ht="105" outlineLevel="6">
      <c r="A72" s="1"/>
      <c r="B72" s="1">
        <v>833366</v>
      </c>
      <c r="C72" s="1" t="s">
        <v>263</v>
      </c>
      <c r="D72" s="1" t="s">
        <v>264</v>
      </c>
      <c r="E72" s="2" t="s">
        <v>265</v>
      </c>
      <c r="F72" s="2" t="s">
        <v>266</v>
      </c>
      <c r="G72" s="2">
        <v>5</v>
      </c>
      <c r="H72" s="2">
        <v>0</v>
      </c>
      <c r="I72" s="1">
        <v>0</v>
      </c>
      <c r="J72" s="3" t="s">
        <v>17</v>
      </c>
      <c r="K72" s="2" t="str">
        <f>J72*15818.54</f>
        <v>0</v>
      </c>
      <c r="L72" s="5"/>
    </row>
    <row r="73" spans="1:12" customHeight="1" ht="105" outlineLevel="6">
      <c r="A73" s="1"/>
      <c r="B73" s="1">
        <v>833367</v>
      </c>
      <c r="C73" s="1" t="s">
        <v>267</v>
      </c>
      <c r="D73" s="1" t="s">
        <v>268</v>
      </c>
      <c r="E73" s="2" t="s">
        <v>269</v>
      </c>
      <c r="F73" s="2" t="s">
        <v>270</v>
      </c>
      <c r="G73" s="2">
        <v>3</v>
      </c>
      <c r="H73" s="2">
        <v>0</v>
      </c>
      <c r="I73" s="1">
        <v>0</v>
      </c>
      <c r="J73" s="3" t="s">
        <v>17</v>
      </c>
      <c r="K73" s="2" t="str">
        <f>J73*17582.37</f>
        <v>0</v>
      </c>
      <c r="L73" s="5"/>
    </row>
    <row r="74" spans="1:12" customHeight="1" ht="105" outlineLevel="6">
      <c r="A74" s="1"/>
      <c r="B74" s="1">
        <v>833368</v>
      </c>
      <c r="C74" s="1" t="s">
        <v>271</v>
      </c>
      <c r="D74" s="1" t="s">
        <v>272</v>
      </c>
      <c r="E74" s="2" t="s">
        <v>273</v>
      </c>
      <c r="F74" s="2" t="s">
        <v>274</v>
      </c>
      <c r="G74" s="2">
        <v>3</v>
      </c>
      <c r="H74" s="2">
        <v>0</v>
      </c>
      <c r="I74" s="1">
        <v>0</v>
      </c>
      <c r="J74" s="3" t="s">
        <v>17</v>
      </c>
      <c r="K74" s="2" t="str">
        <f>J74*20018.15</f>
        <v>0</v>
      </c>
      <c r="L74" s="5"/>
    </row>
    <row r="75" spans="1:12" customHeight="1" ht="105" outlineLevel="6">
      <c r="A75" s="1"/>
      <c r="B75" s="1">
        <v>833369</v>
      </c>
      <c r="C75" s="1" t="s">
        <v>275</v>
      </c>
      <c r="D75" s="1" t="s">
        <v>276</v>
      </c>
      <c r="E75" s="2" t="s">
        <v>277</v>
      </c>
      <c r="F75" s="2" t="s">
        <v>278</v>
      </c>
      <c r="G75" s="2">
        <v>3</v>
      </c>
      <c r="H75" s="2">
        <v>0</v>
      </c>
      <c r="I75" s="1">
        <v>0</v>
      </c>
      <c r="J75" s="3" t="s">
        <v>17</v>
      </c>
      <c r="K75" s="2" t="str">
        <f>J75*19541.22</f>
        <v>0</v>
      </c>
      <c r="L75" s="5"/>
    </row>
    <row r="76" spans="1:12" customHeight="1" ht="105" outlineLevel="6">
      <c r="A76" s="1"/>
      <c r="B76" s="1">
        <v>833374</v>
      </c>
      <c r="C76" s="1" t="s">
        <v>279</v>
      </c>
      <c r="D76" s="1" t="s">
        <v>280</v>
      </c>
      <c r="E76" s="2" t="s">
        <v>281</v>
      </c>
      <c r="F76" s="2" t="s">
        <v>282</v>
      </c>
      <c r="G76" s="2">
        <v>4</v>
      </c>
      <c r="H76" s="2">
        <v>0</v>
      </c>
      <c r="I76" s="1">
        <v>0</v>
      </c>
      <c r="J76" s="3" t="s">
        <v>17</v>
      </c>
      <c r="K76" s="2" t="str">
        <f>J76*13932.54</f>
        <v>0</v>
      </c>
      <c r="L76" s="5"/>
    </row>
    <row r="77" spans="1:12" customHeight="1" ht="105" outlineLevel="6">
      <c r="A77" s="1"/>
      <c r="B77" s="1">
        <v>833375</v>
      </c>
      <c r="C77" s="1" t="s">
        <v>283</v>
      </c>
      <c r="D77" s="1" t="s">
        <v>284</v>
      </c>
      <c r="E77" s="2" t="s">
        <v>285</v>
      </c>
      <c r="F77" s="2" t="s">
        <v>286</v>
      </c>
      <c r="G77" s="2">
        <v>1</v>
      </c>
      <c r="H77" s="2">
        <v>0</v>
      </c>
      <c r="I77" s="1">
        <v>0</v>
      </c>
      <c r="J77" s="3" t="s">
        <v>17</v>
      </c>
      <c r="K77" s="2" t="str">
        <f>J77*17176.16</f>
        <v>0</v>
      </c>
      <c r="L77" s="5"/>
    </row>
    <row r="78" spans="1:12" customHeight="1" ht="105" outlineLevel="6">
      <c r="A78" s="1"/>
      <c r="B78" s="1">
        <v>833376</v>
      </c>
      <c r="C78" s="1" t="s">
        <v>287</v>
      </c>
      <c r="D78" s="1" t="s">
        <v>288</v>
      </c>
      <c r="E78" s="2" t="s">
        <v>289</v>
      </c>
      <c r="F78" s="2" t="s">
        <v>290</v>
      </c>
      <c r="G78" s="2">
        <v>0</v>
      </c>
      <c r="H78" s="2">
        <v>0</v>
      </c>
      <c r="I78" s="1">
        <v>0</v>
      </c>
      <c r="J78" s="3" t="s">
        <v>17</v>
      </c>
      <c r="K78" s="2" t="str">
        <f>J78*21017.66</f>
        <v>0</v>
      </c>
      <c r="L78" s="5"/>
    </row>
    <row r="79" spans="1:12" customHeight="1" ht="105" outlineLevel="6">
      <c r="A79" s="1"/>
      <c r="B79" s="1">
        <v>833377</v>
      </c>
      <c r="C79" s="1" t="s">
        <v>291</v>
      </c>
      <c r="D79" s="1" t="s">
        <v>292</v>
      </c>
      <c r="E79" s="2" t="s">
        <v>293</v>
      </c>
      <c r="F79" s="2" t="s">
        <v>294</v>
      </c>
      <c r="G79" s="2">
        <v>0</v>
      </c>
      <c r="H79" s="2">
        <v>0</v>
      </c>
      <c r="I79" s="1">
        <v>0</v>
      </c>
      <c r="J79" s="3" t="s">
        <v>17</v>
      </c>
      <c r="K79" s="2" t="str">
        <f>J79*25724.02</f>
        <v>0</v>
      </c>
      <c r="L79" s="5"/>
    </row>
    <row r="80" spans="1:12" customHeight="1" ht="105" outlineLevel="6">
      <c r="A80" s="1"/>
      <c r="B80" s="1">
        <v>839072</v>
      </c>
      <c r="C80" s="1" t="s">
        <v>295</v>
      </c>
      <c r="D80" s="1" t="s">
        <v>296</v>
      </c>
      <c r="E80" s="2" t="s">
        <v>297</v>
      </c>
      <c r="F80" s="2" t="s">
        <v>298</v>
      </c>
      <c r="G80" s="2">
        <v>2</v>
      </c>
      <c r="H80" s="2">
        <v>0</v>
      </c>
      <c r="I80" s="1">
        <v>0</v>
      </c>
      <c r="J80" s="3" t="s">
        <v>17</v>
      </c>
      <c r="K80" s="2" t="str">
        <f>J80*14004.02</f>
        <v>0</v>
      </c>
      <c r="L80" s="5"/>
    </row>
    <row r="81" spans="1:12" customHeight="1" ht="105" outlineLevel="6">
      <c r="A81" s="1"/>
      <c r="B81" s="1">
        <v>839073</v>
      </c>
      <c r="C81" s="1" t="s">
        <v>299</v>
      </c>
      <c r="D81" s="1" t="s">
        <v>300</v>
      </c>
      <c r="E81" s="2" t="s">
        <v>301</v>
      </c>
      <c r="F81" s="2" t="s">
        <v>302</v>
      </c>
      <c r="G81" s="2">
        <v>1</v>
      </c>
      <c r="H81" s="2">
        <v>0</v>
      </c>
      <c r="I81" s="1">
        <v>0</v>
      </c>
      <c r="J81" s="3" t="s">
        <v>17</v>
      </c>
      <c r="K81" s="2" t="str">
        <f>J81*17373.92</f>
        <v>0</v>
      </c>
      <c r="L81" s="5"/>
    </row>
    <row r="82" spans="1:12" customHeight="1" ht="105" outlineLevel="6">
      <c r="A82" s="1"/>
      <c r="B82" s="1">
        <v>839074</v>
      </c>
      <c r="C82" s="1" t="s">
        <v>303</v>
      </c>
      <c r="D82" s="1" t="s">
        <v>304</v>
      </c>
      <c r="E82" s="2" t="s">
        <v>305</v>
      </c>
      <c r="F82" s="2" t="s">
        <v>306</v>
      </c>
      <c r="G82" s="2">
        <v>1</v>
      </c>
      <c r="H82" s="2">
        <v>0</v>
      </c>
      <c r="I82" s="1">
        <v>0</v>
      </c>
      <c r="J82" s="3" t="s">
        <v>17</v>
      </c>
      <c r="K82" s="2" t="str">
        <f>J82*22153.09</f>
        <v>0</v>
      </c>
      <c r="L82" s="5"/>
    </row>
    <row r="83" spans="1:12" customHeight="1" ht="105" outlineLevel="6">
      <c r="A83" s="1"/>
      <c r="B83" s="1">
        <v>839075</v>
      </c>
      <c r="C83" s="1" t="s">
        <v>307</v>
      </c>
      <c r="D83" s="1" t="s">
        <v>308</v>
      </c>
      <c r="E83" s="2" t="s">
        <v>309</v>
      </c>
      <c r="F83" s="2" t="s">
        <v>290</v>
      </c>
      <c r="G83" s="2">
        <v>2</v>
      </c>
      <c r="H83" s="2">
        <v>0</v>
      </c>
      <c r="I83" s="1">
        <v>0</v>
      </c>
      <c r="J83" s="3" t="s">
        <v>17</v>
      </c>
      <c r="K83" s="2" t="str">
        <f>J83*21017.66</f>
        <v>0</v>
      </c>
      <c r="L83" s="5"/>
    </row>
    <row r="84" spans="1:12" customHeight="1" ht="105" outlineLevel="6">
      <c r="A84" s="1"/>
      <c r="B84" s="1">
        <v>839830</v>
      </c>
      <c r="C84" s="1" t="s">
        <v>310</v>
      </c>
      <c r="D84" s="1" t="s">
        <v>311</v>
      </c>
      <c r="E84" s="2" t="s">
        <v>312</v>
      </c>
      <c r="F84" s="2" t="s">
        <v>313</v>
      </c>
      <c r="G84" s="2">
        <v>0</v>
      </c>
      <c r="H84" s="2">
        <v>0</v>
      </c>
      <c r="I84" s="1">
        <v>0</v>
      </c>
      <c r="J84" s="3" t="s">
        <v>17</v>
      </c>
      <c r="K84" s="2" t="str">
        <f>J84*16134.34</f>
        <v>0</v>
      </c>
      <c r="L84" s="5"/>
    </row>
    <row r="85" spans="1:12" customHeight="1" ht="105" outlineLevel="6">
      <c r="A85" s="1"/>
      <c r="B85" s="1">
        <v>839831</v>
      </c>
      <c r="C85" s="1" t="s">
        <v>314</v>
      </c>
      <c r="D85" s="1" t="s">
        <v>315</v>
      </c>
      <c r="E85" s="2" t="s">
        <v>316</v>
      </c>
      <c r="F85" s="2" t="s">
        <v>317</v>
      </c>
      <c r="G85" s="2">
        <v>0</v>
      </c>
      <c r="H85" s="2">
        <v>0</v>
      </c>
      <c r="I85" s="1">
        <v>0</v>
      </c>
      <c r="J85" s="3" t="s">
        <v>17</v>
      </c>
      <c r="K85" s="2" t="str">
        <f>J85*33666.57</f>
        <v>0</v>
      </c>
      <c r="L85" s="5"/>
    </row>
    <row r="86" spans="1:12" customHeight="1" ht="105" outlineLevel="6">
      <c r="A86" s="1"/>
      <c r="B86" s="1">
        <v>858833</v>
      </c>
      <c r="C86" s="1" t="s">
        <v>318</v>
      </c>
      <c r="D86" s="1" t="s">
        <v>319</v>
      </c>
      <c r="E86" s="2" t="s">
        <v>320</v>
      </c>
      <c r="F86" s="2" t="s">
        <v>321</v>
      </c>
      <c r="G86" s="2">
        <v>2</v>
      </c>
      <c r="H86" s="2">
        <v>0</v>
      </c>
      <c r="I86" s="1">
        <v>0</v>
      </c>
      <c r="J86" s="3" t="s">
        <v>17</v>
      </c>
      <c r="K86" s="2" t="str">
        <f>J86*18572.97</f>
        <v>0</v>
      </c>
      <c r="L86" s="5"/>
    </row>
    <row r="87" spans="1:12" customHeight="1" ht="105" outlineLevel="6">
      <c r="A87" s="1"/>
      <c r="B87" s="1">
        <v>858834</v>
      </c>
      <c r="C87" s="1" t="s">
        <v>322</v>
      </c>
      <c r="D87" s="1" t="s">
        <v>323</v>
      </c>
      <c r="E87" s="2" t="s">
        <v>324</v>
      </c>
      <c r="F87" s="2" t="s">
        <v>325</v>
      </c>
      <c r="G87" s="2">
        <v>2</v>
      </c>
      <c r="H87" s="2">
        <v>0</v>
      </c>
      <c r="I87" s="1">
        <v>0</v>
      </c>
      <c r="J87" s="3" t="s">
        <v>17</v>
      </c>
      <c r="K87" s="2" t="str">
        <f>J87*12838.16</f>
        <v>0</v>
      </c>
      <c r="L87" s="5"/>
    </row>
    <row r="88" spans="1:12" customHeight="1" ht="105" outlineLevel="6">
      <c r="A88" s="1"/>
      <c r="B88" s="1">
        <v>858835</v>
      </c>
      <c r="C88" s="1" t="s">
        <v>326</v>
      </c>
      <c r="D88" s="1" t="s">
        <v>327</v>
      </c>
      <c r="E88" s="2" t="s">
        <v>328</v>
      </c>
      <c r="F88" s="2" t="s">
        <v>329</v>
      </c>
      <c r="G88" s="2">
        <v>2</v>
      </c>
      <c r="H88" s="2">
        <v>0</v>
      </c>
      <c r="I88" s="1">
        <v>0</v>
      </c>
      <c r="J88" s="3" t="s">
        <v>17</v>
      </c>
      <c r="K88" s="2" t="str">
        <f>J88*14910.86</f>
        <v>0</v>
      </c>
      <c r="L88" s="5"/>
    </row>
    <row r="89" spans="1:12" customHeight="1" ht="105" outlineLevel="6">
      <c r="A89" s="1"/>
      <c r="B89" s="1">
        <v>858836</v>
      </c>
      <c r="C89" s="1" t="s">
        <v>330</v>
      </c>
      <c r="D89" s="1" t="s">
        <v>331</v>
      </c>
      <c r="E89" s="2" t="s">
        <v>332</v>
      </c>
      <c r="F89" s="2" t="s">
        <v>333</v>
      </c>
      <c r="G89" s="2">
        <v>2</v>
      </c>
      <c r="H89" s="2">
        <v>0</v>
      </c>
      <c r="I89" s="1">
        <v>0</v>
      </c>
      <c r="J89" s="3" t="s">
        <v>17</v>
      </c>
      <c r="K89" s="2" t="str">
        <f>J89*16058.44</f>
        <v>0</v>
      </c>
      <c r="L89" s="5"/>
    </row>
    <row r="90" spans="1:12" customHeight="1" ht="105" outlineLevel="6">
      <c r="A90" s="1"/>
      <c r="B90" s="1">
        <v>858837</v>
      </c>
      <c r="C90" s="1" t="s">
        <v>334</v>
      </c>
      <c r="D90" s="1" t="s">
        <v>335</v>
      </c>
      <c r="E90" s="2" t="s">
        <v>336</v>
      </c>
      <c r="F90" s="2" t="s">
        <v>337</v>
      </c>
      <c r="G90" s="2">
        <v>2</v>
      </c>
      <c r="H90" s="2">
        <v>0</v>
      </c>
      <c r="I90" s="1">
        <v>0</v>
      </c>
      <c r="J90" s="3" t="s">
        <v>17</v>
      </c>
      <c r="K90" s="2" t="str">
        <f>J90*20717.11</f>
        <v>0</v>
      </c>
      <c r="L90" s="5"/>
    </row>
    <row r="91" spans="1:12" customHeight="1" ht="105" outlineLevel="6">
      <c r="A91" s="1"/>
      <c r="B91" s="1">
        <v>858838</v>
      </c>
      <c r="C91" s="1" t="s">
        <v>338</v>
      </c>
      <c r="D91" s="1" t="s">
        <v>339</v>
      </c>
      <c r="E91" s="2" t="s">
        <v>340</v>
      </c>
      <c r="F91" s="2" t="s">
        <v>341</v>
      </c>
      <c r="G91" s="2">
        <v>2</v>
      </c>
      <c r="H91" s="2">
        <v>0</v>
      </c>
      <c r="I91" s="1">
        <v>0</v>
      </c>
      <c r="J91" s="3" t="s">
        <v>17</v>
      </c>
      <c r="K91" s="2" t="str">
        <f>J91*21907.34</f>
        <v>0</v>
      </c>
      <c r="L91" s="5"/>
    </row>
    <row r="92" spans="1:12" outlineLevel="3">
      <c r="A92" s="9" t="s">
        <v>342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5"/>
    </row>
    <row r="93" spans="1:12" outlineLevel="5">
      <c r="A93" s="1"/>
      <c r="B93" s="1">
        <v>956599</v>
      </c>
      <c r="C93" s="1" t="s">
        <v>343</v>
      </c>
      <c r="D93" s="1" t="s">
        <v>344</v>
      </c>
      <c r="E93" s="2" t="s">
        <v>345</v>
      </c>
      <c r="F93" s="2" t="s">
        <v>346</v>
      </c>
      <c r="G93" s="2">
        <v>0</v>
      </c>
      <c r="H93" s="2">
        <v>0</v>
      </c>
      <c r="I93" s="1">
        <v>0</v>
      </c>
      <c r="J93" s="3" t="s">
        <v>17</v>
      </c>
      <c r="K93" s="2" t="str">
        <f>J93*12044.75</f>
        <v>0</v>
      </c>
      <c r="L93" s="5"/>
    </row>
    <row r="94" spans="1:12" outlineLevel="5">
      <c r="A94" s="1"/>
      <c r="B94" s="1">
        <v>956600</v>
      </c>
      <c r="C94" s="1" t="s">
        <v>347</v>
      </c>
      <c r="D94" s="1" t="s">
        <v>348</v>
      </c>
      <c r="E94" s="2" t="s">
        <v>349</v>
      </c>
      <c r="F94" s="2" t="s">
        <v>350</v>
      </c>
      <c r="G94" s="2">
        <v>0</v>
      </c>
      <c r="H94" s="2">
        <v>0</v>
      </c>
      <c r="I94" s="1">
        <v>0</v>
      </c>
      <c r="J94" s="3" t="s">
        <v>17</v>
      </c>
      <c r="K94" s="2" t="str">
        <f>J94*14116.31</f>
        <v>0</v>
      </c>
      <c r="L94" s="5"/>
    </row>
    <row r="95" spans="1:12" outlineLevel="5">
      <c r="A95" s="1"/>
      <c r="B95" s="1">
        <v>956601</v>
      </c>
      <c r="C95" s="1" t="s">
        <v>351</v>
      </c>
      <c r="D95" s="1" t="s">
        <v>352</v>
      </c>
      <c r="E95" s="2" t="s">
        <v>353</v>
      </c>
      <c r="F95" s="2" t="s">
        <v>354</v>
      </c>
      <c r="G95" s="2">
        <v>0</v>
      </c>
      <c r="H95" s="2">
        <v>0</v>
      </c>
      <c r="I95" s="1">
        <v>0</v>
      </c>
      <c r="J95" s="3" t="s">
        <v>17</v>
      </c>
      <c r="K95" s="2" t="str">
        <f>J95*17286.29</f>
        <v>0</v>
      </c>
      <c r="L95" s="5"/>
    </row>
    <row r="96" spans="1:12" outlineLevel="5">
      <c r="A96" s="1"/>
      <c r="B96" s="1">
        <v>956602</v>
      </c>
      <c r="C96" s="1" t="s">
        <v>355</v>
      </c>
      <c r="D96" s="1" t="s">
        <v>356</v>
      </c>
      <c r="E96" s="2" t="s">
        <v>357</v>
      </c>
      <c r="F96" s="2" t="s">
        <v>358</v>
      </c>
      <c r="G96" s="2">
        <v>0</v>
      </c>
      <c r="H96" s="2">
        <v>0</v>
      </c>
      <c r="I96" s="1">
        <v>0</v>
      </c>
      <c r="J96" s="3" t="s">
        <v>17</v>
      </c>
      <c r="K96" s="2" t="str">
        <f>J96*21097.25</f>
        <v>0</v>
      </c>
      <c r="L96" s="5"/>
    </row>
    <row r="97" spans="1:12" outlineLevel="5">
      <c r="A97" s="1"/>
      <c r="B97" s="1">
        <v>956603</v>
      </c>
      <c r="C97" s="1" t="s">
        <v>359</v>
      </c>
      <c r="D97" s="1" t="s">
        <v>360</v>
      </c>
      <c r="E97" s="2" t="s">
        <v>361</v>
      </c>
      <c r="F97" s="2" t="s">
        <v>362</v>
      </c>
      <c r="G97" s="2">
        <v>0</v>
      </c>
      <c r="H97" s="2">
        <v>0</v>
      </c>
      <c r="I97" s="1">
        <v>0</v>
      </c>
      <c r="J97" s="3" t="s">
        <v>17</v>
      </c>
      <c r="K97" s="2" t="str">
        <f>J97*10324.69</f>
        <v>0</v>
      </c>
      <c r="L97" s="5"/>
    </row>
    <row r="98" spans="1:12" outlineLevel="5">
      <c r="A98" s="1"/>
      <c r="B98" s="1">
        <v>956604</v>
      </c>
      <c r="C98" s="1" t="s">
        <v>363</v>
      </c>
      <c r="D98" s="1" t="s">
        <v>364</v>
      </c>
      <c r="E98" s="2" t="s">
        <v>365</v>
      </c>
      <c r="F98" s="2" t="s">
        <v>366</v>
      </c>
      <c r="G98" s="2">
        <v>0</v>
      </c>
      <c r="H98" s="2">
        <v>0</v>
      </c>
      <c r="I98" s="1">
        <v>0</v>
      </c>
      <c r="J98" s="3" t="s">
        <v>17</v>
      </c>
      <c r="K98" s="2" t="str">
        <f>J98*12337.64</f>
        <v>0</v>
      </c>
      <c r="L98" s="5"/>
    </row>
    <row r="99" spans="1:12" outlineLevel="5">
      <c r="A99" s="1"/>
      <c r="B99" s="1">
        <v>956605</v>
      </c>
      <c r="C99" s="1" t="s">
        <v>367</v>
      </c>
      <c r="D99" s="1" t="s">
        <v>368</v>
      </c>
      <c r="E99" s="2" t="s">
        <v>369</v>
      </c>
      <c r="F99" s="2" t="s">
        <v>370</v>
      </c>
      <c r="G99" s="2">
        <v>0</v>
      </c>
      <c r="H99" s="2">
        <v>0</v>
      </c>
      <c r="I99" s="1">
        <v>0</v>
      </c>
      <c r="J99" s="3" t="s">
        <v>17</v>
      </c>
      <c r="K99" s="2" t="str">
        <f>J99*15884.14</f>
        <v>0</v>
      </c>
      <c r="L99" s="5"/>
    </row>
    <row r="100" spans="1:12" outlineLevel="5">
      <c r="A100" s="1"/>
      <c r="B100" s="1">
        <v>956606</v>
      </c>
      <c r="C100" s="1" t="s">
        <v>371</v>
      </c>
      <c r="D100" s="1" t="s">
        <v>372</v>
      </c>
      <c r="E100" s="2" t="s">
        <v>373</v>
      </c>
      <c r="F100" s="2" t="s">
        <v>374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J100*19482.62</f>
        <v>0</v>
      </c>
      <c r="L100" s="5"/>
    </row>
    <row r="101" spans="1:12" outlineLevel="5">
      <c r="A101" s="1"/>
      <c r="B101" s="1">
        <v>956607</v>
      </c>
      <c r="C101" s="1" t="s">
        <v>375</v>
      </c>
      <c r="D101" s="1" t="s">
        <v>376</v>
      </c>
      <c r="E101" s="2" t="s">
        <v>377</v>
      </c>
      <c r="F101" s="2" t="s">
        <v>378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J101*22800.96</f>
        <v>0</v>
      </c>
      <c r="L101" s="5"/>
    </row>
    <row r="102" spans="1:12" outlineLevel="5">
      <c r="A102" s="1"/>
      <c r="B102" s="1">
        <v>956609</v>
      </c>
      <c r="C102" s="1" t="s">
        <v>379</v>
      </c>
      <c r="D102" s="1" t="s">
        <v>380</v>
      </c>
      <c r="E102" s="2" t="s">
        <v>381</v>
      </c>
      <c r="F102" s="2" t="s">
        <v>382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J102*10379.56</f>
        <v>0</v>
      </c>
      <c r="L102" s="5"/>
    </row>
    <row r="103" spans="1:12" outlineLevel="5">
      <c r="A103" s="1"/>
      <c r="B103" s="1">
        <v>956610</v>
      </c>
      <c r="C103" s="1" t="s">
        <v>383</v>
      </c>
      <c r="D103" s="1" t="s">
        <v>384</v>
      </c>
      <c r="E103" s="2" t="s">
        <v>361</v>
      </c>
      <c r="F103" s="2" t="s">
        <v>385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J103*11118.90</f>
        <v>0</v>
      </c>
      <c r="L103" s="5"/>
    </row>
    <row r="104" spans="1:12" outlineLevel="5">
      <c r="A104" s="1"/>
      <c r="B104" s="1">
        <v>956611</v>
      </c>
      <c r="C104" s="1" t="s">
        <v>386</v>
      </c>
      <c r="D104" s="1" t="s">
        <v>387</v>
      </c>
      <c r="E104" s="2" t="s">
        <v>365</v>
      </c>
      <c r="F104" s="2" t="s">
        <v>388</v>
      </c>
      <c r="G104" s="2">
        <v>0</v>
      </c>
      <c r="H104" s="2">
        <v>0</v>
      </c>
      <c r="I104" s="1">
        <v>0</v>
      </c>
      <c r="J104" s="3" t="s">
        <v>17</v>
      </c>
      <c r="K104" s="2" t="str">
        <f>J104*13131.85</f>
        <v>0</v>
      </c>
      <c r="L104" s="5"/>
    </row>
    <row r="105" spans="1:12" outlineLevel="5">
      <c r="A105" s="1"/>
      <c r="B105" s="1">
        <v>956612</v>
      </c>
      <c r="C105" s="1" t="s">
        <v>389</v>
      </c>
      <c r="D105" s="1" t="s">
        <v>390</v>
      </c>
      <c r="E105" s="2" t="s">
        <v>369</v>
      </c>
      <c r="F105" s="2" t="s">
        <v>391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J105*16675.46</f>
        <v>0</v>
      </c>
      <c r="L105" s="5"/>
    </row>
    <row r="106" spans="1:12" outlineLevel="5">
      <c r="A106" s="1"/>
      <c r="B106" s="1">
        <v>956613</v>
      </c>
      <c r="C106" s="1" t="s">
        <v>392</v>
      </c>
      <c r="D106" s="1" t="s">
        <v>393</v>
      </c>
      <c r="E106" s="2" t="s">
        <v>373</v>
      </c>
      <c r="F106" s="2" t="s">
        <v>394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J106*20276.82</f>
        <v>0</v>
      </c>
      <c r="L106" s="5"/>
    </row>
    <row r="107" spans="1:12" outlineLevel="5">
      <c r="A107" s="1"/>
      <c r="B107" s="1">
        <v>956614</v>
      </c>
      <c r="C107" s="1" t="s">
        <v>395</v>
      </c>
      <c r="D107" s="1" t="s">
        <v>396</v>
      </c>
      <c r="E107" s="2" t="s">
        <v>377</v>
      </c>
      <c r="F107" s="2" t="s">
        <v>397</v>
      </c>
      <c r="G107" s="2">
        <v>0</v>
      </c>
      <c r="H107" s="2">
        <v>0</v>
      </c>
      <c r="I107" s="1">
        <v>0</v>
      </c>
      <c r="J107" s="3" t="s">
        <v>17</v>
      </c>
      <c r="K107" s="2" t="str">
        <f>J107*23595.16</f>
        <v>0</v>
      </c>
      <c r="L107" s="5"/>
    </row>
    <row r="108" spans="1:12" outlineLevel="5">
      <c r="A108" s="1"/>
      <c r="B108" s="1">
        <v>956615</v>
      </c>
      <c r="C108" s="1" t="s">
        <v>398</v>
      </c>
      <c r="D108" s="1" t="s">
        <v>399</v>
      </c>
      <c r="E108" s="2" t="s">
        <v>400</v>
      </c>
      <c r="F108" s="2" t="s">
        <v>401</v>
      </c>
      <c r="G108" s="2">
        <v>0</v>
      </c>
      <c r="H108" s="2">
        <v>0</v>
      </c>
      <c r="I108" s="1">
        <v>0</v>
      </c>
      <c r="J108" s="3" t="s">
        <v>17</v>
      </c>
      <c r="K108" s="2" t="str">
        <f>J108*9920.37</f>
        <v>0</v>
      </c>
      <c r="L108" s="5"/>
    </row>
    <row r="109" spans="1:12" outlineLevel="5">
      <c r="A109" s="1"/>
      <c r="B109" s="1">
        <v>956616</v>
      </c>
      <c r="C109" s="1" t="s">
        <v>402</v>
      </c>
      <c r="D109" s="1" t="s">
        <v>403</v>
      </c>
      <c r="E109" s="2" t="s">
        <v>404</v>
      </c>
      <c r="F109" s="2" t="s">
        <v>405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J109*12138.37</f>
        <v>0</v>
      </c>
      <c r="L109" s="5"/>
    </row>
    <row r="110" spans="1:12" outlineLevel="5">
      <c r="A110" s="1"/>
      <c r="B110" s="1">
        <v>956617</v>
      </c>
      <c r="C110" s="1" t="s">
        <v>406</v>
      </c>
      <c r="D110" s="1" t="s">
        <v>407</v>
      </c>
      <c r="E110" s="2" t="s">
        <v>408</v>
      </c>
      <c r="F110" s="2" t="s">
        <v>409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J110*14789.58</f>
        <v>0</v>
      </c>
      <c r="L110" s="5"/>
    </row>
    <row r="111" spans="1:12" outlineLevel="5">
      <c r="A111" s="1"/>
      <c r="B111" s="1">
        <v>956618</v>
      </c>
      <c r="C111" s="1" t="s">
        <v>410</v>
      </c>
      <c r="D111" s="1" t="s">
        <v>411</v>
      </c>
      <c r="E111" s="2" t="s">
        <v>412</v>
      </c>
      <c r="F111" s="2" t="s">
        <v>413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J111*17810.45</f>
        <v>0</v>
      </c>
      <c r="L111" s="5"/>
    </row>
    <row r="112" spans="1:12" outlineLevel="5">
      <c r="A112" s="1"/>
      <c r="B112" s="1">
        <v>956619</v>
      </c>
      <c r="C112" s="1" t="s">
        <v>414</v>
      </c>
      <c r="D112" s="1" t="s">
        <v>415</v>
      </c>
      <c r="E112" s="2" t="s">
        <v>416</v>
      </c>
      <c r="F112" s="2" t="s">
        <v>417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J112*21639.97</f>
        <v>0</v>
      </c>
      <c r="L1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  <mergeCell ref="A29:K29"/>
    <mergeCell ref="A30:K30"/>
    <mergeCell ref="A92:K92"/>
    <mergeCell ref="A31:K31"/>
    <mergeCell ref="A42:K42"/>
    <mergeCell ref="A65:K6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2026-05-11T15:08:30+03:00</dcterms:created>
  <dcterms:modified xsi:type="dcterms:W3CDTF">2026-05-11T15:08:30+03:00</dcterms:modified>
  <dc:title>Untitled Spreadsheet</dc:title>
  <dc:description/>
  <dc:subject/>
  <cp:keywords/>
  <cp:category/>
</cp:coreProperties>
</file>