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<sst xmlns="http://schemas.openxmlformats.org/spreadsheetml/2006/main" uniqueCount="685">
  <si>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</si>
  <si>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</si>
  <si>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</si>
  <si>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</si>
  <si>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</si>
  <si>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</si>
  <si>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</si>
  <si>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</si>
  <si>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</si>
  <si>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</si>
  <si>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</si>
  <si>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</si>
  <si>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составные</t>
  </si>
  <si>
    <t>AKB-100174</t>
  </si>
  <si>
    <t>КОМПЛЕКТ К-4</t>
  </si>
  <si>
    <t>Комплект Картриджей К-4  АКВАБРАЙТ без МЕМБРАНЫ для очистки воды (1/3шт)</t>
  </si>
  <si>
    <t>1 322.60 руб.</t>
  </si>
  <si>
    <t>шт</t>
  </si>
  <si>
    <t>AKB-100175</t>
  </si>
  <si>
    <t>КОМПЛЕКТ К-5 с Мембраной</t>
  </si>
  <si>
    <t>Комплект Картриджей К-5  АКВАБРАЙТ c  МЕМБРАНОЙ  VONTRON  для очистки воды (1/3шт)</t>
  </si>
  <si>
    <t>1 375.30 руб.</t>
  </si>
  <si>
    <t>AKB-100176</t>
  </si>
  <si>
    <t>КОМПЛЕКТ К-6 с Мембраной</t>
  </si>
  <si>
    <t>Комплект Картриджей К-6  АКВАБРАЙТ c  МЕМБРАНОЙ  VONTRON  для очистки воды (1/3шт)</t>
  </si>
  <si>
    <t>1 635.40 руб.</t>
  </si>
  <si>
    <t>AKB-100177</t>
  </si>
  <si>
    <t>КОМПЛЕКТ К-7</t>
  </si>
  <si>
    <t>Комплект Картриджей К-7  АКВАБРАЙТ без МЕМБРАНЫ для очистки воды (1/3шт)</t>
  </si>
  <si>
    <t>1 905.70 руб.</t>
  </si>
  <si>
    <t>AKB-100178</t>
  </si>
  <si>
    <t>АБФ-БАК-12 ПРО</t>
  </si>
  <si>
    <t>АБФ-БАК-12 ПРО, Бак МЕТАЛЛОПЛАСТИКОВЫЙ для ОСМОСА 12 литров</t>
  </si>
  <si>
    <t>1 960.10 руб.</t>
  </si>
  <si>
    <t>AKB-100179</t>
  </si>
  <si>
    <t>BR-ABF-1</t>
  </si>
  <si>
    <t>BR-ABF-K,  Кольцо резьбовое соединительное для магистральных фильтров серии АБФ-НЕРЖ слим лайн ПЛ</t>
  </si>
  <si>
    <t>1 987.30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</si>
  <si>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</si>
  <si>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</si>
  <si>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</si>
  <si>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1 893.59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</si>
  <si>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</si>
  <si>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</si>
  <si>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</si>
  <si>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1 892.10 руб.</t>
  </si>
  <si>
    <t>FIO-130016</t>
  </si>
  <si>
    <t>F-02-1</t>
  </si>
  <si>
    <t>двойной магистр. фильтр SL10 1" для ХВС с картридж ( РР+гран уголь) прозрач корпус (1/6шт)</t>
  </si>
  <si>
    <t>1 924.83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</si>
  <si>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</si>
  <si>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</si>
  <si>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</si>
  <si>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3 215.98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</si>
  <si>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</si>
  <si>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</si>
  <si>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</si>
  <si>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</si>
  <si>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</si>
  <si>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</si>
  <si>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3 152.01 руб.</t>
  </si>
  <si>
    <t>FIO-130204</t>
  </si>
  <si>
    <t>F-06-2-10</t>
  </si>
  <si>
    <t>двойной магистр. фильтр ВВ10 1" для ХВС с картридж и креплением СИНИЙ корпус (1/6шт)</t>
  </si>
  <si>
    <t>6 016.94 руб.</t>
  </si>
  <si>
    <t>FIO-130205</t>
  </si>
  <si>
    <t>F-06-3-10</t>
  </si>
  <si>
    <t>тройной магистр. фильтр ВВ10 1" для ХВС с картридж и креплением СИНИЙ корпус (1/6шт)</t>
  </si>
  <si>
    <t>8 405.86 руб.</t>
  </si>
  <si>
    <t>FIO-130206</t>
  </si>
  <si>
    <t>F-06-2-20</t>
  </si>
  <si>
    <t>двойной магистр. фильтр ВВ20 1" для ХВС с картридж и креплением СИНИЙ корпус (1/6шт)</t>
  </si>
  <si>
    <t>8 753.94 руб.</t>
  </si>
  <si>
    <t>FIO-130207</t>
  </si>
  <si>
    <t>F-06-3-20</t>
  </si>
  <si>
    <t>тройной магистр. фильтр ВВ20 1" для ХВС с картридж и креплением СИНИЙ корпус (1/6шт)</t>
  </si>
  <si>
    <t>13 283.38 руб.</t>
  </si>
  <si>
    <t>FIO-130208</t>
  </si>
  <si>
    <t>F-06-2-10A</t>
  </si>
  <si>
    <t>двойной магистр. фильтр ВВ10 1" для ХВС с картридж и ПОДСТАВКОЙ СИНИЙ корпус (1/6шт)</t>
  </si>
  <si>
    <t>7 568.40 руб.</t>
  </si>
  <si>
    <t>FIO-130209</t>
  </si>
  <si>
    <t>F-06-3-10A</t>
  </si>
  <si>
    <t>тройной магистр. фильтр ВВ10 1" для ХВС с картридж и ПОДСТАВКОЙ СИНИЙ корпус (1/6шт)</t>
  </si>
  <si>
    <t>9 450.09 руб.</t>
  </si>
  <si>
    <t>FIO-130210</t>
  </si>
  <si>
    <t>F-06-2-20A</t>
  </si>
  <si>
    <t>двойной магистр. фильтр ВВ20 1" для ХВС с картридж и ПОДСТАВКОЙ СИНИЙ корпус (1/6шт)</t>
  </si>
  <si>
    <t>10 558.28 руб.</t>
  </si>
  <si>
    <t>FIO-130211</t>
  </si>
  <si>
    <t>F-06-3-20A</t>
  </si>
  <si>
    <t>тройной магистр. фильтр ВВ20 1" для ХВС с картридж и ПОДСТАВКОЙ СИНИЙ корпус (1/6шт)</t>
  </si>
  <si>
    <t>14 831.86 руб.</t>
  </si>
  <si>
    <t>Колбы BIG BLUE 10&amp;quot;</t>
  </si>
  <si>
    <t>AKB-100182</t>
  </si>
  <si>
    <t>АБФ-ПРО-10ББ</t>
  </si>
  <si>
    <t xml:space="preserve">АБФ-ПРО-10ББ  Магистральный фильтр для  воды. Комплектация: Корпус фильтра, ПЛАСТИКОВЫЙ КРОНШТЕЙН с </t>
  </si>
  <si>
    <t>1 853.00 руб.</t>
  </si>
  <si>
    <t>FIO-130200</t>
  </si>
  <si>
    <t>F-06-10</t>
  </si>
  <si>
    <t>Фильтр колбовый магистральный ВВ10 с картриджем РР и креплением СИНИЙ (4шт)</t>
  </si>
  <si>
    <t>2 734.03 руб.</t>
  </si>
  <si>
    <t>FIO-130202</t>
  </si>
  <si>
    <t>F-06-10Р</t>
  </si>
  <si>
    <t>Фильтр колбовый магистральный ВВ10 с картриджем РР и креплением ПРОЗРАЧНЫЙ (4шт)</t>
  </si>
  <si>
    <t>2 195.55 руб.</t>
  </si>
  <si>
    <t>FIO-130213</t>
  </si>
  <si>
    <t>HM-10</t>
  </si>
  <si>
    <t>Фильтр колбовый магистральный ВВ10 1" НЕРЖАВЕЙКА для ХВС и ГВС с картридж и креплением</t>
  </si>
  <si>
    <t>9 658.34 руб.</t>
  </si>
  <si>
    <t>PND-111084</t>
  </si>
  <si>
    <t>Магистральный фильтр BB10  1" для  ХВС  синий пластик корпус с лат. резьбой</t>
  </si>
  <si>
    <t>2 124.50 руб.</t>
  </si>
  <si>
    <t>Колбы BIG BLUE 20&amp;quot;</t>
  </si>
  <si>
    <t>AKB-100184</t>
  </si>
  <si>
    <t>АБФ-ПРО-20ББ</t>
  </si>
  <si>
    <t xml:space="preserve">АБФ-ПРО-20ББ  Магистральный фильтр для  воды. Комплектация: Корпус фильтра, ПЛАСТИКОВЫЙ КРОНШТЕЙН с </t>
  </si>
  <si>
    <t>2 992.00 руб.</t>
  </si>
  <si>
    <t>FIO-130201</t>
  </si>
  <si>
    <t>F-06-20</t>
  </si>
  <si>
    <t>Фильтр колбовый магистральный ВВ20 с картриджем РР и креплением СИНИЙ (4шт)</t>
  </si>
  <si>
    <t>4 389.61 руб.</t>
  </si>
  <si>
    <t>FIO-130203</t>
  </si>
  <si>
    <t>F-06-20Р</t>
  </si>
  <si>
    <t>Фильтр колбовый магистральный ВВ20 с картриджем РР и креплением ПРОЗРАЧНЫЙ (4шт)</t>
  </si>
  <si>
    <t>4 295.90 руб.</t>
  </si>
  <si>
    <t>FIO-130214</t>
  </si>
  <si>
    <t>HМ-20</t>
  </si>
  <si>
    <t>Фильтр колбовый магистральный ВВ20 1" НЕРЖАВЕЙКА для ХВС и ГВС с картридж и креплением</t>
  </si>
  <si>
    <t>11 819.68 руб.</t>
  </si>
  <si>
    <t>PND-111086</t>
  </si>
  <si>
    <t>Магистральный фильтр BB20  1" для  ХВС  синий пластик корпус с лат. резьбой</t>
  </si>
  <si>
    <t>2 868.25 руб.</t>
  </si>
  <si>
    <t>Колбы SLIM LINE</t>
  </si>
  <si>
    <t>Колбы SLIM LINE нержавейка для ХВС/ГВС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</si>
  <si>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</si>
  <si>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</si>
  <si>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</si>
  <si>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</si>
  <si>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</si>
  <si>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</si>
  <si>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</si>
  <si>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</si>
  <si>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</si>
  <si>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</si>
  <si>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</si>
  <si>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</si>
  <si>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</si>
  <si>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</si>
  <si>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</si>
  <si>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</si>
  <si>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</si>
  <si>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5 688.20 руб.</t>
  </si>
  <si>
    <t>VER-000789</t>
  </si>
  <si>
    <t>VR10SL-A</t>
  </si>
  <si>
    <t>Магистральный НЕРЖ фильтр (ХВС/ГВС)  с многораз фильтром 100мкм и дренаж патрубком 1/2 (10/1шт)</t>
  </si>
  <si>
    <t>5 424.91 руб.</t>
  </si>
  <si>
    <t>VER-000790</t>
  </si>
  <si>
    <t>VR10SL-B</t>
  </si>
  <si>
    <t>Магистральный НЕРЖ фильтр (ХВС/ГВС)  с многораз фильтром 100мкм и дренаж краном (хомут соед) (10/1шт</t>
  </si>
  <si>
    <t>7 306.60 руб.</t>
  </si>
  <si>
    <t>Колбы SLIM LINE пластиковые для ГВС (горячая вода)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</si>
  <si>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</si>
  <si>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</si>
  <si>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</si>
  <si>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</si>
  <si>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</si>
  <si>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</si>
  <si>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</si>
  <si>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</si>
  <si>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</si>
  <si>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</si>
  <si>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2 009.61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</si>
  <si>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</si>
  <si>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</si>
  <si>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</si>
  <si>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</si>
  <si>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</si>
  <si>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</si>
  <si>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2 049.78 руб.</t>
  </si>
  <si>
    <t>Колбы SLIM LINE пластиковые для ХВС (холодная вода)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</si>
  <si>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</si>
  <si>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</si>
  <si>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</si>
  <si>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</si>
  <si>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&gt;25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</si>
  <si>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</si>
  <si>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</si>
  <si>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</si>
  <si>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</si>
  <si>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&gt;10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</si>
  <si>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</si>
  <si>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</si>
  <si>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</si>
  <si>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</si>
  <si>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AKB-100034</t>
  </si>
  <si>
    <t>АБФ-20/34</t>
  </si>
  <si>
    <t>Магистральный фильтр для ХВС SL20 дюймов АКВАБРАЙТ (6шт)</t>
  </si>
  <si>
    <t>1 789.76 руб.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</si>
  <si>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</si>
  <si>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</si>
  <si>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</si>
  <si>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934.15 руб.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</si>
  <si>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</si>
  <si>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</si>
  <si>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</si>
  <si>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931.18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</si>
  <si>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</si>
  <si>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</si>
  <si>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</si>
  <si>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956.46 руб.</t>
  </si>
  <si>
    <t>VER-001622</t>
  </si>
  <si>
    <t>VS-01-1/2</t>
  </si>
  <si>
    <t>Магистр. фильтр SL10 1/2" для ХВС с картриджем РР прозрач корпус с резьбой АКВАСТИЛЬ (1/12шт)</t>
  </si>
  <si>
    <t>639.63 руб.</t>
  </si>
  <si>
    <t>VER-001623</t>
  </si>
  <si>
    <t>VS-01-3/4</t>
  </si>
  <si>
    <t>Магистр. фильтр SL10 3/4" для ХВС с картриджем РР прозрач корпус с резьбой АКВАСТИЛЬ (1/12шт)</t>
  </si>
  <si>
    <t>VER-001624</t>
  </si>
  <si>
    <t>VS-01-1</t>
  </si>
  <si>
    <t>Магистр. фильтр SL10 1" для ХВС с картриджем РР прозрач корпус с резьбой АКВАСТИЛЬ (1/12шт)</t>
  </si>
  <si>
    <t>672.35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</si>
  <si>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</si>
  <si>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</si>
  <si>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</si>
  <si>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</si>
  <si>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</si>
  <si>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</si>
  <si>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</si>
  <si>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</si>
  <si>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</si>
  <si>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</si>
  <si>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</si>
  <si>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</si>
  <si>
    <t>Колбы для бытовой техники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</si>
  <si>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</si>
  <si>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</si>
  <si>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</si>
  <si>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</si>
  <si>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FIO-130022</t>
  </si>
  <si>
    <t>FK-1/2A</t>
  </si>
  <si>
    <t xml:space="preserve">магистральный фильтр SL5 1/2  с многоразовым картриджем PPW АКВАСТИЛЬ </t>
  </si>
  <si>
    <t>452.20 руб.</t>
  </si>
  <si>
    <t>FIO-130023</t>
  </si>
  <si>
    <t>FK-1/2B</t>
  </si>
  <si>
    <t>магистральный фильтр SL5 1/2 с полифосфатом (умягчение) АКВАСТИЛЬ</t>
  </si>
  <si>
    <t>954.98 руб.</t>
  </si>
  <si>
    <t>FIO-130024</t>
  </si>
  <si>
    <t>FK-1/2C</t>
  </si>
  <si>
    <t>Фильтр колбовый МИНИ 1/2  УГЛОВОЙ с полифосфатом (умягчение) АКВАСТИЛЬ (24шт)</t>
  </si>
  <si>
    <t>870.19 руб.</t>
  </si>
  <si>
    <t>FIO-130215</t>
  </si>
  <si>
    <t>FK-3/4A</t>
  </si>
  <si>
    <t>Фильтр колбовый МИНИ 3/4 с многоразовым картриджем АКВАСТИЛЬ (40ш)</t>
  </si>
  <si>
    <t>FIO-130216</t>
  </si>
  <si>
    <t>FK-3/4</t>
  </si>
  <si>
    <t>Фильтр колбовый МИНИ 3/4 с полифосфатом (умягчение) АКВАСТИЛЬ   (24шт)</t>
  </si>
  <si>
    <t>502.78 руб.</t>
  </si>
  <si>
    <t>Комплектующие</t>
  </si>
  <si>
    <t>AKB-100025</t>
  </si>
  <si>
    <t>ПФ-250</t>
  </si>
  <si>
    <t>Полифосфат  натрия  АКВАБРАЙТ.   Для  ТЕХ. УМЯГЧЕНИЯ воды пакет 250гр (20шт)</t>
  </si>
  <si>
    <t>292.40 руб.</t>
  </si>
  <si>
    <t>AKB-100026</t>
  </si>
  <si>
    <t>ПФ-700</t>
  </si>
  <si>
    <t>Полифосфат  натрия  АКВАБРАЙТ.   Для  ТЕХ. УМЯГЧЕНИЯ воды  750гр (12шт)</t>
  </si>
  <si>
    <t>805.80 руб.</t>
  </si>
  <si>
    <t>AKB-100030</t>
  </si>
  <si>
    <t>BR-ABF-SS</t>
  </si>
  <si>
    <t>кронштейн для АБФ-НЕРЖ (20шт)</t>
  </si>
  <si>
    <t>335.58 руб.</t>
  </si>
  <si>
    <t>AKB-100041</t>
  </si>
  <si>
    <t>КР-ББ</t>
  </si>
  <si>
    <t>Кронштейн крепления для магистральных фильтров серии ВВ АКВАБРАЙТ (30шт)</t>
  </si>
  <si>
    <t>297.50 руб.</t>
  </si>
  <si>
    <t>AKB-100042</t>
  </si>
  <si>
    <t>SET-4SK- BB</t>
  </si>
  <si>
    <t>Набор для крепления (4 болта и 4 шайбы) к фильтру BB (50шт)</t>
  </si>
  <si>
    <t>0.00 руб.</t>
  </si>
  <si>
    <t>FRG-101021</t>
  </si>
  <si>
    <t>Кольцо резин. для фильтра SlimLine</t>
  </si>
  <si>
    <t>90.20 руб.</t>
  </si>
  <si>
    <t>FRG-101022</t>
  </si>
  <si>
    <t>Кольцо силикон. для фильтра SlimLine</t>
  </si>
  <si>
    <t>66.00 руб.</t>
  </si>
  <si>
    <t>FRG-101023</t>
  </si>
  <si>
    <t>Кольцо резин. для фильтра Big Blue</t>
  </si>
  <si>
    <t>107.80 руб.</t>
  </si>
  <si>
    <t>Кабинетные системы умягчения</t>
  </si>
  <si>
    <t>AKB-100047</t>
  </si>
  <si>
    <t>АБФ-КОМПАКТ</t>
  </si>
  <si>
    <t>СИСТЕМА УМЯГЧЕНИЯ АКВАБРАЙТ до 1 куб.м/час, с ионнообмен смолой PUROLITE С-100 (кабинет)</t>
  </si>
  <si>
    <t>51 030.53 руб.</t>
  </si>
  <si>
    <t>AKB-100048</t>
  </si>
  <si>
    <t>АБФ-СТАНДАРТ</t>
  </si>
  <si>
    <t>СИСТЕМА УМЯГЧЕНИЯ АКВАБРАЙТ до 2 куб.м/час, с ионнообмен смолой PUROLITE С-101 (кабинет)</t>
  </si>
  <si>
    <t>59 319.36 руб.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</si>
  <si>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</si>
  <si>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</si>
  <si>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</si>
  <si>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</si>
  <si>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</si>
  <si>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1 105.21 руб.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</si>
  <si>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</si>
  <si>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</si>
  <si>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</si>
  <si>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687.23 руб.</t>
  </si>
  <si>
    <t>Питьевые системы очистки воды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</si>
  <si>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</si>
  <si>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</si>
  <si>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</si>
  <si>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</si>
  <si>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</si>
  <si>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</si>
  <si>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</si>
  <si>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</si>
  <si>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</si>
  <si>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</si>
  <si>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</si>
  <si>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</si>
  <si>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</si>
  <si>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</si>
  <si>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</si>
  <si>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</si>
  <si>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</si>
  <si>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</si>
  <si>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</si>
  <si>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</si>
  <si>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FIO-320001</t>
  </si>
  <si>
    <t>F-03B</t>
  </si>
  <si>
    <t>Питьевая система 3 ступени АКВАСТИЛЬ КОМПАКТ для водопроводной воды</t>
  </si>
  <si>
    <t>3 632.48 руб.</t>
  </si>
  <si>
    <t>FIO-320002</t>
  </si>
  <si>
    <t>F-03A</t>
  </si>
  <si>
    <t>Питьевая система 3 ступени АКВАСТИЛЬ КОМПАКТ умягчение</t>
  </si>
  <si>
    <t>3 622.06 руб.</t>
  </si>
  <si>
    <t>FIO-320003</t>
  </si>
  <si>
    <t>F-04A</t>
  </si>
  <si>
    <t>Питьевая система 4 ступени АКВАСТИЛЬ КОМПАКТ умягчение</t>
  </si>
  <si>
    <t>4 044.51 руб.</t>
  </si>
  <si>
    <t>FIO-320004</t>
  </si>
  <si>
    <t>F-02</t>
  </si>
  <si>
    <t>Питьевая система 2 ступени АКВАСТИЛЬ КЛАССИК</t>
  </si>
  <si>
    <t>2 966.08 руб.</t>
  </si>
  <si>
    <t>FIO-320005</t>
  </si>
  <si>
    <t>F-03D</t>
  </si>
  <si>
    <t>Питьевая система 3 ступени АКВАСТИЛЬ КЛАССИК для водопроводной воды</t>
  </si>
  <si>
    <t>4 185.83 руб.</t>
  </si>
  <si>
    <t>FIO-320006</t>
  </si>
  <si>
    <t>F-03C</t>
  </si>
  <si>
    <t>Питьевая система 3 ступени АКВАСТИЛЬ КЛАССИК умягчение</t>
  </si>
  <si>
    <t>4 209.63 руб.</t>
  </si>
  <si>
    <t>FIO-320007</t>
  </si>
  <si>
    <t>F-04C</t>
  </si>
  <si>
    <t>Питьевая система 4 ступени АКВАСТИЛЬ КЛАССИК умягчение</t>
  </si>
  <si>
    <t>4 697.53 руб.</t>
  </si>
  <si>
    <t>FIO-320008</t>
  </si>
  <si>
    <t>F-05</t>
  </si>
  <si>
    <t>Питьевая система 5 ступеней обратный осмос АКВАСТИЛЬ (1шт)</t>
  </si>
  <si>
    <t>11 443.34 руб.</t>
  </si>
  <si>
    <t>PND-111080</t>
  </si>
  <si>
    <t>Питьевая система 3 ступени Triplex Стандарт для водопроводной воды (c картриджами) (1/4 шт)</t>
  </si>
  <si>
    <t>2 520.00 руб.</t>
  </si>
  <si>
    <t>VER-000910</t>
  </si>
  <si>
    <t>M04</t>
  </si>
  <si>
    <t>Автоматическая система фильтрации 4 ступени с обратным осмосом (1шт)</t>
  </si>
  <si>
    <t>28 524.30 руб.</t>
  </si>
  <si>
    <t>Комплекты картриджей для питьевых систем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</si>
  <si>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</si>
  <si>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</si>
  <si>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</si>
  <si>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</si>
  <si>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</si>
  <si>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</si>
  <si>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</si>
  <si>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</si>
  <si>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</si>
  <si>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</si>
  <si>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</si>
  <si>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</si>
  <si>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</si>
  <si>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</si>
  <si>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</si>
  <si>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828.54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</si>
  <si>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</si>
  <si>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</si>
  <si>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</si>
  <si>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801.76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</si>
  <si>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</si>
  <si>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</si>
  <si>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</si>
  <si>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</si>
  <si>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&gt;50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</si>
  <si>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</si>
  <si>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</si>
  <si>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</si>
  <si>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</si>
  <si>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</si>
  <si>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</si>
  <si>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</si>
  <si>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</si>
  <si>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</si>
  <si>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</si>
  <si>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</si>
  <si>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</si>
  <si>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</si>
  <si>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</si>
  <si>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</si>
  <si>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</si>
  <si>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</si>
  <si>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</si>
  <si>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</si>
  <si>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</si>
  <si>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</si>
  <si>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</si>
  <si>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</si>
  <si>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</si>
  <si>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VER-000906</t>
  </si>
  <si>
    <t>K-01</t>
  </si>
  <si>
    <t>Композитный катридж PPC для системы VS-04 (25/1шт)</t>
  </si>
  <si>
    <t>462.61 руб.</t>
  </si>
  <si>
    <t>VER-000907</t>
  </si>
  <si>
    <t>K-02</t>
  </si>
  <si>
    <t>Угольный катридж СТО для системы VS-04 (25/1шт)</t>
  </si>
  <si>
    <t>426.91 руб.</t>
  </si>
  <si>
    <t>VER-000908</t>
  </si>
  <si>
    <t>K-03</t>
  </si>
  <si>
    <t>Мембрана обратного осмоса 3013-600G для системы VS-04 (20/1шт)</t>
  </si>
  <si>
    <t>3 434.64 руб.</t>
  </si>
  <si>
    <t>VER-000909</t>
  </si>
  <si>
    <t>K-04</t>
  </si>
  <si>
    <t>Постфильтр Т33 для системы VS-04 (75/1шт)</t>
  </si>
  <si>
    <t>303.45 руб.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</si>
  <si>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</si>
  <si>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</si>
  <si>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</si>
  <si>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</si>
  <si>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</si>
  <si>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</si>
  <si>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</si>
  <si>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</si>
  <si>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</si>
  <si>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</si>
  <si>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</si>
  <si>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</si>
  <si>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</si>
  <si>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</si>
  <si>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</si>
  <si>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</si>
  <si>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</si>
  <si>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</si>
  <si>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</si>
  <si>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</si>
  <si>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</si>
  <si>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</si>
  <si>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</si>
  <si>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</si>
  <si>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</si>
  <si>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</si>
  <si>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</si>
  <si>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</si>
  <si>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</si>
  <si>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</si>
  <si>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</si>
  <si>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</si>
  <si>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</si>
  <si>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</si>
  <si>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</si>
  <si>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</si>
  <si>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</si>
  <si>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</si>
  <si>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</si>
  <si>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</si>
  <si>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</si>
  <si>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WST-100007</t>
  </si>
  <si>
    <t>FCPP(E)10SL-C5M</t>
  </si>
  <si>
    <t>Картридж SL10 НИТЯНОЙ 5 мкм АКВАТЕК (72шт)</t>
  </si>
  <si>
    <t>&gt;100</t>
  </si>
  <si>
    <t>WST-100008</t>
  </si>
  <si>
    <t>FCPP(E)10SL-C10M</t>
  </si>
  <si>
    <t>Картридж SL10 НИТЯНОЙ 10 мкм АКВАТЕК (72шт)</t>
  </si>
  <si>
    <t>&gt;500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</si>
  <si>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</si>
  <si>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</si>
  <si>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</si>
  <si>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</si>
  <si>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</si>
  <si>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</si>
  <si>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WST-100146</t>
  </si>
  <si>
    <t>FCPP(E)10SL-H10M</t>
  </si>
  <si>
    <t>Картридж ГВС SL10 НИТЯНОЙ 10 мкм АКВАТЕК (72шт)</t>
  </si>
  <si>
    <t>117.49 руб.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</si>
  <si>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</si>
  <si>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</si>
  <si>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</si>
  <si>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</si>
  <si>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</si>
  <si>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</si>
  <si>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</si>
  <si>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</si>
  <si>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</si>
  <si>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</si>
  <si>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</si>
  <si>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</si>
  <si>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</si>
  <si>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</si>
  <si>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</si>
  <si>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</si>
  <si>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135.36 руб.</t>
  </si>
  <si>
    <t>FIO-130226</t>
  </si>
  <si>
    <t>UDF-10A</t>
  </si>
  <si>
    <t>Картридж SL10 УГОЛЬ ГРАНУЛИРОВАННЫЙ АКВАСТИЛЬ (25шт)</t>
  </si>
  <si>
    <t>142.80 руб.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</si>
  <si>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</si>
  <si>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</si>
  <si>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</si>
  <si>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</si>
  <si>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</si>
  <si>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</si>
  <si>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</si>
  <si>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</si>
  <si>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</si>
  <si>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</si>
  <si>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</si>
  <si>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</si>
  <si>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</si>
  <si>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</si>
  <si>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</si>
  <si>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</si>
  <si>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</si>
  <si>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</si>
  <si>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</si>
  <si>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</si>
  <si>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</si>
  <si>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</si>
  <si>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</si>
  <si>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</si>
  <si>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</si>
  <si>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</si>
  <si>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</si>
  <si>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</si>
  <si>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</si>
  <si>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</si>
  <si>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</si>
  <si>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</si>
  <si>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</si>
  <si>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</si>
  <si>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</si>
  <si>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</si>
  <si>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</si>
  <si>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</si>
  <si>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</si>
  <si>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</si>
  <si>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</si>
  <si>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</si>
  <si>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</si>
  <si>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</si>
  <si>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</si>
  <si>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</si>
  <si>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</si>
  <si>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</si>
  <si>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WST-100002</t>
  </si>
  <si>
    <t>FCPS(E)10SL-C5M</t>
  </si>
  <si>
    <t>Картридж SL10 ПОЛИПРОПИЛЕН 5 мкм АКВАТЕК (72шт)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</si>
  <si>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</si>
  <si>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</si>
  <si>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</si>
  <si>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</si>
  <si>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</si>
  <si>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</si>
  <si>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</si>
  <si>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</si>
  <si>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</si>
  <si>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</si>
  <si>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</si>
  <si>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</si>
  <si>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</si>
  <si>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</si>
  <si>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</si>
  <si>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</si>
  <si>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</si>
  <si>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</si>
  <si>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</si>
  <si>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</si>
  <si>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</si>
  <si>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</si>
  <si>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</si>
  <si>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</si>
  <si>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</si>
  <si>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</si>
  <si>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</si>
  <si>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</si>
  <si>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</si>
  <si>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</si>
  <si>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</si>
  <si>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</si>
  <si>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</si>
  <si>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</si>
  <si>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</si>
  <si>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</si>
  <si>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FIO-130232</t>
  </si>
  <si>
    <t>SM-10A</t>
  </si>
  <si>
    <t>Картридж SL10 УМЯГЧЕНИЕ ионообменная смола АКВАСТИЛЬ (25шт)</t>
  </si>
  <si>
    <t>310.89 руб.</t>
  </si>
  <si>
    <t>FRG-101007</t>
  </si>
  <si>
    <t>Картридж SL10 УМЯГЧАЮЩАЯ НИТЬ 10 мкм ФР (25шт)</t>
  </si>
  <si>
    <t>FRG-101010</t>
  </si>
  <si>
    <t>Картридж SL10 УМЯГЧЕНИЕ (ионообменный) ФР (25шт)</t>
  </si>
  <si>
    <t>304.30 руб.</t>
  </si>
  <si>
    <t>Картриджи BIG BLUE 10&amp;quot;</t>
  </si>
  <si>
    <t>AKB-100084</t>
  </si>
  <si>
    <t>ПП-10 М-10 ББ</t>
  </si>
  <si>
    <t>Картридж ВВ10 ПОЛИПРОПИЛЕН 10 мкм АКВАБРАЙТ (20шт)</t>
  </si>
  <si>
    <t>230.57 руб.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</si>
  <si>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</si>
  <si>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</si>
  <si>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</si>
  <si>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</si>
  <si>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</si>
  <si>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</si>
  <si>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</si>
  <si>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</si>
  <si>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</si>
  <si>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</si>
  <si>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</si>
  <si>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</si>
  <si>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</si>
  <si>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</si>
  <si>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</si>
  <si>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</si>
  <si>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</si>
  <si>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</si>
  <si>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</si>
  <si>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</si>
  <si>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FRG-101003</t>
  </si>
  <si>
    <t>Картридж BB10 НИТЯНОЙ 10 мкм ФР (20шт)</t>
  </si>
  <si>
    <t>323.00 руб.</t>
  </si>
  <si>
    <t>WST-100011</t>
  </si>
  <si>
    <t>FCPP(E)10BB-C10M</t>
  </si>
  <si>
    <t>Картридж BB10 НИТЯНОЙ 10 мкм АКВАТЕК (20шт)</t>
  </si>
  <si>
    <t>397.99 руб.</t>
  </si>
  <si>
    <t>WST-100136</t>
  </si>
  <si>
    <t>FCPS(E)10BB-C10M</t>
  </si>
  <si>
    <t>Картридж ВВ10 ПОЛИПРОПИЛЕН 10 мкм АКВАТЕК (20шт)</t>
  </si>
  <si>
    <t>201.25 руб.</t>
  </si>
  <si>
    <t>Картриджи BIG BLUE 20&amp;quot;</t>
  </si>
  <si>
    <t>AKB-100087</t>
  </si>
  <si>
    <t>ПП-10 М-20 ББ</t>
  </si>
  <si>
    <t>Картридж ВВ20 ПОЛИПРОПИЛЕН 10 мкм АКВАБРАЙТ (10шт)</t>
  </si>
  <si>
    <t>435.83 руб.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</si>
  <si>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</si>
  <si>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</si>
  <si>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</si>
  <si>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</si>
  <si>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</si>
  <si>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</si>
  <si>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</si>
  <si>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</si>
  <si>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</si>
  <si>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</si>
  <si>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</si>
  <si>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</si>
  <si>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</si>
  <si>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</si>
  <si>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</si>
  <si>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</si>
  <si>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</si>
  <si>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</si>
  <si>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</si>
  <si>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</si>
  <si>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FRG-101004</t>
  </si>
  <si>
    <t>Картридж BB20 НИТЯНОЙ 10 мкм ФР (10шт)</t>
  </si>
  <si>
    <t>646.00 руб.</t>
  </si>
  <si>
    <t>WST-100012</t>
  </si>
  <si>
    <t>FCPP(E)20BB-C10M</t>
  </si>
  <si>
    <t>Картридж BB20 НИТЯНОЙ 10 мкм АКВАТЕК (20шт)</t>
  </si>
  <si>
    <t>839.58 руб.</t>
  </si>
  <si>
    <t>WST-100141</t>
  </si>
  <si>
    <t>FCPS(E)20BB-C10M</t>
  </si>
  <si>
    <t>Картридж ВВ20 ПОЛИПРОПИЛЕН 10 мкм АКВАТЕК (10шт)</t>
  </si>
  <si>
    <t>422.55 руб.</t>
  </si>
  <si>
    <t>Соль таблетированная</t>
  </si>
  <si>
    <t>RAS-360005</t>
  </si>
  <si>
    <t>Соль пищевая таблетированная Мозырьсоль, мешок 25кг, Беларусь</t>
  </si>
  <si>
    <t>1 050.00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</si>
</sst>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459585_865b_11ec_a250_00259070b487_444b1b80_5a46_11f0_a775_047c1617b1431.jpeg"/><Relationship Id="rId2" Type="http://schemas.openxmlformats.org/officeDocument/2006/relationships/image" Target="../media/9b459587_865b_11ec_a250_00259070b487_444b1b81_5a46_11f0_a775_047c1617b1432.jpeg"/><Relationship Id="rId3" Type="http://schemas.openxmlformats.org/officeDocument/2006/relationships/image" Target="../media/9b459589_865b_11ec_a250_00259070b487_444b1b7f_5a46_11f0_a775_047c1617b1433.jpeg"/><Relationship Id="rId4" Type="http://schemas.openxmlformats.org/officeDocument/2006/relationships/image" Target="../media/9b45958b_865b_11ec_a250_00259070b487_444b1b86_5a46_11f0_a775_047c1617b1434.jpeg"/><Relationship Id="rId5" Type="http://schemas.openxmlformats.org/officeDocument/2006/relationships/image" Target="../media/9b45958d_865b_11ec_a250_00259070b487_444b1b8a_5a46_11f0_a775_047c1617b1435.jpeg"/><Relationship Id="rId6" Type="http://schemas.openxmlformats.org/officeDocument/2006/relationships/image" Target="../media/9b45958f_865b_11ec_a250_00259070b487_444b1b85_5a46_11f0_a775_047c1617b1436.jpeg"/><Relationship Id="rId7" Type="http://schemas.openxmlformats.org/officeDocument/2006/relationships/image" Target="../media/dab7a6bd_3767_11ea_810f_003048fd731b_82295998_3773_11ea_810f_003048fd731b7.jpeg"/><Relationship Id="rId8" Type="http://schemas.openxmlformats.org/officeDocument/2006/relationships/image" Target="../media/dab7a6bf_3767_11ea_810f_003048fd731b_892ca4f4_3773_11ea_810f_003048fd731b8.jpeg"/><Relationship Id="rId9" Type="http://schemas.openxmlformats.org/officeDocument/2006/relationships/image" Target="../media/dab7a6c1_3767_11ea_810f_003048fd731b_892ca4f5_3773_11ea_810f_003048fd731b9.jpeg"/><Relationship Id="rId10" Type="http://schemas.openxmlformats.org/officeDocument/2006/relationships/image" Target="../media/dab7a6c5_3767_11ea_810f_003048fd731b_892ca4f6_3773_11ea_810f_003048fd731b10.jpeg"/><Relationship Id="rId11" Type="http://schemas.openxmlformats.org/officeDocument/2006/relationships/image" Target="../media/dab7a6c7_3767_11ea_810f_003048fd731b_6205a090_467a_11ea_810f_003048fd731b11.jpeg"/><Relationship Id="rId12" Type="http://schemas.openxmlformats.org/officeDocument/2006/relationships/image" Target="../media/dab7a6c9_3767_11ea_810f_003048fd731b_892ca4f7_3773_11ea_810f_003048fd731b12.jpeg"/><Relationship Id="rId13" Type="http://schemas.openxmlformats.org/officeDocument/2006/relationships/image" Target="../media/0c82da75_5f8f_11eb_822d_003048fd731b_19e96889_793a_11f0_a79f_047c1617b14313.jpeg"/><Relationship Id="rId14" Type="http://schemas.openxmlformats.org/officeDocument/2006/relationships/image" Target="../media/0c82da77_5f8f_11eb_822d_003048fd731b_19e9688d_793a_11f0_a79f_047c1617b14314.jpeg"/><Relationship Id="rId15" Type="http://schemas.openxmlformats.org/officeDocument/2006/relationships/image" Target="../media/0c82da79_5f8f_11eb_822d_003048fd731b_19e9688b_793a_11f0_a79f_047c1617b14315.jpeg"/><Relationship Id="rId16" Type="http://schemas.openxmlformats.org/officeDocument/2006/relationships/image" Target="../media/0c82da7b_5f8f_11eb_822d_003048fd731b_19e9688f_793a_11f0_a79f_047c1617b14316.jpeg"/><Relationship Id="rId17" Type="http://schemas.openxmlformats.org/officeDocument/2006/relationships/image" Target="../media/0c82da7d_5f8f_11eb_822d_003048fd731b_19e9688a_793a_11f0_a79f_047c1617b14317.jpeg"/><Relationship Id="rId18" Type="http://schemas.openxmlformats.org/officeDocument/2006/relationships/image" Target="../media/0c82da7f_5f8f_11eb_822d_003048fd731b_19e9688e_793a_11f0_a79f_047c1617b14318.jpeg"/><Relationship Id="rId19" Type="http://schemas.openxmlformats.org/officeDocument/2006/relationships/image" Target="../media/5fa1b8f4_5f8f_11eb_822d_003048fd731b_19e9688c_793a_11f0_a79f_047c1617b14319.jpeg"/><Relationship Id="rId20" Type="http://schemas.openxmlformats.org/officeDocument/2006/relationships/image" Target="../media/5fa1b8f6_5f8f_11eb_822d_003048fd731b_19e96890_793a_11f0_a79f_047c1617b14320.jpeg"/><Relationship Id="rId21" Type="http://schemas.openxmlformats.org/officeDocument/2006/relationships/image" Target="../media/0c82da6d_5f8f_11eb_822d_003048fd731b_d92285e1_f1db_11ef_a6e1_047c1617b14321.jpeg"/><Relationship Id="rId22" Type="http://schemas.openxmlformats.org/officeDocument/2006/relationships/image" Target="../media/0c82da71_5f8f_11eb_822d_003048fd731b_d92285e3_f1db_11ef_a6e1_047c1617b14322.jpeg"/><Relationship Id="rId23" Type="http://schemas.openxmlformats.org/officeDocument/2006/relationships/image" Target="../media/5fa1b8fa_5f8f_11eb_822d_003048fd731b_d92285e6_f1db_11ef_a6e1_047c1617b14323.jpeg"/><Relationship Id="rId24" Type="http://schemas.openxmlformats.org/officeDocument/2006/relationships/image" Target="../media/94ac9ee6_fb48_11ee_a59a_047c1617b143_444b1b70_5a46_11f0_a775_047c1617b14324.jpeg"/><Relationship Id="rId25" Type="http://schemas.openxmlformats.org/officeDocument/2006/relationships/image" Target="../media/0c82da6f_5f8f_11eb_822d_003048fd731b_d92285e2_f1db_11ef_a6e1_047c1617b14325.jpeg"/><Relationship Id="rId26" Type="http://schemas.openxmlformats.org/officeDocument/2006/relationships/image" Target="../media/0c82da73_5f8f_11eb_822d_003048fd731b_d92285e4_f1db_11ef_a6e1_047c1617b14326.jpeg"/><Relationship Id="rId27" Type="http://schemas.openxmlformats.org/officeDocument/2006/relationships/image" Target="../media/5fa1b8fc_5f8f_11eb_822d_003048fd731b_19e96888_793a_11f0_a79f_047c1617b14327.jpeg"/><Relationship Id="rId28" Type="http://schemas.openxmlformats.org/officeDocument/2006/relationships/image" Target="../media/d4f8c04a_fb63_11ee_a59a_047c1617b143_444b1b71_5a46_11f0_a775_047c1617b14328.jpeg"/><Relationship Id="rId29" Type="http://schemas.openxmlformats.org/officeDocument/2006/relationships/image" Target="../media/48d185c8_4752_11ec_8394_003048fd731b_2d544ae8_686d_11ec_a210_00259070b48729.jpeg"/><Relationship Id="rId30" Type="http://schemas.openxmlformats.org/officeDocument/2006/relationships/image" Target="../media/48d185cc_4752_11ec_8394_003048fd731b_2d544ae9_686d_11ec_a210_00259070b48730.jpeg"/><Relationship Id="rId31" Type="http://schemas.openxmlformats.org/officeDocument/2006/relationships/image" Target="../media/58174d30_4763_11ec_8394_003048fd731b_2d544aea_686d_11ec_a210_00259070b48731.jpeg"/><Relationship Id="rId32" Type="http://schemas.openxmlformats.org/officeDocument/2006/relationships/image" Target="../media/58174d32_4763_11ec_8394_003048fd731b_2d544aeb_686d_11ec_a210_00259070b48732.jpeg"/><Relationship Id="rId33" Type="http://schemas.openxmlformats.org/officeDocument/2006/relationships/image" Target="../media/5fa1b8f8_5f8f_11eb_822d_003048fd731b_d92285e5_f1db_11ef_a6e1_047c1617b14333.jpeg"/><Relationship Id="rId34" Type="http://schemas.openxmlformats.org/officeDocument/2006/relationships/image" Target="../media/cb15cc5b_f760_11ee_a595_047c1617b143_4a7d77e4_0312_11ef_a5a4_047c1617b14334.png"/><Relationship Id="rId35" Type="http://schemas.openxmlformats.org/officeDocument/2006/relationships/image" Target="../media/cb15cc5d_f760_11ee_a595_047c1617b143_4a7d77e0_0312_11ef_a5a4_047c1617b14335.png"/><Relationship Id="rId36" Type="http://schemas.openxmlformats.org/officeDocument/2006/relationships/image" Target="../media/48d185c4_4752_11ec_8394_003048fd731b_2d544ae6_686d_11ec_a210_00259070b48736.jpeg"/><Relationship Id="rId37" Type="http://schemas.openxmlformats.org/officeDocument/2006/relationships/image" Target="../media/48d185c6_4752_11ec_8394_003048fd731b_2d544ae7_686d_11ec_a210_00259070b48737.jpeg"/><Relationship Id="rId38" Type="http://schemas.openxmlformats.org/officeDocument/2006/relationships/image" Target="../media/dab7a6b5_3767_11ea_810f_003048fd731b_892ca4fc_3773_11ea_810f_003048fd731b38.jpeg"/><Relationship Id="rId39" Type="http://schemas.openxmlformats.org/officeDocument/2006/relationships/image" Target="../media/dab7a6b7_3767_11ea_810f_003048fd731b_892ca4fd_3773_11ea_810f_003048fd731b39.jpeg"/><Relationship Id="rId40" Type="http://schemas.openxmlformats.org/officeDocument/2006/relationships/image" Target="../media/dab7a6b9_3767_11ea_810f_003048fd731b_892ca4fb_3773_11ea_810f_003048fd731b40.jpeg"/><Relationship Id="rId41" Type="http://schemas.openxmlformats.org/officeDocument/2006/relationships/image" Target="../media/48d18590_4752_11ec_8394_003048fd731b_14fa2c33_c5f7_11ec_a281_00259070b48741.jpeg"/><Relationship Id="rId42" Type="http://schemas.openxmlformats.org/officeDocument/2006/relationships/image" Target="../media/48d18592_4752_11ec_8394_003048fd731b_14fa2c34_c5f7_11ec_a281_00259070b48742.jpeg"/><Relationship Id="rId43" Type="http://schemas.openxmlformats.org/officeDocument/2006/relationships/image" Target="../media/48d18594_4752_11ec_8394_003048fd731b_2d544ae1_686d_11ec_a210_00259070b48743.jpeg"/><Relationship Id="rId44" Type="http://schemas.openxmlformats.org/officeDocument/2006/relationships/image" Target="../media/58174d34_4763_11ec_8394_003048fd731b_2d544aec_686d_11ec_a210_00259070b48744.jpeg"/><Relationship Id="rId45" Type="http://schemas.openxmlformats.org/officeDocument/2006/relationships/image" Target="../media/dab7a6ad_3767_11ea_810f_003048fd731b_a72d60ee_5a46_11f0_a775_047c1617b14345.jpeg"/><Relationship Id="rId46" Type="http://schemas.openxmlformats.org/officeDocument/2006/relationships/image" Target="../media/dab7a6af_3767_11ea_810f_003048fd731b_a72d60ef_5a46_11f0_a775_047c1617b14346.jpeg"/><Relationship Id="rId47" Type="http://schemas.openxmlformats.org/officeDocument/2006/relationships/image" Target="../media/dab7a6b1_3767_11ea_810f_003048fd731b_a72d60ed_5a46_11f0_a775_047c1617b14347.jpeg"/><Relationship Id="rId48" Type="http://schemas.openxmlformats.org/officeDocument/2006/relationships/image" Target="../media/28a1d12e_7e77_11f0_a7a6_047c1617b143_a24fffed_96ed_11f0_a7c5_047c1617b14348.jpeg"/><Relationship Id="rId49" Type="http://schemas.openxmlformats.org/officeDocument/2006/relationships/image" Target="../media/28a1d130_7e77_11f0_a7a6_047c1617b143_a24fffee_96ed_11f0_a7c5_047c1617b14349.jpeg"/><Relationship Id="rId50" Type="http://schemas.openxmlformats.org/officeDocument/2006/relationships/image" Target="../media/28a1d132_7e77_11f0_a7a6_047c1617b143_a24fffec_96ed_11f0_a7c5_047c1617b14350.jpeg"/><Relationship Id="rId51" Type="http://schemas.openxmlformats.org/officeDocument/2006/relationships/image" Target="../media/9517d897_bb84_11ee_a543_047c1617b143_83eb96bb_5d58_11f0_a779_047c1617b14351.jpeg"/><Relationship Id="rId52" Type="http://schemas.openxmlformats.org/officeDocument/2006/relationships/image" Target="../media/9517d899_bb84_11ee_a543_047c1617b143_83eb96b9_5d58_11f0_a779_047c1617b14352.jpeg"/><Relationship Id="rId53" Type="http://schemas.openxmlformats.org/officeDocument/2006/relationships/image" Target="../media/9517d89b_bb84_11ee_a543_047c1617b143_83eb96b7_5d58_11f0_a779_047c1617b14353.jpeg"/><Relationship Id="rId54" Type="http://schemas.openxmlformats.org/officeDocument/2006/relationships/image" Target="../media/48d185b6_4752_11ec_8394_003048fd731b_2d544ae2_686d_11ec_a210_00259070b48754.jpeg"/><Relationship Id="rId55" Type="http://schemas.openxmlformats.org/officeDocument/2006/relationships/image" Target="../media/dab7a6cd_3767_11ea_810f_003048fd731b_892ca4fe_3773_11ea_810f_003048fd731b55.jpeg"/><Relationship Id="rId56" Type="http://schemas.openxmlformats.org/officeDocument/2006/relationships/image" Target="../media/dab7a6cf_3767_11ea_810f_003048fd731b_892ca4ff_3773_11ea_810f_003048fd731b56.jpeg"/><Relationship Id="rId57" Type="http://schemas.openxmlformats.org/officeDocument/2006/relationships/image" Target="../media/dab7a6d1_3767_11ea_810f_003048fd731b_892ca500_3773_11ea_810f_003048fd731b57.png"/><Relationship Id="rId58" Type="http://schemas.openxmlformats.org/officeDocument/2006/relationships/image" Target="../media/5fa1b8fe_5f8f_11eb_822d_003048fd731b_d92285e7_f1db_11ef_a6e1_047c1617b14358.jpeg"/><Relationship Id="rId59" Type="http://schemas.openxmlformats.org/officeDocument/2006/relationships/image" Target="../media/5fa1b900_5f8f_11eb_822d_003048fd731b_d92285e8_f1db_11ef_a6e1_047c1617b14359.jpeg"/><Relationship Id="rId60" Type="http://schemas.openxmlformats.org/officeDocument/2006/relationships/image" Target="../media/48d185c0_4752_11ec_8394_003048fd731b_816ff878_687c_11ec_a210_00259070b48760.jpeg"/><Relationship Id="rId61" Type="http://schemas.openxmlformats.org/officeDocument/2006/relationships/image" Target="../media/48d185c2_4752_11ec_8394_003048fd731b_816ff879_687c_11ec_a210_00259070b48761.jpeg"/><Relationship Id="rId62" Type="http://schemas.openxmlformats.org/officeDocument/2006/relationships/image" Target="../media/48d185ca_4752_11ec_8394_003048fd731b_816ff87a_687c_11ec_a210_00259070b48762.jpeg"/><Relationship Id="rId63" Type="http://schemas.openxmlformats.org/officeDocument/2006/relationships/image" Target="../media/58174d42_4763_11ec_8394_003048fd731b_816ff87b_687c_11ec_a210_00259070b48763.jpeg"/><Relationship Id="rId64" Type="http://schemas.openxmlformats.org/officeDocument/2006/relationships/image" Target="../media/58174d44_4763_11ec_8394_003048fd731b_816ff87c_687c_11ec_a210_00259070b48764.jpeg"/><Relationship Id="rId65" Type="http://schemas.openxmlformats.org/officeDocument/2006/relationships/image" Target="../media/631311c5_8f72_11ef_a65c_047c1617b143_a72d60de_5a46_11f0_a775_047c1617b14365.jpeg"/><Relationship Id="rId66" Type="http://schemas.openxmlformats.org/officeDocument/2006/relationships/image" Target="../media/631311c7_8f72_11ef_a65c_047c1617b143_a72d60df_5a46_11f0_a775_047c1617b14366.jpeg"/><Relationship Id="rId67" Type="http://schemas.openxmlformats.org/officeDocument/2006/relationships/image" Target="../media/631311c9_8f72_11ef_a65c_047c1617b143_a72d60e0_5a46_11f0_a775_047c1617b14367.jpeg"/><Relationship Id="rId68" Type="http://schemas.openxmlformats.org/officeDocument/2006/relationships/image" Target="../media/58174d4e_4763_11ec_8394_003048fd731b_816ff87d_687c_11ec_a210_00259070b48768.jpeg"/><Relationship Id="rId69" Type="http://schemas.openxmlformats.org/officeDocument/2006/relationships/image" Target="../media/58174d50_4763_11ec_8394_003048fd731b_816ff87e_687c_11ec_a210_00259070b48769.jpeg"/><Relationship Id="rId70" Type="http://schemas.openxmlformats.org/officeDocument/2006/relationships/image" Target="../media/4687ac81_ffbc_11e9_810b_003048fd731b_19e96891_793a_11f0_a79f_047c1617b14370.jpeg"/><Relationship Id="rId71" Type="http://schemas.openxmlformats.org/officeDocument/2006/relationships/image" Target="../media/4687ac83_ffbc_11e9_810b_003048fd731b_19e96893_793a_11f0_a79f_047c1617b14371.jpeg"/><Relationship Id="rId72" Type="http://schemas.openxmlformats.org/officeDocument/2006/relationships/image" Target="../media/48d18596_4752_11ec_8394_003048fd731b_816ff87f_687c_11ec_a210_00259070b48772.jpeg"/><Relationship Id="rId73" Type="http://schemas.openxmlformats.org/officeDocument/2006/relationships/image" Target="../media/48d18598_4752_11ec_8394_003048fd731b_816ff880_687c_11ec_a210_00259070b48773.jpeg"/><Relationship Id="rId74" Type="http://schemas.openxmlformats.org/officeDocument/2006/relationships/image" Target="../media/48d1859a_4752_11ec_8394_003048fd731b_816ff881_687c_11ec_a210_00259070b48774.jpeg"/><Relationship Id="rId75" Type="http://schemas.openxmlformats.org/officeDocument/2006/relationships/image" Target="../media/48d1859c_4752_11ec_8394_003048fd731b_816ff882_687c_11ec_a210_00259070b48775.jpeg"/><Relationship Id="rId76" Type="http://schemas.openxmlformats.org/officeDocument/2006/relationships/image" Target="../media/48d1859e_4752_11ec_8394_003048fd731b_816ff883_687c_11ec_a210_00259070b48776.jpeg"/><Relationship Id="rId77" Type="http://schemas.openxmlformats.org/officeDocument/2006/relationships/image" Target="../media/dab7a745_3767_11ea_810f_003048fd731b_ac993d1e_476f_11ea_810f_003048fd731b77.jpeg"/><Relationship Id="rId78" Type="http://schemas.openxmlformats.org/officeDocument/2006/relationships/image" Target="../media/dab7a747_3767_11ea_810f_003048fd731b_892ca4f8_3773_11ea_810f_003048fd731b78.png"/><Relationship Id="rId79" Type="http://schemas.openxmlformats.org/officeDocument/2006/relationships/image" Target="../media/dab7a749_3767_11ea_810f_003048fd731b_892ca4fa_3773_11ea_810f_003048fd731b79.png"/><Relationship Id="rId80" Type="http://schemas.openxmlformats.org/officeDocument/2006/relationships/image" Target="../media/dab7a74b_3767_11ea_810f_003048fd731b_9419e036_43f5_11ea_810f_003048fd731b80.jpeg"/><Relationship Id="rId81" Type="http://schemas.openxmlformats.org/officeDocument/2006/relationships/image" Target="../media/dab7a74d_3767_11ea_810f_003048fd731b_9419e038_43f5_11ea_810f_003048fd731b81.jpeg"/><Relationship Id="rId82" Type="http://schemas.openxmlformats.org/officeDocument/2006/relationships/image" Target="../media/dab7a74f_3767_11ea_810f_003048fd731b_9419e037_43f5_11ea_810f_003048fd731b82.jpeg"/><Relationship Id="rId83" Type="http://schemas.openxmlformats.org/officeDocument/2006/relationships/image" Target="../media/dab7a751_3767_11ea_810f_003048fd731b_9419e039_43f5_11ea_810f_003048fd731b83.jpeg"/><Relationship Id="rId84" Type="http://schemas.openxmlformats.org/officeDocument/2006/relationships/image" Target="../media/dab7a753_3767_11ea_810f_003048fd731b_9419e03a_43f5_11ea_810f_003048fd731b84.jpeg"/><Relationship Id="rId85" Type="http://schemas.openxmlformats.org/officeDocument/2006/relationships/image" Target="../media/94ac9ede_fb48_11ee_a59a_047c1617b143_14e1e0a4_f93d_11ef_a6ea_047c1617b14385.jpeg"/><Relationship Id="rId86" Type="http://schemas.openxmlformats.org/officeDocument/2006/relationships/image" Target="../media/1f13c3cd_37d2_11ef_a5e9_047c1617b143_14e1e156_f93d_11ef_a6ea_047c1617b14386.jpeg"/><Relationship Id="rId87" Type="http://schemas.openxmlformats.org/officeDocument/2006/relationships/image" Target="../media/48d185b0_4752_11ec_8394_003048fd731b_d79fde55_96ec_11f0_a7c5_047c1617b14387.jpeg"/><Relationship Id="rId88" Type="http://schemas.openxmlformats.org/officeDocument/2006/relationships/image" Target="../media/48d185b2_4752_11ec_8394_003048fd731b_d79fde58_96ec_11f0_a7c5_047c1617b14388.jpeg"/><Relationship Id="rId89" Type="http://schemas.openxmlformats.org/officeDocument/2006/relationships/image" Target="../media/48d185b4_4752_11ec_8394_003048fd731b_d79fde5b_96ec_11f0_a7c5_047c1617b14389.jpeg"/><Relationship Id="rId90" Type="http://schemas.openxmlformats.org/officeDocument/2006/relationships/image" Target="../media/5fa1b902_5f8f_11eb_822d_003048fd731b_d92285e9_f1db_11ef_a6e1_047c1617b14390.jpeg"/><Relationship Id="rId91" Type="http://schemas.openxmlformats.org/officeDocument/2006/relationships/image" Target="../media/dab7a75f_3767_11ea_810f_003048fd731b_6b95d414_5a46_11f0_a775_047c1617b14391.jpeg"/><Relationship Id="rId92" Type="http://schemas.openxmlformats.org/officeDocument/2006/relationships/image" Target="../media/631311b7_8f72_11ef_a65c_047c1617b143_8dd4b1b3_e524_11ef_a6d1_047c1617b14392.jpeg"/><Relationship Id="rId93" Type="http://schemas.openxmlformats.org/officeDocument/2006/relationships/image" Target="../media/631311b9_8f72_11ef_a65c_047c1617b143_8dd4b1b0_e524_11ef_a6d1_047c1617b14393.jpeg"/><Relationship Id="rId94" Type="http://schemas.openxmlformats.org/officeDocument/2006/relationships/image" Target="../media/631311bb_8f72_11ef_a65c_047c1617b143_8dd4b1b1_e524_11ef_a6d1_047c1617b14394.jpeg"/><Relationship Id="rId95" Type="http://schemas.openxmlformats.org/officeDocument/2006/relationships/image" Target="../media/631311bd_8f72_11ef_a65c_047c1617b143_8dd4b1b2_e524_11ef_a6d1_047c1617b14395.jpeg"/><Relationship Id="rId96" Type="http://schemas.openxmlformats.org/officeDocument/2006/relationships/image" Target="../media/1f13c3c5_37d2_11ef_a5e9_047c1617b143_781c639b_5a46_11f0_a775_047c1617b14396.jpeg"/><Relationship Id="rId97" Type="http://schemas.openxmlformats.org/officeDocument/2006/relationships/image" Target="../media/1f13c3c7_37d2_11ef_a5e9_047c1617b143_781c639c_5a46_11f0_a775_047c1617b14397.jpeg"/><Relationship Id="rId98" Type="http://schemas.openxmlformats.org/officeDocument/2006/relationships/image" Target="../media/1f13c3c9_37d2_11ef_a5e9_047c1617b143_781c639d_5a46_11f0_a775_047c1617b14398.jpeg"/><Relationship Id="rId99" Type="http://schemas.openxmlformats.org/officeDocument/2006/relationships/image" Target="../media/1f13c3cb_37d2_11ef_a5e9_047c1617b143_781c639e_5a46_11f0_a775_047c1617b14399.jpeg"/><Relationship Id="rId100" Type="http://schemas.openxmlformats.org/officeDocument/2006/relationships/image" Target="../media/58174dda_4763_11ec_8394_003048fd731b_816ff876_687c_11ec_a210_00259070b487100.jpeg"/><Relationship Id="rId101" Type="http://schemas.openxmlformats.org/officeDocument/2006/relationships/image" Target="../media/58174ddc_4763_11ec_8394_003048fd731b_816ff877_687c_11ec_a210_00259070b487101.jpeg"/><Relationship Id="rId102" Type="http://schemas.openxmlformats.org/officeDocument/2006/relationships/image" Target="../media/d4f8c0ec_fb63_11ee_a59a_047c1617b143_444b1b5c_5a46_11f0_a775_047c1617b143102.jpeg"/><Relationship Id="rId103" Type="http://schemas.openxmlformats.org/officeDocument/2006/relationships/image" Target="../media/58174d52_4763_11ec_8394_003048fd731b_2d544af3_686d_11ec_a210_00259070b487103.jpeg"/><Relationship Id="rId104" Type="http://schemas.openxmlformats.org/officeDocument/2006/relationships/image" Target="../media/58174d54_4763_11ec_8394_003048fd731b_2d544af4_686d_11ec_a210_00259070b487104.jpeg"/><Relationship Id="rId105" Type="http://schemas.openxmlformats.org/officeDocument/2006/relationships/image" Target="../media/58174d56_4763_11ec_8394_003048fd731b_2d544af5_686d_11ec_a210_00259070b487105.jpeg"/><Relationship Id="rId106" Type="http://schemas.openxmlformats.org/officeDocument/2006/relationships/image" Target="../media/58174d6a_4763_11ec_8394_003048fd731b_2d544aff_686d_11ec_a210_00259070b487106.jpeg"/><Relationship Id="rId107" Type="http://schemas.openxmlformats.org/officeDocument/2006/relationships/image" Target="../media/6363af6d_8f66_11ef_a65c_047c1617b143_444b1b5d_5a46_11f0_a775_047c1617b143107.jpeg"/><Relationship Id="rId108" Type="http://schemas.openxmlformats.org/officeDocument/2006/relationships/image" Target="../media/6363af73_8f66_11ef_a65c_047c1617b143_444b1b5e_5a46_11f0_a775_047c1617b143108.jpeg"/><Relationship Id="rId109" Type="http://schemas.openxmlformats.org/officeDocument/2006/relationships/image" Target="../media/976c99ac_105a_11ee_a463_047c1617b143_444b1b60_5a46_11f0_a775_047c1617b143109.jpeg"/><Relationship Id="rId110" Type="http://schemas.openxmlformats.org/officeDocument/2006/relationships/image" Target="../media/976c99ae_105a_11ee_a463_047c1617b143_444b1b63_5a46_11f0_a775_047c1617b143110.jpeg"/><Relationship Id="rId111" Type="http://schemas.openxmlformats.org/officeDocument/2006/relationships/image" Target="../media/976c99b0_105a_11ee_a463_047c1617b143_444b1b5f_5a46_11f0_a775_047c1617b143111.jpeg"/><Relationship Id="rId112" Type="http://schemas.openxmlformats.org/officeDocument/2006/relationships/image" Target="../media/976c99b2_105a_11ee_a463_047c1617b143_444b1b61_5a46_11f0_a775_047c1617b143112.jpeg"/><Relationship Id="rId113" Type="http://schemas.openxmlformats.org/officeDocument/2006/relationships/image" Target="../media/976c99b4_105a_11ee_a463_047c1617b143_444b1b62_5a46_11f0_a775_047c1617b143113.jpeg"/><Relationship Id="rId114" Type="http://schemas.openxmlformats.org/officeDocument/2006/relationships/image" Target="../media/3fbc256a_e64a_11ef_a6d2_047c1617b143_444b1b64_5a46_11f0_a775_047c1617b143114.jpeg"/><Relationship Id="rId115" Type="http://schemas.openxmlformats.org/officeDocument/2006/relationships/image" Target="../media/58174db8_4763_11ec_8394_003048fd731b_816ff865_687c_11ec_a210_00259070b487115.jpeg"/><Relationship Id="rId116" Type="http://schemas.openxmlformats.org/officeDocument/2006/relationships/image" Target="../media/58174dba_4763_11ec_8394_003048fd731b_816ff866_687c_11ec_a210_00259070b487116.jpeg"/><Relationship Id="rId117" Type="http://schemas.openxmlformats.org/officeDocument/2006/relationships/image" Target="../media/58174dbc_4763_11ec_8394_003048fd731b_816ff867_687c_11ec_a210_00259070b487117.jpeg"/><Relationship Id="rId118" Type="http://schemas.openxmlformats.org/officeDocument/2006/relationships/image" Target="../media/5fa1b90e_5f8f_11eb_822d_003048fd731b_d92285ea_f1db_11ef_a6e1_047c1617b143118.jpeg"/><Relationship Id="rId119" Type="http://schemas.openxmlformats.org/officeDocument/2006/relationships/image" Target="../media/5fa1b914_5f8f_11eb_822d_003048fd731b_d92285eb_f1db_11ef_a6e1_047c1617b143119.jpeg"/><Relationship Id="rId120" Type="http://schemas.openxmlformats.org/officeDocument/2006/relationships/image" Target="../media/6363af79_8f66_11ef_a65c_047c1617b143_444b1b66_5a46_11f0_a775_047c1617b143120.jpeg"/><Relationship Id="rId121" Type="http://schemas.openxmlformats.org/officeDocument/2006/relationships/image" Target="../media/6971dae4_e7f9_11ef_a6d4_047c1617b143_444b1b65_5a46_11f0_a775_047c1617b143121.jpeg"/><Relationship Id="rId122" Type="http://schemas.openxmlformats.org/officeDocument/2006/relationships/image" Target="../media/58174d6e_4763_11ec_8394_003048fd731b_2d544b01_686d_11ec_a210_00259070b487122.jpeg"/><Relationship Id="rId123" Type="http://schemas.openxmlformats.org/officeDocument/2006/relationships/image" Target="../media/58174d7e_4763_11ec_8394_003048fd731b_2d544b09_686d_11ec_a210_00259070b487123.jpeg"/><Relationship Id="rId124" Type="http://schemas.openxmlformats.org/officeDocument/2006/relationships/image" Target="../media/58174d80_4763_11ec_8394_003048fd731b_2d544b0a_686d_11ec_a210_00259070b487124.jpeg"/><Relationship Id="rId125" Type="http://schemas.openxmlformats.org/officeDocument/2006/relationships/image" Target="../media/58174d82_4763_11ec_8394_003048fd731b_2d544b0b_686d_11ec_a210_00259070b487125.jpeg"/><Relationship Id="rId126" Type="http://schemas.openxmlformats.org/officeDocument/2006/relationships/image" Target="../media/58174d84_4763_11ec_8394_003048fd731b_2d544b0c_686d_11ec_a210_00259070b487126.jpeg"/><Relationship Id="rId127" Type="http://schemas.openxmlformats.org/officeDocument/2006/relationships/image" Target="../media/58174d86_4763_11ec_8394_003048fd731b_2d544b0d_686d_11ec_a210_00259070b487127.jpeg"/><Relationship Id="rId128" Type="http://schemas.openxmlformats.org/officeDocument/2006/relationships/image" Target="../media/58174d92_4763_11ec_8394_003048fd731b_2d544b13_686d_11ec_a210_00259070b487128.jpeg"/><Relationship Id="rId129" Type="http://schemas.openxmlformats.org/officeDocument/2006/relationships/image" Target="../media/58174da2_4763_11ec_8394_003048fd731b_816ff85c_687c_11ec_a210_00259070b487129.jpeg"/><Relationship Id="rId130" Type="http://schemas.openxmlformats.org/officeDocument/2006/relationships/image" Target="../media/6363af6b_8f66_11ef_a65c_047c1617b143_444b1b67_5a46_11f0_a775_047c1617b143130.jpeg"/><Relationship Id="rId131" Type="http://schemas.openxmlformats.org/officeDocument/2006/relationships/image" Target="../media/976c99a2_105a_11ee_a463_047c1617b143_444b1b69_5a46_11f0_a775_047c1617b143131.jpeg"/><Relationship Id="rId132" Type="http://schemas.openxmlformats.org/officeDocument/2006/relationships/image" Target="../media/976c99a4_105a_11ee_a463_047c1617b143_444b1b6c_5a46_11f0_a775_047c1617b143132.jpeg"/><Relationship Id="rId133" Type="http://schemas.openxmlformats.org/officeDocument/2006/relationships/image" Target="../media/976c99a6_105a_11ee_a463_047c1617b143_444b1b68_5a46_11f0_a775_047c1617b143133.jpeg"/><Relationship Id="rId134" Type="http://schemas.openxmlformats.org/officeDocument/2006/relationships/image" Target="../media/976c99a8_105a_11ee_a463_047c1617b143_444b1b6a_5a46_11f0_a775_047c1617b143134.jpeg"/><Relationship Id="rId135" Type="http://schemas.openxmlformats.org/officeDocument/2006/relationships/image" Target="../media/976c99aa_105a_11ee_a463_047c1617b143_444b1b6b_5a46_11f0_a775_047c1617b143135.jpeg"/><Relationship Id="rId136" Type="http://schemas.openxmlformats.org/officeDocument/2006/relationships/image" Target="../media/8be9962d_e5f5_11ef_a6d2_047c1617b143_444b1b6d_5a46_11f0_a775_047c1617b143136.jpeg"/><Relationship Id="rId137" Type="http://schemas.openxmlformats.org/officeDocument/2006/relationships/image" Target="../media/58174dcc_4763_11ec_8394_003048fd731b_816ff86f_687c_11ec_a210_00259070b487137.jpeg"/><Relationship Id="rId138" Type="http://schemas.openxmlformats.org/officeDocument/2006/relationships/image" Target="../media/58174dd2_4763_11ec_8394_003048fd731b_816ff872_687c_11ec_a210_00259070b487138.jpeg"/><Relationship Id="rId139" Type="http://schemas.openxmlformats.org/officeDocument/2006/relationships/image" Target="../media/6363af75_8f66_11ef_a65c_047c1617b143_444b1b6e_5a46_11f0_a775_047c1617b143139.jpeg"/><Relationship Id="rId140" Type="http://schemas.openxmlformats.org/officeDocument/2006/relationships/image" Target="../media/58174dc6_4763_11ec_8394_003048fd731b_816ff86c_687c_11ec_a210_00259070b487140.jpeg"/><Relationship Id="rId141" Type="http://schemas.openxmlformats.org/officeDocument/2006/relationships/image" Target="../media/5fa1b920_5f8f_11eb_822d_003048fd731b_d92285ec_f1db_11ef_a6e1_047c1617b143141.jpeg"/><Relationship Id="rId142" Type="http://schemas.openxmlformats.org/officeDocument/2006/relationships/image" Target="../media/631311af_8f72_11ef_a65c_047c1617b143_444b1b6f_5a46_11f0_a775_047c1617b143142.jpeg"/><Relationship Id="rId143" Type="http://schemas.openxmlformats.org/officeDocument/2006/relationships/image" Target="../media/58174d98_4763_11ec_8394_003048fd731b_2d544b16_686d_11ec_a210_00259070b487143.jpeg"/><Relationship Id="rId144" Type="http://schemas.openxmlformats.org/officeDocument/2006/relationships/image" Target="../media/58174dbe_4763_11ec_8394_003048fd731b_816ff868_687c_11ec_a210_00259070b487144.jpeg"/><Relationship Id="rId145" Type="http://schemas.openxmlformats.org/officeDocument/2006/relationships/image" Target="../media/58174dc2_4763_11ec_8394_003048fd731b_816ff86a_687c_11ec_a210_00259070b487145.jpeg"/><Relationship Id="rId146" Type="http://schemas.openxmlformats.org/officeDocument/2006/relationships/image" Target="../media/58174dc8_4763_11ec_8394_003048fd731b_816ff86d_687c_11ec_a210_00259070b487146.jpeg"/><Relationship Id="rId147" Type="http://schemas.openxmlformats.org/officeDocument/2006/relationships/image" Target="../media/58174dce_4763_11ec_8394_003048fd731b_816ff870_687c_11ec_a210_00259070b487147.jpeg"/><Relationship Id="rId148" Type="http://schemas.openxmlformats.org/officeDocument/2006/relationships/image" Target="../media/58174dd4_4763_11ec_8394_003048fd731b_816ff873_687c_11ec_a210_00259070b487148.jpeg"/><Relationship Id="rId149" Type="http://schemas.openxmlformats.org/officeDocument/2006/relationships/image" Target="../media/6363af6f_8f66_11ef_a65c_047c1617b143_444b1b56_5a46_11f0_a775_047c1617b143149.jpeg"/><Relationship Id="rId150" Type="http://schemas.openxmlformats.org/officeDocument/2006/relationships/image" Target="../media/976c99b6_105a_11ee_a463_047c1617b143_444b1b57_5a46_11f0_a775_047c1617b143150.jpeg"/><Relationship Id="rId151" Type="http://schemas.openxmlformats.org/officeDocument/2006/relationships/image" Target="../media/3fbc2556_e64a_11ef_a6d2_047c1617b143_444b1b58_5a46_11f0_a775_047c1617b143151.jpeg"/><Relationship Id="rId152" Type="http://schemas.openxmlformats.org/officeDocument/2006/relationships/image" Target="../media/58174d9e_4763_11ec_8394_003048fd731b_816ff85a_687c_11ec_a210_00259070b487152.jpeg"/><Relationship Id="rId153" Type="http://schemas.openxmlformats.org/officeDocument/2006/relationships/image" Target="../media/58174dc0_4763_11ec_8394_003048fd731b_816ff869_687c_11ec_a210_00259070b487153.jpeg"/><Relationship Id="rId154" Type="http://schemas.openxmlformats.org/officeDocument/2006/relationships/image" Target="../media/58174dc4_4763_11ec_8394_003048fd731b_816ff86b_687c_11ec_a210_00259070b487154.jpeg"/><Relationship Id="rId155" Type="http://schemas.openxmlformats.org/officeDocument/2006/relationships/image" Target="../media/58174dca_4763_11ec_8394_003048fd731b_816ff86e_687c_11ec_a210_00259070b487155.jpeg"/><Relationship Id="rId156" Type="http://schemas.openxmlformats.org/officeDocument/2006/relationships/image" Target="../media/58174dd0_4763_11ec_8394_003048fd731b_816ff871_687c_11ec_a210_00259070b487156.jpeg"/><Relationship Id="rId157" Type="http://schemas.openxmlformats.org/officeDocument/2006/relationships/image" Target="../media/58174dd6_4763_11ec_8394_003048fd731b_816ff874_687c_11ec_a210_00259070b487157.jpeg"/><Relationship Id="rId158" Type="http://schemas.openxmlformats.org/officeDocument/2006/relationships/image" Target="../media/6363af71_8f66_11ef_a65c_047c1617b143_444b1b59_5a46_11f0_a775_047c1617b143158.jpeg"/><Relationship Id="rId159" Type="http://schemas.openxmlformats.org/officeDocument/2006/relationships/image" Target="../media/976c99b8_105a_11ee_a463_047c1617b143_444b1b5a_5a46_11f0_a775_047c1617b143159.jpeg"/><Relationship Id="rId160" Type="http://schemas.openxmlformats.org/officeDocument/2006/relationships/image" Target="../media/3fbc2560_e64a_11ef_a6d2_047c1617b143_444b1b5b_5a46_11f0_a775_047c1617b143160.jpeg"/><Relationship Id="rId161" Type="http://schemas.openxmlformats.org/officeDocument/2006/relationships/image" Target="../media/65de482b_906d_11f0_a7bd_047c1617b143_da386184_96e8_11f0_a7c5_047c1617b1431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4" name="Image_67" descr="Image_6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0" name="Image_74" descr="Image_7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1" name="Image_75" descr="Image_7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8" name="Image_83" descr="Image_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0" name="Image_87" descr="Image_8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1" name="Image_88" descr="Image_8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2" name="Image_90" descr="Image_9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3" name="Image_91" descr="Image_9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4" name="Image_92" descr="Image_9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5" name="Image_93" descr="Image_9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6" name="Image_94" descr="Image_9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7" name="Image_95" descr="Image_9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8" name="Image_96" descr="Image_9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9" name="Image_97" descr="Image_9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466850"/>
    <xdr:pic>
      <xdr:nvPicPr>
        <xdr:cNvPr id="80" name="Image_98" descr="Image_9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009650"/>
    <xdr:pic>
      <xdr:nvPicPr>
        <xdr:cNvPr id="81" name="Image_99" descr="Image_9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000125"/>
    <xdr:pic>
      <xdr:nvPicPr>
        <xdr:cNvPr id="82" name="Image_100" descr="Image_10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3" name="Image_101" descr="Image_10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4" name="Image_102" descr="Image_10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5" name="Image_103" descr="Image_10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6" name="Image_104" descr="Image_10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7" name="Image_106" descr="Image_10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8" name="Image_107" descr="Image_10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9" name="Image_108" descr="Image_10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0" name="Image_109" descr="Image_10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1" name="Image_110" descr="Image_11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2" name="Image_111" descr="Image_11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3" name="Image_112" descr="Image_11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4" name="Image_113" descr="Image_1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5" name="Image_114" descr="Image_11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6" name="Image_118" descr="Image_11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7" name="Image_119" descr="Image_11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8" name="Image_120" descr="Image_12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9" name="Image_121" descr="Image_12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0" name="Image_125" descr="Image_12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1" name="Image_126" descr="Image_12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2" name="Image_128" descr="Image_12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3" name="Image_130" descr="Image_13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4" name="Image_131" descr="Image_13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5" name="Image_132" descr="Image_13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06" name="Image_133" descr="Image_13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07" name="Image_134" descr="Image_13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08" name="Image_135" descr="Image_13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09" name="Image_136" descr="Image_13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0" name="Image_137" descr="Image_13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1" name="Image_138" descr="Image_13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2" name="Image_139" descr="Image_13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3" name="Image_140" descr="Image_14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4" name="Image_141" descr="Image_14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5" name="Image_143" descr="Image_14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16" name="Image_144" descr="Image_14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17" name="Image_145" descr="Image_14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18" name="Image_146" descr="Image_14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19" name="Image_147" descr="Image_14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0" name="Image_148" descr="Image_14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1" name="Image_151" descr="Image_15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2" name="Image_153" descr="Image_15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23" name="Image_154" descr="Image_15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24" name="Image_155" descr="Image_15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5" name="Image_156" descr="Image_15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26" name="Image_157" descr="Image_15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27" name="Image_158" descr="Image_15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8" name="Image_159" descr="Image_15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9" name="Image_160" descr="Image_16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0" name="Image_161" descr="Image_16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1" name="Image_162" descr="Image_16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2" name="Image_163" descr="Image_16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3" name="Image_164" descr="Image_16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4" name="Image_165" descr="Image_16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5" name="Image_166" descr="Image_16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6" name="Image_167" descr="Image_16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37" name="Image_169" descr="Image_16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38" name="Image_170" descr="Image_17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39" name="Image_171" descr="Image_17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0" name="Image_175" descr="Image_17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1" name="Image_176" descr="Image_17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2" name="Image_178" descr="Image_17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3" name="Image_180" descr="Image_180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4" name="Image_181" descr="Image_181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45" name="Image_182" descr="Image_182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46" name="Image_183" descr="Image_183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47" name="Image_184" descr="Image_184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48" name="Image_185" descr="Image_185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49" name="Image_186" descr="Image_186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0" name="Image_187" descr="Image_187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1" name="Image_188" descr="Image_18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2" name="Image_190" descr="Image_19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3" name="Image_191" descr="Image_19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4" name="Image_192" descr="Image_19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5" name="Image_193" descr="Image_19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56" name="Image_194" descr="Image_19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57" name="Image_195" descr="Image_19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58" name="Image_196" descr="Image_19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9" name="Image_197" descr="Image_19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0" name="Image_198" descr="Image_19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1" name="Image_200" descr="Image_20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857861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J5*1322.60</f>
        <v>0</v>
      </c>
      <c r="L5" s="5"/>
    </row>
    <row r="6" spans="1:12" customHeight="1" ht="105" outlineLevel="4">
      <c r="A6" s="1"/>
      <c r="B6" s="1">
        <v>857862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-2</v>
      </c>
      <c r="H6" s="2">
        <v>0</v>
      </c>
      <c r="I6" s="1">
        <v>0</v>
      </c>
      <c r="J6" s="3" t="s">
        <v>17</v>
      </c>
      <c r="K6" s="2" t="str">
        <f>J6*1375.30</f>
        <v>0</v>
      </c>
      <c r="L6" s="5"/>
    </row>
    <row r="7" spans="1:12" customHeight="1" ht="105" outlineLevel="4">
      <c r="A7" s="1"/>
      <c r="B7" s="1">
        <v>857863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-1</v>
      </c>
      <c r="H7" s="2">
        <v>0</v>
      </c>
      <c r="I7" s="1">
        <v>0</v>
      </c>
      <c r="J7" s="3" t="s">
        <v>17</v>
      </c>
      <c r="K7" s="2" t="str">
        <f>J7*1635.40</f>
        <v>0</v>
      </c>
      <c r="L7" s="5"/>
    </row>
    <row r="8" spans="1:12" customHeight="1" ht="105" outlineLevel="4">
      <c r="A8" s="1"/>
      <c r="B8" s="1">
        <v>857864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J8*1905.70</f>
        <v>0</v>
      </c>
      <c r="L8" s="5"/>
    </row>
    <row r="9" spans="1:12" customHeight="1" ht="105" outlineLevel="4">
      <c r="A9" s="1"/>
      <c r="B9" s="1">
        <v>857865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-2</v>
      </c>
      <c r="H9" s="2">
        <v>0</v>
      </c>
      <c r="I9" s="1">
        <v>0</v>
      </c>
      <c r="J9" s="3" t="s">
        <v>17</v>
      </c>
      <c r="K9" s="2" t="str">
        <f>J9*1960.10</f>
        <v>0</v>
      </c>
      <c r="L9" s="5"/>
    </row>
    <row r="10" spans="1:12" customHeight="1" ht="105" outlineLevel="4">
      <c r="A10" s="1"/>
      <c r="B10" s="1">
        <v>857866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-2</v>
      </c>
      <c r="H10" s="2">
        <v>0</v>
      </c>
      <c r="I10" s="1">
        <v>0</v>
      </c>
      <c r="J10" s="3" t="s">
        <v>17</v>
      </c>
      <c r="K10" s="2" t="str">
        <f>J10*1987.30</f>
        <v>0</v>
      </c>
      <c r="L10" s="5"/>
    </row>
    <row r="11" spans="1:12" customHeight="1" ht="105" outlineLevel="4">
      <c r="A11" s="1"/>
      <c r="B11" s="1">
        <v>824598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J11*1893.59</f>
        <v>0</v>
      </c>
      <c r="L11" s="5"/>
    </row>
    <row r="12" spans="1:12" customHeight="1" ht="105" outlineLevel="4">
      <c r="A12" s="1"/>
      <c r="B12" s="1">
        <v>824599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J12*1892.10</f>
        <v>0</v>
      </c>
      <c r="L12" s="5"/>
    </row>
    <row r="13" spans="1:12" customHeight="1" ht="105" outlineLevel="4">
      <c r="A13" s="1"/>
      <c r="B13" s="1">
        <v>824600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J13*1924.83</f>
        <v>0</v>
      </c>
      <c r="L13" s="5"/>
    </row>
    <row r="14" spans="1:12" customHeight="1" ht="105" outlineLevel="4">
      <c r="A14" s="1"/>
      <c r="B14" s="1">
        <v>824601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J14*3215.98</f>
        <v>0</v>
      </c>
      <c r="L14" s="5"/>
    </row>
    <row r="15" spans="1:12" customHeight="1" ht="105" outlineLevel="4">
      <c r="A15" s="1"/>
      <c r="B15" s="1">
        <v>824602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0</v>
      </c>
      <c r="H15" s="2">
        <v>0</v>
      </c>
      <c r="I15" s="1">
        <v>0</v>
      </c>
      <c r="J15" s="3" t="s">
        <v>17</v>
      </c>
      <c r="K15" s="2" t="str">
        <f>J15*3215.98</f>
        <v>0</v>
      </c>
      <c r="L15" s="5"/>
    </row>
    <row r="16" spans="1:12" customHeight="1" ht="105" outlineLevel="4">
      <c r="A16" s="1"/>
      <c r="B16" s="1">
        <v>824603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1</v>
      </c>
      <c r="H16" s="2">
        <v>0</v>
      </c>
      <c r="I16" s="1">
        <v>0</v>
      </c>
      <c r="J16" s="3" t="s">
        <v>17</v>
      </c>
      <c r="K16" s="2" t="str">
        <f>J16*3152.01</f>
        <v>0</v>
      </c>
      <c r="L16" s="5"/>
    </row>
    <row r="17" spans="1:12" customHeight="1" ht="105" outlineLevel="4">
      <c r="A17" s="1"/>
      <c r="B17" s="1">
        <v>853415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17</v>
      </c>
      <c r="K17" s="2" t="str">
        <f>J17*6016.94</f>
        <v>0</v>
      </c>
      <c r="L17" s="5"/>
    </row>
    <row r="18" spans="1:12" customHeight="1" ht="105" outlineLevel="4">
      <c r="A18" s="1"/>
      <c r="B18" s="1">
        <v>853416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J18*8405.86</f>
        <v>0</v>
      </c>
      <c r="L18" s="5"/>
    </row>
    <row r="19" spans="1:12" customHeight="1" ht="105" outlineLevel="4">
      <c r="A19" s="1"/>
      <c r="B19" s="1">
        <v>853417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</v>
      </c>
      <c r="H19" s="2">
        <v>0</v>
      </c>
      <c r="I19" s="1">
        <v>0</v>
      </c>
      <c r="J19" s="3" t="s">
        <v>17</v>
      </c>
      <c r="K19" s="2" t="str">
        <f>J19*8753.94</f>
        <v>0</v>
      </c>
      <c r="L19" s="5"/>
    </row>
    <row r="20" spans="1:12" customHeight="1" ht="105" outlineLevel="4">
      <c r="A20" s="1"/>
      <c r="B20" s="1">
        <v>853418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J20*13283.38</f>
        <v>0</v>
      </c>
      <c r="L20" s="5"/>
    </row>
    <row r="21" spans="1:12" customHeight="1" ht="105" outlineLevel="4">
      <c r="A21" s="1"/>
      <c r="B21" s="1">
        <v>853419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J21*7568.40</f>
        <v>0</v>
      </c>
      <c r="L21" s="5"/>
    </row>
    <row r="22" spans="1:12" customHeight="1" ht="105" outlineLevel="4">
      <c r="A22" s="1"/>
      <c r="B22" s="1">
        <v>853420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17</v>
      </c>
      <c r="K22" s="2" t="str">
        <f>J22*9450.09</f>
        <v>0</v>
      </c>
      <c r="L22" s="5"/>
    </row>
    <row r="23" spans="1:12" customHeight="1" ht="105" outlineLevel="4">
      <c r="A23" s="1"/>
      <c r="B23" s="1">
        <v>853421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</v>
      </c>
      <c r="H23" s="2">
        <v>0</v>
      </c>
      <c r="I23" s="1">
        <v>0</v>
      </c>
      <c r="J23" s="3" t="s">
        <v>17</v>
      </c>
      <c r="K23" s="2" t="str">
        <f>J23*10558.28</f>
        <v>0</v>
      </c>
      <c r="L23" s="5"/>
    </row>
    <row r="24" spans="1:12" customHeight="1" ht="105" outlineLevel="4">
      <c r="A24" s="1"/>
      <c r="B24" s="1">
        <v>853422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J24*14831.86</f>
        <v>0</v>
      </c>
      <c r="L24" s="5"/>
    </row>
    <row r="25" spans="1:12" outlineLevel="2">
      <c r="A25" s="8" t="s">
        <v>93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outlineLevel="4">
      <c r="A26" s="1"/>
      <c r="B26" s="1">
        <v>890517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J26*1853.00</f>
        <v>0</v>
      </c>
      <c r="L26" s="5"/>
    </row>
    <row r="27" spans="1:12" customHeight="1" ht="105" outlineLevel="4">
      <c r="A27" s="1"/>
      <c r="B27" s="1">
        <v>853411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2</v>
      </c>
      <c r="H27" s="2">
        <v>0</v>
      </c>
      <c r="I27" s="1">
        <v>0</v>
      </c>
      <c r="J27" s="3" t="s">
        <v>17</v>
      </c>
      <c r="K27" s="2" t="str">
        <f>J27*2734.03</f>
        <v>0</v>
      </c>
      <c r="L27" s="5"/>
    </row>
    <row r="28" spans="1:12" customHeight="1" ht="105" outlineLevel="4">
      <c r="A28" s="1"/>
      <c r="B28" s="1">
        <v>853413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17</v>
      </c>
      <c r="K28" s="2" t="str">
        <f>J28*2195.55</f>
        <v>0</v>
      </c>
      <c r="L28" s="5"/>
    </row>
    <row r="29" spans="1:12" customHeight="1" ht="105" outlineLevel="4">
      <c r="A29" s="1"/>
      <c r="B29" s="1">
        <v>853423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3</v>
      </c>
      <c r="H29" s="2">
        <v>0</v>
      </c>
      <c r="I29" s="1">
        <v>0</v>
      </c>
      <c r="J29" s="3" t="s">
        <v>17</v>
      </c>
      <c r="K29" s="2" t="str">
        <f>J29*9658.34</f>
        <v>0</v>
      </c>
      <c r="L29" s="5"/>
    </row>
    <row r="30" spans="1:12" customHeight="1" ht="105" outlineLevel="4">
      <c r="A30" s="1"/>
      <c r="B30" s="1">
        <v>883039</v>
      </c>
      <c r="C30" s="1" t="s">
        <v>110</v>
      </c>
      <c r="D30" s="1"/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J30*2124.50</f>
        <v>0</v>
      </c>
      <c r="L30" s="5"/>
    </row>
    <row r="31" spans="1:12" outlineLevel="2">
      <c r="A31" s="8" t="s">
        <v>113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outlineLevel="4">
      <c r="A32" s="1"/>
      <c r="B32" s="1">
        <v>890518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J32*2992.00</f>
        <v>0</v>
      </c>
      <c r="L32" s="5"/>
    </row>
    <row r="33" spans="1:12" customHeight="1" ht="105" outlineLevel="4">
      <c r="A33" s="1"/>
      <c r="B33" s="1">
        <v>853412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0</v>
      </c>
      <c r="H33" s="2">
        <v>0</v>
      </c>
      <c r="I33" s="1">
        <v>0</v>
      </c>
      <c r="J33" s="3" t="s">
        <v>17</v>
      </c>
      <c r="K33" s="2" t="str">
        <f>J33*4389.61</f>
        <v>0</v>
      </c>
      <c r="L33" s="5"/>
    </row>
    <row r="34" spans="1:12" customHeight="1" ht="105" outlineLevel="4">
      <c r="A34" s="1"/>
      <c r="B34" s="1">
        <v>853414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3</v>
      </c>
      <c r="H34" s="2">
        <v>0</v>
      </c>
      <c r="I34" s="1">
        <v>0</v>
      </c>
      <c r="J34" s="3" t="s">
        <v>17</v>
      </c>
      <c r="K34" s="2" t="str">
        <f>J34*4295.90</f>
        <v>0</v>
      </c>
      <c r="L34" s="5"/>
    </row>
    <row r="35" spans="1:12" customHeight="1" ht="105" outlineLevel="4">
      <c r="A35" s="1"/>
      <c r="B35" s="1">
        <v>853424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2</v>
      </c>
      <c r="H35" s="2">
        <v>0</v>
      </c>
      <c r="I35" s="1">
        <v>0</v>
      </c>
      <c r="J35" s="3" t="s">
        <v>17</v>
      </c>
      <c r="K35" s="2" t="str">
        <f>J35*11819.68</f>
        <v>0</v>
      </c>
      <c r="L35" s="5"/>
    </row>
    <row r="36" spans="1:12" customHeight="1" ht="105" outlineLevel="4">
      <c r="A36" s="1"/>
      <c r="B36" s="1">
        <v>883040</v>
      </c>
      <c r="C36" s="1" t="s">
        <v>130</v>
      </c>
      <c r="D36" s="1"/>
      <c r="E36" s="2" t="s">
        <v>131</v>
      </c>
      <c r="F36" s="2" t="s">
        <v>132</v>
      </c>
      <c r="G36" s="2">
        <v>0</v>
      </c>
      <c r="H36" s="2">
        <v>0</v>
      </c>
      <c r="I36" s="1">
        <v>0</v>
      </c>
      <c r="J36" s="3" t="s">
        <v>17</v>
      </c>
      <c r="K36" s="2" t="str">
        <f>J36*2868.25</f>
        <v>0</v>
      </c>
      <c r="L36" s="5"/>
    </row>
    <row r="37" spans="1:12" outlineLevel="2">
      <c r="A37" s="8" t="s">
        <v>133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134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838042</v>
      </c>
      <c r="C39" s="1" t="s">
        <v>135</v>
      </c>
      <c r="D39" s="1" t="s">
        <v>136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J39*5230.25</f>
        <v>0</v>
      </c>
      <c r="L39" s="5"/>
    </row>
    <row r="40" spans="1:12" customHeight="1" ht="105" outlineLevel="5">
      <c r="A40" s="1"/>
      <c r="B40" s="1">
        <v>838044</v>
      </c>
      <c r="C40" s="1" t="s">
        <v>139</v>
      </c>
      <c r="D40" s="1" t="s">
        <v>140</v>
      </c>
      <c r="E40" s="2" t="s">
        <v>141</v>
      </c>
      <c r="F40" s="2" t="s">
        <v>138</v>
      </c>
      <c r="G40" s="2">
        <v>0</v>
      </c>
      <c r="H40" s="2">
        <v>0</v>
      </c>
      <c r="I40" s="1">
        <v>0</v>
      </c>
      <c r="J40" s="3" t="s">
        <v>17</v>
      </c>
      <c r="K40" s="2" t="str">
        <f>J40*5230.25</f>
        <v>0</v>
      </c>
      <c r="L40" s="5"/>
    </row>
    <row r="41" spans="1:12" customHeight="1" ht="105" outlineLevel="5">
      <c r="A41" s="1"/>
      <c r="B41" s="1">
        <v>838045</v>
      </c>
      <c r="C41" s="1" t="s">
        <v>142</v>
      </c>
      <c r="D41" s="1" t="s">
        <v>143</v>
      </c>
      <c r="E41" s="2" t="s">
        <v>144</v>
      </c>
      <c r="F41" s="2" t="s">
        <v>145</v>
      </c>
      <c r="G41" s="2">
        <v>0</v>
      </c>
      <c r="H41" s="2">
        <v>0</v>
      </c>
      <c r="I41" s="1">
        <v>0</v>
      </c>
      <c r="J41" s="3" t="s">
        <v>17</v>
      </c>
      <c r="K41" s="2" t="str">
        <f>J41*2794.90</f>
        <v>0</v>
      </c>
      <c r="L41" s="5"/>
    </row>
    <row r="42" spans="1:12" customHeight="1" ht="105" outlineLevel="5">
      <c r="A42" s="1"/>
      <c r="B42" s="1">
        <v>838046</v>
      </c>
      <c r="C42" s="1" t="s">
        <v>146</v>
      </c>
      <c r="D42" s="1" t="s">
        <v>147</v>
      </c>
      <c r="E42" s="2" t="s">
        <v>148</v>
      </c>
      <c r="F42" s="2" t="s">
        <v>145</v>
      </c>
      <c r="G42" s="2">
        <v>0</v>
      </c>
      <c r="H42" s="2">
        <v>0</v>
      </c>
      <c r="I42" s="1">
        <v>0</v>
      </c>
      <c r="J42" s="3" t="s">
        <v>17</v>
      </c>
      <c r="K42" s="2" t="str">
        <f>J42*2794.90</f>
        <v>0</v>
      </c>
      <c r="L42" s="5"/>
    </row>
    <row r="43" spans="1:12" customHeight="1" ht="105" outlineLevel="5">
      <c r="A43" s="1"/>
      <c r="B43" s="1">
        <v>832977</v>
      </c>
      <c r="C43" s="1" t="s">
        <v>149</v>
      </c>
      <c r="D43" s="1" t="s">
        <v>150</v>
      </c>
      <c r="E43" s="2" t="s">
        <v>151</v>
      </c>
      <c r="F43" s="2" t="s">
        <v>152</v>
      </c>
      <c r="G43" s="2">
        <v>3</v>
      </c>
      <c r="H43" s="2">
        <v>0</v>
      </c>
      <c r="I43" s="1">
        <v>0</v>
      </c>
      <c r="J43" s="3" t="s">
        <v>17</v>
      </c>
      <c r="K43" s="2" t="str">
        <f>J43*5688.20</f>
        <v>0</v>
      </c>
      <c r="L43" s="5"/>
    </row>
    <row r="44" spans="1:12" customHeight="1" ht="105" outlineLevel="5">
      <c r="A44" s="1"/>
      <c r="B44" s="1">
        <v>882901</v>
      </c>
      <c r="C44" s="1" t="s">
        <v>153</v>
      </c>
      <c r="D44" s="1" t="s">
        <v>154</v>
      </c>
      <c r="E44" s="2" t="s">
        <v>155</v>
      </c>
      <c r="F44" s="2" t="s">
        <v>156</v>
      </c>
      <c r="G44" s="2">
        <v>4</v>
      </c>
      <c r="H44" s="2">
        <v>0</v>
      </c>
      <c r="I44" s="1">
        <v>0</v>
      </c>
      <c r="J44" s="3" t="s">
        <v>17</v>
      </c>
      <c r="K44" s="2" t="str">
        <f>J44*5424.91</f>
        <v>0</v>
      </c>
      <c r="L44" s="5"/>
    </row>
    <row r="45" spans="1:12" customHeight="1" ht="105" outlineLevel="5">
      <c r="A45" s="1"/>
      <c r="B45" s="1">
        <v>882902</v>
      </c>
      <c r="C45" s="1" t="s">
        <v>157</v>
      </c>
      <c r="D45" s="1" t="s">
        <v>158</v>
      </c>
      <c r="E45" s="2" t="s">
        <v>159</v>
      </c>
      <c r="F45" s="2" t="s">
        <v>160</v>
      </c>
      <c r="G45" s="2">
        <v>1</v>
      </c>
      <c r="H45" s="2">
        <v>0</v>
      </c>
      <c r="I45" s="1">
        <v>0</v>
      </c>
      <c r="J45" s="3" t="s">
        <v>17</v>
      </c>
      <c r="K45" s="2" t="str">
        <f>J45*7306.60</f>
        <v>0</v>
      </c>
      <c r="L45" s="5"/>
    </row>
    <row r="46" spans="1:12" outlineLevel="3">
      <c r="A46" s="9" t="s">
        <v>161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5"/>
    </row>
    <row r="47" spans="1:12" customHeight="1" ht="105" outlineLevel="5">
      <c r="A47" s="1"/>
      <c r="B47" s="1">
        <v>838040</v>
      </c>
      <c r="C47" s="1" t="s">
        <v>162</v>
      </c>
      <c r="D47" s="1" t="s">
        <v>163</v>
      </c>
      <c r="E47" s="2" t="s">
        <v>164</v>
      </c>
      <c r="F47" s="2" t="s">
        <v>165</v>
      </c>
      <c r="G47" s="2">
        <v>0</v>
      </c>
      <c r="H47" s="2">
        <v>0</v>
      </c>
      <c r="I47" s="1">
        <v>0</v>
      </c>
      <c r="J47" s="3" t="s">
        <v>17</v>
      </c>
      <c r="K47" s="2" t="str">
        <f>J47*1668.31</f>
        <v>0</v>
      </c>
      <c r="L47" s="5"/>
    </row>
    <row r="48" spans="1:12" customHeight="1" ht="105" outlineLevel="5">
      <c r="A48" s="1"/>
      <c r="B48" s="1">
        <v>838041</v>
      </c>
      <c r="C48" s="1" t="s">
        <v>166</v>
      </c>
      <c r="D48" s="1" t="s">
        <v>167</v>
      </c>
      <c r="E48" s="2" t="s">
        <v>168</v>
      </c>
      <c r="F48" s="2" t="s">
        <v>165</v>
      </c>
      <c r="G48" s="2">
        <v>-3</v>
      </c>
      <c r="H48" s="2">
        <v>0</v>
      </c>
      <c r="I48" s="1">
        <v>0</v>
      </c>
      <c r="J48" s="3" t="s">
        <v>17</v>
      </c>
      <c r="K48" s="2" t="str">
        <f>J48*1668.31</f>
        <v>0</v>
      </c>
      <c r="L48" s="5"/>
    </row>
    <row r="49" spans="1:12" customHeight="1" ht="105" outlineLevel="5">
      <c r="A49" s="1"/>
      <c r="B49" s="1">
        <v>824595</v>
      </c>
      <c r="C49" s="1" t="s">
        <v>169</v>
      </c>
      <c r="D49" s="1" t="s">
        <v>170</v>
      </c>
      <c r="E49" s="2" t="s">
        <v>171</v>
      </c>
      <c r="F49" s="2" t="s">
        <v>172</v>
      </c>
      <c r="G49" s="2">
        <v>0</v>
      </c>
      <c r="H49" s="2">
        <v>0</v>
      </c>
      <c r="I49" s="1">
        <v>0</v>
      </c>
      <c r="J49" s="3" t="s">
        <v>17</v>
      </c>
      <c r="K49" s="2" t="str">
        <f>J49*2009.61</f>
        <v>0</v>
      </c>
      <c r="L49" s="5"/>
    </row>
    <row r="50" spans="1:12" customHeight="1" ht="105" outlineLevel="5">
      <c r="A50" s="1"/>
      <c r="B50" s="1">
        <v>824596</v>
      </c>
      <c r="C50" s="1" t="s">
        <v>173</v>
      </c>
      <c r="D50" s="1" t="s">
        <v>174</v>
      </c>
      <c r="E50" s="2" t="s">
        <v>175</v>
      </c>
      <c r="F50" s="2" t="s">
        <v>172</v>
      </c>
      <c r="G50" s="2">
        <v>0</v>
      </c>
      <c r="H50" s="2">
        <v>0</v>
      </c>
      <c r="I50" s="1">
        <v>0</v>
      </c>
      <c r="J50" s="3" t="s">
        <v>17</v>
      </c>
      <c r="K50" s="2" t="str">
        <f>J50*2009.61</f>
        <v>0</v>
      </c>
      <c r="L50" s="5"/>
    </row>
    <row r="51" spans="1:12" customHeight="1" ht="105" outlineLevel="5">
      <c r="A51" s="1"/>
      <c r="B51" s="1">
        <v>824597</v>
      </c>
      <c r="C51" s="1" t="s">
        <v>176</v>
      </c>
      <c r="D51" s="1" t="s">
        <v>177</v>
      </c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17</v>
      </c>
      <c r="K51" s="2" t="str">
        <f>J51*2049.78</f>
        <v>0</v>
      </c>
      <c r="L51" s="5"/>
    </row>
    <row r="52" spans="1:12" outlineLevel="3">
      <c r="A52" s="9" t="s">
        <v>180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838014</v>
      </c>
      <c r="C53" s="1" t="s">
        <v>181</v>
      </c>
      <c r="D53" s="1" t="s">
        <v>182</v>
      </c>
      <c r="E53" s="2" t="s">
        <v>183</v>
      </c>
      <c r="F53" s="2" t="s">
        <v>184</v>
      </c>
      <c r="G53" s="2" t="s">
        <v>185</v>
      </c>
      <c r="H53" s="2">
        <v>0</v>
      </c>
      <c r="I53" s="1">
        <v>0</v>
      </c>
      <c r="J53" s="3" t="s">
        <v>17</v>
      </c>
      <c r="K53" s="2" t="str">
        <f>J53*549.10</f>
        <v>0</v>
      </c>
      <c r="L53" s="5"/>
    </row>
    <row r="54" spans="1:12" customHeight="1" ht="105" outlineLevel="5">
      <c r="A54" s="1"/>
      <c r="B54" s="1">
        <v>838015</v>
      </c>
      <c r="C54" s="1" t="s">
        <v>186</v>
      </c>
      <c r="D54" s="1" t="s">
        <v>187</v>
      </c>
      <c r="E54" s="2" t="s">
        <v>188</v>
      </c>
      <c r="F54" s="2" t="s">
        <v>189</v>
      </c>
      <c r="G54" s="2" t="s">
        <v>190</v>
      </c>
      <c r="H54" s="2">
        <v>0</v>
      </c>
      <c r="I54" s="1">
        <v>0</v>
      </c>
      <c r="J54" s="3" t="s">
        <v>17</v>
      </c>
      <c r="K54" s="2" t="str">
        <f>J54*567.80</f>
        <v>0</v>
      </c>
      <c r="L54" s="5"/>
    </row>
    <row r="55" spans="1:12" customHeight="1" ht="105" outlineLevel="5">
      <c r="A55" s="1"/>
      <c r="B55" s="1">
        <v>838016</v>
      </c>
      <c r="C55" s="1" t="s">
        <v>191</v>
      </c>
      <c r="D55" s="1" t="s">
        <v>192</v>
      </c>
      <c r="E55" s="2" t="s">
        <v>193</v>
      </c>
      <c r="F55" s="2" t="s">
        <v>194</v>
      </c>
      <c r="G55" s="2">
        <v>4</v>
      </c>
      <c r="H55" s="2">
        <v>0</v>
      </c>
      <c r="I55" s="1">
        <v>0</v>
      </c>
      <c r="J55" s="3" t="s">
        <v>17</v>
      </c>
      <c r="K55" s="2" t="str">
        <f>J55*618.80</f>
        <v>0</v>
      </c>
      <c r="L55" s="5"/>
    </row>
    <row r="56" spans="1:12" customHeight="1" ht="105" outlineLevel="5">
      <c r="A56" s="1"/>
      <c r="B56" s="1">
        <v>838047</v>
      </c>
      <c r="C56" s="1" t="s">
        <v>195</v>
      </c>
      <c r="D56" s="1" t="s">
        <v>196</v>
      </c>
      <c r="E56" s="2" t="s">
        <v>197</v>
      </c>
      <c r="F56" s="2" t="s">
        <v>198</v>
      </c>
      <c r="G56" s="2">
        <v>0</v>
      </c>
      <c r="H56" s="2">
        <v>0</v>
      </c>
      <c r="I56" s="1">
        <v>0</v>
      </c>
      <c r="J56" s="3" t="s">
        <v>17</v>
      </c>
      <c r="K56" s="2" t="str">
        <f>J56*1789.76</f>
        <v>0</v>
      </c>
      <c r="L56" s="5"/>
    </row>
    <row r="57" spans="1:12" customHeight="1" ht="105" outlineLevel="5">
      <c r="A57" s="1"/>
      <c r="B57" s="1">
        <v>824592</v>
      </c>
      <c r="C57" s="1" t="s">
        <v>199</v>
      </c>
      <c r="D57" s="1" t="s">
        <v>200</v>
      </c>
      <c r="E57" s="2" t="s">
        <v>201</v>
      </c>
      <c r="F57" s="2" t="s">
        <v>202</v>
      </c>
      <c r="G57" s="2" t="s">
        <v>185</v>
      </c>
      <c r="H57" s="2">
        <v>0</v>
      </c>
      <c r="I57" s="1">
        <v>0</v>
      </c>
      <c r="J57" s="3" t="s">
        <v>17</v>
      </c>
      <c r="K57" s="2" t="str">
        <f>J57*934.15</f>
        <v>0</v>
      </c>
      <c r="L57" s="5"/>
    </row>
    <row r="58" spans="1:12" customHeight="1" ht="105" outlineLevel="5">
      <c r="A58" s="1"/>
      <c r="B58" s="1">
        <v>824593</v>
      </c>
      <c r="C58" s="1" t="s">
        <v>203</v>
      </c>
      <c r="D58" s="1" t="s">
        <v>204</v>
      </c>
      <c r="E58" s="2" t="s">
        <v>205</v>
      </c>
      <c r="F58" s="2" t="s">
        <v>206</v>
      </c>
      <c r="G58" s="2">
        <v>0</v>
      </c>
      <c r="H58" s="2">
        <v>0</v>
      </c>
      <c r="I58" s="1">
        <v>0</v>
      </c>
      <c r="J58" s="3" t="s">
        <v>17</v>
      </c>
      <c r="K58" s="2" t="str">
        <f>J58*931.18</f>
        <v>0</v>
      </c>
      <c r="L58" s="5"/>
    </row>
    <row r="59" spans="1:12" customHeight="1" ht="105" outlineLevel="5">
      <c r="A59" s="1"/>
      <c r="B59" s="1">
        <v>824594</v>
      </c>
      <c r="C59" s="1" t="s">
        <v>207</v>
      </c>
      <c r="D59" s="1" t="s">
        <v>208</v>
      </c>
      <c r="E59" s="2" t="s">
        <v>209</v>
      </c>
      <c r="F59" s="2" t="s">
        <v>210</v>
      </c>
      <c r="G59" s="2">
        <v>0</v>
      </c>
      <c r="H59" s="2">
        <v>0</v>
      </c>
      <c r="I59" s="1">
        <v>0</v>
      </c>
      <c r="J59" s="3" t="s">
        <v>17</v>
      </c>
      <c r="K59" s="2" t="str">
        <f>J59*956.46</f>
        <v>0</v>
      </c>
      <c r="L59" s="5"/>
    </row>
    <row r="60" spans="1:12" customHeight="1" ht="105" outlineLevel="5">
      <c r="A60" s="1"/>
      <c r="B60" s="1">
        <v>890134</v>
      </c>
      <c r="C60" s="1" t="s">
        <v>211</v>
      </c>
      <c r="D60" s="1" t="s">
        <v>212</v>
      </c>
      <c r="E60" s="2" t="s">
        <v>213</v>
      </c>
      <c r="F60" s="2" t="s">
        <v>214</v>
      </c>
      <c r="G60" s="2" t="s">
        <v>185</v>
      </c>
      <c r="H60" s="2">
        <v>0</v>
      </c>
      <c r="I60" s="1">
        <v>0</v>
      </c>
      <c r="J60" s="3" t="s">
        <v>17</v>
      </c>
      <c r="K60" s="2" t="str">
        <f>J60*639.63</f>
        <v>0</v>
      </c>
      <c r="L60" s="5"/>
    </row>
    <row r="61" spans="1:12" customHeight="1" ht="105" outlineLevel="5">
      <c r="A61" s="1"/>
      <c r="B61" s="1">
        <v>890135</v>
      </c>
      <c r="C61" s="1" t="s">
        <v>215</v>
      </c>
      <c r="D61" s="1" t="s">
        <v>216</v>
      </c>
      <c r="E61" s="2" t="s">
        <v>217</v>
      </c>
      <c r="F61" s="2" t="s">
        <v>214</v>
      </c>
      <c r="G61" s="2" t="s">
        <v>190</v>
      </c>
      <c r="H61" s="2">
        <v>0</v>
      </c>
      <c r="I61" s="1">
        <v>0</v>
      </c>
      <c r="J61" s="3" t="s">
        <v>17</v>
      </c>
      <c r="K61" s="2" t="str">
        <f>J61*639.63</f>
        <v>0</v>
      </c>
      <c r="L61" s="5"/>
    </row>
    <row r="62" spans="1:12" customHeight="1" ht="105" outlineLevel="5">
      <c r="A62" s="1"/>
      <c r="B62" s="1">
        <v>890136</v>
      </c>
      <c r="C62" s="1" t="s">
        <v>218</v>
      </c>
      <c r="D62" s="1" t="s">
        <v>219</v>
      </c>
      <c r="E62" s="2" t="s">
        <v>220</v>
      </c>
      <c r="F62" s="2" t="s">
        <v>221</v>
      </c>
      <c r="G62" s="2">
        <v>0</v>
      </c>
      <c r="H62" s="2">
        <v>0</v>
      </c>
      <c r="I62" s="1">
        <v>0</v>
      </c>
      <c r="J62" s="3" t="s">
        <v>17</v>
      </c>
      <c r="K62" s="2" t="str">
        <f>J62*672.35</f>
        <v>0</v>
      </c>
      <c r="L62" s="5"/>
    </row>
    <row r="63" spans="1:12" customHeight="1" ht="105" outlineLevel="5">
      <c r="A63" s="1"/>
      <c r="B63" s="1">
        <v>882127</v>
      </c>
      <c r="C63" s="1" t="s">
        <v>222</v>
      </c>
      <c r="D63" s="1" t="s">
        <v>223</v>
      </c>
      <c r="E63" s="2" t="s">
        <v>224</v>
      </c>
      <c r="F63" s="2" t="s">
        <v>225</v>
      </c>
      <c r="G63" s="2" t="s">
        <v>185</v>
      </c>
      <c r="H63" s="2">
        <v>0</v>
      </c>
      <c r="I63" s="1">
        <v>0</v>
      </c>
      <c r="J63" s="3" t="s">
        <v>17</v>
      </c>
      <c r="K63" s="2" t="str">
        <f>J63*563.72</f>
        <v>0</v>
      </c>
      <c r="L63" s="5"/>
    </row>
    <row r="64" spans="1:12" customHeight="1" ht="105" outlineLevel="5">
      <c r="A64" s="1"/>
      <c r="B64" s="1">
        <v>882128</v>
      </c>
      <c r="C64" s="1" t="s">
        <v>226</v>
      </c>
      <c r="D64" s="1" t="s">
        <v>227</v>
      </c>
      <c r="E64" s="2" t="s">
        <v>228</v>
      </c>
      <c r="F64" s="2" t="s">
        <v>229</v>
      </c>
      <c r="G64" s="2" t="s">
        <v>190</v>
      </c>
      <c r="H64" s="2">
        <v>0</v>
      </c>
      <c r="I64" s="1">
        <v>0</v>
      </c>
      <c r="J64" s="3" t="s">
        <v>17</v>
      </c>
      <c r="K64" s="2" t="str">
        <f>J64*581.67</f>
        <v>0</v>
      </c>
      <c r="L64" s="5"/>
    </row>
    <row r="65" spans="1:12" customHeight="1" ht="105" outlineLevel="5">
      <c r="A65" s="1"/>
      <c r="B65" s="1">
        <v>882129</v>
      </c>
      <c r="C65" s="1" t="s">
        <v>230</v>
      </c>
      <c r="D65" s="1" t="s">
        <v>231</v>
      </c>
      <c r="E65" s="2" t="s">
        <v>232</v>
      </c>
      <c r="F65" s="2" t="s">
        <v>233</v>
      </c>
      <c r="G65" s="2">
        <v>6</v>
      </c>
      <c r="H65" s="2">
        <v>0</v>
      </c>
      <c r="I65" s="1">
        <v>0</v>
      </c>
      <c r="J65" s="3" t="s">
        <v>17</v>
      </c>
      <c r="K65" s="2" t="str">
        <f>J65*633.74</f>
        <v>0</v>
      </c>
      <c r="L65" s="5"/>
    </row>
    <row r="66" spans="1:12" outlineLevel="2">
      <c r="A66" s="8" t="s">
        <v>234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838033</v>
      </c>
      <c r="C67" s="1" t="s">
        <v>235</v>
      </c>
      <c r="D67" s="1" t="s">
        <v>236</v>
      </c>
      <c r="E67" s="2" t="s">
        <v>237</v>
      </c>
      <c r="F67" s="2" t="s">
        <v>238</v>
      </c>
      <c r="G67" s="2">
        <v>3</v>
      </c>
      <c r="H67" s="2">
        <v>0</v>
      </c>
      <c r="I67" s="1">
        <v>0</v>
      </c>
      <c r="J67" s="3" t="s">
        <v>17</v>
      </c>
      <c r="K67" s="2" t="str">
        <f>J67*340.00</f>
        <v>0</v>
      </c>
      <c r="L67" s="5"/>
    </row>
    <row r="68" spans="1:12" customHeight="1" ht="105" outlineLevel="4">
      <c r="A68" s="1"/>
      <c r="B68" s="1">
        <v>824605</v>
      </c>
      <c r="C68" s="1" t="s">
        <v>239</v>
      </c>
      <c r="D68" s="1" t="s">
        <v>240</v>
      </c>
      <c r="E68" s="2" t="s">
        <v>241</v>
      </c>
      <c r="F68" s="2" t="s">
        <v>242</v>
      </c>
      <c r="G68" s="2">
        <v>0</v>
      </c>
      <c r="H68" s="2">
        <v>0</v>
      </c>
      <c r="I68" s="1">
        <v>0</v>
      </c>
      <c r="J68" s="3" t="s">
        <v>17</v>
      </c>
      <c r="K68" s="2" t="str">
        <f>J68*452.20</f>
        <v>0</v>
      </c>
      <c r="L68" s="5"/>
    </row>
    <row r="69" spans="1:12" customHeight="1" ht="105" outlineLevel="4">
      <c r="A69" s="1"/>
      <c r="B69" s="1">
        <v>824606</v>
      </c>
      <c r="C69" s="1" t="s">
        <v>243</v>
      </c>
      <c r="D69" s="1" t="s">
        <v>244</v>
      </c>
      <c r="E69" s="2" t="s">
        <v>245</v>
      </c>
      <c r="F69" s="2" t="s">
        <v>246</v>
      </c>
      <c r="G69" s="2">
        <v>0</v>
      </c>
      <c r="H69" s="2">
        <v>0</v>
      </c>
      <c r="I69" s="1">
        <v>0</v>
      </c>
      <c r="J69" s="3" t="s">
        <v>17</v>
      </c>
      <c r="K69" s="2" t="str">
        <f>J69*954.98</f>
        <v>0</v>
      </c>
      <c r="L69" s="5"/>
    </row>
    <row r="70" spans="1:12" customHeight="1" ht="105" outlineLevel="4">
      <c r="A70" s="1"/>
      <c r="B70" s="1">
        <v>824607</v>
      </c>
      <c r="C70" s="1" t="s">
        <v>247</v>
      </c>
      <c r="D70" s="1" t="s">
        <v>248</v>
      </c>
      <c r="E70" s="2" t="s">
        <v>249</v>
      </c>
      <c r="F70" s="2" t="s">
        <v>250</v>
      </c>
      <c r="G70" s="2">
        <v>0</v>
      </c>
      <c r="H70" s="2">
        <v>0</v>
      </c>
      <c r="I70" s="1">
        <v>0</v>
      </c>
      <c r="J70" s="3" t="s">
        <v>17</v>
      </c>
      <c r="K70" s="2" t="str">
        <f>J70*870.19</f>
        <v>0</v>
      </c>
      <c r="L70" s="5"/>
    </row>
    <row r="71" spans="1:12" customHeight="1" ht="105" outlineLevel="4">
      <c r="A71" s="1"/>
      <c r="B71" s="1">
        <v>853425</v>
      </c>
      <c r="C71" s="1" t="s">
        <v>251</v>
      </c>
      <c r="D71" s="1" t="s">
        <v>252</v>
      </c>
      <c r="E71" s="2" t="s">
        <v>253</v>
      </c>
      <c r="F71" s="2" t="s">
        <v>221</v>
      </c>
      <c r="G71" s="2">
        <v>0</v>
      </c>
      <c r="H71" s="2">
        <v>0</v>
      </c>
      <c r="I71" s="1">
        <v>0</v>
      </c>
      <c r="J71" s="3" t="s">
        <v>17</v>
      </c>
      <c r="K71" s="2" t="str">
        <f>J71*672.35</f>
        <v>0</v>
      </c>
      <c r="L71" s="5"/>
    </row>
    <row r="72" spans="1:12" customHeight="1" ht="105" outlineLevel="4">
      <c r="A72" s="1"/>
      <c r="B72" s="1">
        <v>853426</v>
      </c>
      <c r="C72" s="1" t="s">
        <v>254</v>
      </c>
      <c r="D72" s="1" t="s">
        <v>255</v>
      </c>
      <c r="E72" s="2" t="s">
        <v>256</v>
      </c>
      <c r="F72" s="2" t="s">
        <v>257</v>
      </c>
      <c r="G72" s="2">
        <v>8</v>
      </c>
      <c r="H72" s="2">
        <v>0</v>
      </c>
      <c r="I72" s="1">
        <v>0</v>
      </c>
      <c r="J72" s="3" t="s">
        <v>17</v>
      </c>
      <c r="K72" s="2" t="str">
        <f>J72*502.78</f>
        <v>0</v>
      </c>
      <c r="L72" s="5"/>
    </row>
    <row r="73" spans="1:12" outlineLevel="1">
      <c r="A73" s="7" t="s">
        <v>258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</row>
    <row r="74" spans="1:12" customHeight="1" ht="105" outlineLevel="3">
      <c r="A74" s="1"/>
      <c r="B74" s="1">
        <v>838038</v>
      </c>
      <c r="C74" s="1" t="s">
        <v>259</v>
      </c>
      <c r="D74" s="1" t="s">
        <v>260</v>
      </c>
      <c r="E74" s="2" t="s">
        <v>261</v>
      </c>
      <c r="F74" s="2" t="s">
        <v>262</v>
      </c>
      <c r="G74" s="2">
        <v>0</v>
      </c>
      <c r="H74" s="2">
        <v>0</v>
      </c>
      <c r="I74" s="1">
        <v>0</v>
      </c>
      <c r="J74" s="3" t="s">
        <v>17</v>
      </c>
      <c r="K74" s="2" t="str">
        <f>J74*292.40</f>
        <v>0</v>
      </c>
      <c r="L74" s="5"/>
    </row>
    <row r="75" spans="1:12" customHeight="1" ht="105" outlineLevel="3">
      <c r="A75" s="1"/>
      <c r="B75" s="1">
        <v>838039</v>
      </c>
      <c r="C75" s="1" t="s">
        <v>263</v>
      </c>
      <c r="D75" s="1" t="s">
        <v>264</v>
      </c>
      <c r="E75" s="2" t="s">
        <v>265</v>
      </c>
      <c r="F75" s="2" t="s">
        <v>266</v>
      </c>
      <c r="G75" s="2">
        <v>0</v>
      </c>
      <c r="H75" s="2">
        <v>0</v>
      </c>
      <c r="I75" s="1">
        <v>0</v>
      </c>
      <c r="J75" s="3" t="s">
        <v>17</v>
      </c>
      <c r="K75" s="2" t="str">
        <f>J75*805.80</f>
        <v>0</v>
      </c>
      <c r="L75" s="5"/>
    </row>
    <row r="76" spans="1:12" customHeight="1" ht="105" outlineLevel="3">
      <c r="A76" s="1"/>
      <c r="B76" s="1">
        <v>838043</v>
      </c>
      <c r="C76" s="1" t="s">
        <v>267</v>
      </c>
      <c r="D76" s="1" t="s">
        <v>268</v>
      </c>
      <c r="E76" s="2" t="s">
        <v>269</v>
      </c>
      <c r="F76" s="2" t="s">
        <v>270</v>
      </c>
      <c r="G76" s="2">
        <v>0</v>
      </c>
      <c r="H76" s="2">
        <v>0</v>
      </c>
      <c r="I76" s="1">
        <v>0</v>
      </c>
      <c r="J76" s="3" t="s">
        <v>17</v>
      </c>
      <c r="K76" s="2" t="str">
        <f>J76*335.58</f>
        <v>0</v>
      </c>
      <c r="L76" s="5"/>
    </row>
    <row r="77" spans="1:12" customHeight="1" ht="105" outlineLevel="3">
      <c r="A77" s="1"/>
      <c r="B77" s="1">
        <v>838054</v>
      </c>
      <c r="C77" s="1" t="s">
        <v>271</v>
      </c>
      <c r="D77" s="1" t="s">
        <v>272</v>
      </c>
      <c r="E77" s="2" t="s">
        <v>273</v>
      </c>
      <c r="F77" s="2" t="s">
        <v>274</v>
      </c>
      <c r="G77" s="2" t="s">
        <v>190</v>
      </c>
      <c r="H77" s="2">
        <v>0</v>
      </c>
      <c r="I77" s="1">
        <v>0</v>
      </c>
      <c r="J77" s="3" t="s">
        <v>17</v>
      </c>
      <c r="K77" s="2" t="str">
        <f>J77*297.50</f>
        <v>0</v>
      </c>
      <c r="L77" s="5"/>
    </row>
    <row r="78" spans="1:12" customHeight="1" ht="105" outlineLevel="3">
      <c r="A78" s="1"/>
      <c r="B78" s="1">
        <v>838055</v>
      </c>
      <c r="C78" s="1" t="s">
        <v>275</v>
      </c>
      <c r="D78" s="1" t="s">
        <v>276</v>
      </c>
      <c r="E78" s="2" t="s">
        <v>277</v>
      </c>
      <c r="F78" s="2" t="s">
        <v>278</v>
      </c>
      <c r="G78" s="2">
        <v>0</v>
      </c>
      <c r="H78" s="2">
        <v>0</v>
      </c>
      <c r="I78" s="1">
        <v>0</v>
      </c>
      <c r="J78" s="3" t="s">
        <v>17</v>
      </c>
      <c r="K78" s="2" t="str">
        <f>J78*0.00</f>
        <v>0</v>
      </c>
      <c r="L78" s="5"/>
    </row>
    <row r="79" spans="1:12" customHeight="1" ht="105" outlineLevel="3">
      <c r="A79" s="1"/>
      <c r="B79" s="1">
        <v>885351</v>
      </c>
      <c r="C79" s="1" t="s">
        <v>279</v>
      </c>
      <c r="D79" s="1"/>
      <c r="E79" s="2" t="s">
        <v>280</v>
      </c>
      <c r="F79" s="2" t="s">
        <v>281</v>
      </c>
      <c r="G79" s="2">
        <v>0</v>
      </c>
      <c r="H79" s="2">
        <v>0</v>
      </c>
      <c r="I79" s="1">
        <v>0</v>
      </c>
      <c r="J79" s="3" t="s">
        <v>17</v>
      </c>
      <c r="K79" s="2" t="str">
        <f>J79*90.20</f>
        <v>0</v>
      </c>
      <c r="L79" s="5"/>
    </row>
    <row r="80" spans="1:12" customHeight="1" ht="105" outlineLevel="3">
      <c r="A80" s="1"/>
      <c r="B80" s="1">
        <v>885352</v>
      </c>
      <c r="C80" s="1" t="s">
        <v>282</v>
      </c>
      <c r="D80" s="1"/>
      <c r="E80" s="2" t="s">
        <v>283</v>
      </c>
      <c r="F80" s="2" t="s">
        <v>284</v>
      </c>
      <c r="G80" s="2">
        <v>0</v>
      </c>
      <c r="H80" s="2">
        <v>0</v>
      </c>
      <c r="I80" s="1">
        <v>0</v>
      </c>
      <c r="J80" s="3" t="s">
        <v>17</v>
      </c>
      <c r="K80" s="2" t="str">
        <f>J80*66.00</f>
        <v>0</v>
      </c>
      <c r="L80" s="5"/>
    </row>
    <row r="81" spans="1:12" customHeight="1" ht="105" outlineLevel="3">
      <c r="A81" s="1"/>
      <c r="B81" s="1">
        <v>885353</v>
      </c>
      <c r="C81" s="1" t="s">
        <v>285</v>
      </c>
      <c r="D81" s="1"/>
      <c r="E81" s="2" t="s">
        <v>286</v>
      </c>
      <c r="F81" s="2" t="s">
        <v>287</v>
      </c>
      <c r="G81" s="2">
        <v>0</v>
      </c>
      <c r="H81" s="2">
        <v>0</v>
      </c>
      <c r="I81" s="1">
        <v>0</v>
      </c>
      <c r="J81" s="3" t="s">
        <v>17</v>
      </c>
      <c r="K81" s="2" t="str">
        <f>J81*107.80</f>
        <v>0</v>
      </c>
      <c r="L81" s="5"/>
    </row>
    <row r="82" spans="1:12" outlineLevel="1">
      <c r="A82" s="7" t="s">
        <v>288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5"/>
    </row>
    <row r="83" spans="1:12" customHeight="1" ht="105" outlineLevel="3">
      <c r="A83" s="1"/>
      <c r="B83" s="1">
        <v>838060</v>
      </c>
      <c r="C83" s="1" t="s">
        <v>289</v>
      </c>
      <c r="D83" s="1" t="s">
        <v>290</v>
      </c>
      <c r="E83" s="2" t="s">
        <v>291</v>
      </c>
      <c r="F83" s="2" t="s">
        <v>292</v>
      </c>
      <c r="G83" s="2">
        <v>0</v>
      </c>
      <c r="H83" s="2">
        <v>0</v>
      </c>
      <c r="I83" s="1">
        <v>0</v>
      </c>
      <c r="J83" s="3" t="s">
        <v>17</v>
      </c>
      <c r="K83" s="2" t="str">
        <f>J83*51030.53</f>
        <v>0</v>
      </c>
      <c r="L83" s="5"/>
    </row>
    <row r="84" spans="1:12" customHeight="1" ht="105" outlineLevel="3">
      <c r="A84" s="1"/>
      <c r="B84" s="1">
        <v>838061</v>
      </c>
      <c r="C84" s="1" t="s">
        <v>293</v>
      </c>
      <c r="D84" s="1" t="s">
        <v>294</v>
      </c>
      <c r="E84" s="2" t="s">
        <v>295</v>
      </c>
      <c r="F84" s="2" t="s">
        <v>296</v>
      </c>
      <c r="G84" s="2">
        <v>0</v>
      </c>
      <c r="H84" s="2">
        <v>0</v>
      </c>
      <c r="I84" s="1">
        <v>0</v>
      </c>
      <c r="J84" s="3" t="s">
        <v>17</v>
      </c>
      <c r="K84" s="2" t="str">
        <f>J84*59319.36</f>
        <v>0</v>
      </c>
      <c r="L84" s="5"/>
    </row>
    <row r="85" spans="1:12" outlineLevel="1">
      <c r="A85" s="7" t="s">
        <v>297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5"/>
    </row>
    <row r="86" spans="1:12" outlineLevel="2">
      <c r="A86" s="8" t="s">
        <v>298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824527</v>
      </c>
      <c r="C87" s="1" t="s">
        <v>299</v>
      </c>
      <c r="D87" s="1" t="s">
        <v>300</v>
      </c>
      <c r="E87" s="2" t="s">
        <v>301</v>
      </c>
      <c r="F87" s="2" t="s">
        <v>302</v>
      </c>
      <c r="G87" s="2">
        <v>0</v>
      </c>
      <c r="H87" s="2">
        <v>0</v>
      </c>
      <c r="I87" s="1">
        <v>0</v>
      </c>
      <c r="J87" s="3" t="s">
        <v>17</v>
      </c>
      <c r="K87" s="2" t="str">
        <f>J87*1105.21</f>
        <v>0</v>
      </c>
      <c r="L87" s="5"/>
    </row>
    <row r="88" spans="1:12" customHeight="1" ht="105" outlineLevel="4">
      <c r="A88" s="1"/>
      <c r="B88" s="1">
        <v>824528</v>
      </c>
      <c r="C88" s="1" t="s">
        <v>303</v>
      </c>
      <c r="D88" s="1" t="s">
        <v>304</v>
      </c>
      <c r="E88" s="2" t="s">
        <v>305</v>
      </c>
      <c r="F88" s="2" t="s">
        <v>306</v>
      </c>
      <c r="G88" s="2">
        <v>0</v>
      </c>
      <c r="H88" s="2">
        <v>0</v>
      </c>
      <c r="I88" s="1">
        <v>0</v>
      </c>
      <c r="J88" s="3" t="s">
        <v>17</v>
      </c>
      <c r="K88" s="2" t="str">
        <f>J88*687.23</f>
        <v>0</v>
      </c>
      <c r="L88" s="5"/>
    </row>
    <row r="89" spans="1:12" outlineLevel="2">
      <c r="A89" s="8" t="s">
        <v>307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838017</v>
      </c>
      <c r="C90" s="1" t="s">
        <v>308</v>
      </c>
      <c r="D90" s="1" t="s">
        <v>309</v>
      </c>
      <c r="E90" s="2" t="s">
        <v>310</v>
      </c>
      <c r="F90" s="2" t="s">
        <v>311</v>
      </c>
      <c r="G90" s="2">
        <v>6</v>
      </c>
      <c r="H90" s="2">
        <v>0</v>
      </c>
      <c r="I90" s="1">
        <v>0</v>
      </c>
      <c r="J90" s="3" t="s">
        <v>17</v>
      </c>
      <c r="K90" s="2" t="str">
        <f>J90*2956.30</f>
        <v>0</v>
      </c>
      <c r="L90" s="5"/>
    </row>
    <row r="91" spans="1:12" customHeight="1" ht="105" outlineLevel="4">
      <c r="A91" s="1"/>
      <c r="B91" s="1">
        <v>838018</v>
      </c>
      <c r="C91" s="1" t="s">
        <v>312</v>
      </c>
      <c r="D91" s="1" t="s">
        <v>313</v>
      </c>
      <c r="E91" s="2" t="s">
        <v>314</v>
      </c>
      <c r="F91" s="2" t="s">
        <v>315</v>
      </c>
      <c r="G91" s="2">
        <v>2</v>
      </c>
      <c r="H91" s="2">
        <v>0</v>
      </c>
      <c r="I91" s="1">
        <v>0</v>
      </c>
      <c r="J91" s="3" t="s">
        <v>17</v>
      </c>
      <c r="K91" s="2" t="str">
        <f>J91*2942.70</f>
        <v>0</v>
      </c>
      <c r="L91" s="5"/>
    </row>
    <row r="92" spans="1:12" customHeight="1" ht="105" outlineLevel="4">
      <c r="A92" s="1"/>
      <c r="B92" s="1">
        <v>838019</v>
      </c>
      <c r="C92" s="1" t="s">
        <v>316</v>
      </c>
      <c r="D92" s="1" t="s">
        <v>317</v>
      </c>
      <c r="E92" s="2" t="s">
        <v>318</v>
      </c>
      <c r="F92" s="2" t="s">
        <v>319</v>
      </c>
      <c r="G92" s="2">
        <v>3</v>
      </c>
      <c r="H92" s="2">
        <v>0</v>
      </c>
      <c r="I92" s="1">
        <v>0</v>
      </c>
      <c r="J92" s="3" t="s">
        <v>17</v>
      </c>
      <c r="K92" s="2" t="str">
        <f>J92*3056.60</f>
        <v>0</v>
      </c>
      <c r="L92" s="5"/>
    </row>
    <row r="93" spans="1:12" customHeight="1" ht="105" outlineLevel="4">
      <c r="A93" s="1"/>
      <c r="B93" s="1">
        <v>838020</v>
      </c>
      <c r="C93" s="1" t="s">
        <v>320</v>
      </c>
      <c r="D93" s="1" t="s">
        <v>321</v>
      </c>
      <c r="E93" s="2" t="s">
        <v>322</v>
      </c>
      <c r="F93" s="2" t="s">
        <v>323</v>
      </c>
      <c r="G93" s="2">
        <v>0</v>
      </c>
      <c r="H93" s="2">
        <v>0</v>
      </c>
      <c r="I93" s="1">
        <v>0</v>
      </c>
      <c r="J93" s="3" t="s">
        <v>17</v>
      </c>
      <c r="K93" s="2" t="str">
        <f>J93*8925.00</f>
        <v>0</v>
      </c>
      <c r="L93" s="5"/>
    </row>
    <row r="94" spans="1:12" customHeight="1" ht="105" outlineLevel="4">
      <c r="A94" s="1"/>
      <c r="B94" s="1">
        <v>838021</v>
      </c>
      <c r="C94" s="1" t="s">
        <v>324</v>
      </c>
      <c r="D94" s="1" t="s">
        <v>325</v>
      </c>
      <c r="E94" s="2" t="s">
        <v>326</v>
      </c>
      <c r="F94" s="2" t="s">
        <v>327</v>
      </c>
      <c r="G94" s="2">
        <v>0</v>
      </c>
      <c r="H94" s="2">
        <v>0</v>
      </c>
      <c r="I94" s="1">
        <v>0</v>
      </c>
      <c r="J94" s="3" t="s">
        <v>17</v>
      </c>
      <c r="K94" s="2" t="str">
        <f>J94*9775.00</f>
        <v>0</v>
      </c>
      <c r="L94" s="5"/>
    </row>
    <row r="95" spans="1:12" customHeight="1" ht="105" outlineLevel="4">
      <c r="A95" s="1"/>
      <c r="B95" s="1">
        <v>824665</v>
      </c>
      <c r="C95" s="1" t="s">
        <v>328</v>
      </c>
      <c r="D95" s="1" t="s">
        <v>329</v>
      </c>
      <c r="E95" s="2" t="s">
        <v>330</v>
      </c>
      <c r="F95" s="2" t="s">
        <v>331</v>
      </c>
      <c r="G95" s="2">
        <v>2</v>
      </c>
      <c r="H95" s="2">
        <v>0</v>
      </c>
      <c r="I95" s="1">
        <v>0</v>
      </c>
      <c r="J95" s="3" t="s">
        <v>17</v>
      </c>
      <c r="K95" s="2" t="str">
        <f>J95*3632.48</f>
        <v>0</v>
      </c>
      <c r="L95" s="5"/>
    </row>
    <row r="96" spans="1:12" customHeight="1" ht="105" outlineLevel="4">
      <c r="A96" s="1"/>
      <c r="B96" s="1">
        <v>824666</v>
      </c>
      <c r="C96" s="1" t="s">
        <v>332</v>
      </c>
      <c r="D96" s="1" t="s">
        <v>333</v>
      </c>
      <c r="E96" s="2" t="s">
        <v>334</v>
      </c>
      <c r="F96" s="2" t="s">
        <v>335</v>
      </c>
      <c r="G96" s="2">
        <v>0</v>
      </c>
      <c r="H96" s="2">
        <v>0</v>
      </c>
      <c r="I96" s="1">
        <v>0</v>
      </c>
      <c r="J96" s="3" t="s">
        <v>17</v>
      </c>
      <c r="K96" s="2" t="str">
        <f>J96*3622.06</f>
        <v>0</v>
      </c>
      <c r="L96" s="5"/>
    </row>
    <row r="97" spans="1:12" customHeight="1" ht="105" outlineLevel="4">
      <c r="A97" s="1"/>
      <c r="B97" s="1">
        <v>824667</v>
      </c>
      <c r="C97" s="1" t="s">
        <v>336</v>
      </c>
      <c r="D97" s="1" t="s">
        <v>337</v>
      </c>
      <c r="E97" s="2" t="s">
        <v>338</v>
      </c>
      <c r="F97" s="2" t="s">
        <v>339</v>
      </c>
      <c r="G97" s="2">
        <v>3</v>
      </c>
      <c r="H97" s="2">
        <v>0</v>
      </c>
      <c r="I97" s="1">
        <v>0</v>
      </c>
      <c r="J97" s="3" t="s">
        <v>17</v>
      </c>
      <c r="K97" s="2" t="str">
        <f>J97*4044.51</f>
        <v>0</v>
      </c>
      <c r="L97" s="5"/>
    </row>
    <row r="98" spans="1:12" customHeight="1" ht="105" outlineLevel="4">
      <c r="A98" s="1"/>
      <c r="B98" s="1">
        <v>824668</v>
      </c>
      <c r="C98" s="1" t="s">
        <v>340</v>
      </c>
      <c r="D98" s="1" t="s">
        <v>341</v>
      </c>
      <c r="E98" s="2" t="s">
        <v>342</v>
      </c>
      <c r="F98" s="2" t="s">
        <v>343</v>
      </c>
      <c r="G98" s="2">
        <v>2</v>
      </c>
      <c r="H98" s="2">
        <v>0</v>
      </c>
      <c r="I98" s="1">
        <v>0</v>
      </c>
      <c r="J98" s="3" t="s">
        <v>17</v>
      </c>
      <c r="K98" s="2" t="str">
        <f>J98*2966.08</f>
        <v>0</v>
      </c>
      <c r="L98" s="5"/>
    </row>
    <row r="99" spans="1:12" customHeight="1" ht="105" outlineLevel="4">
      <c r="A99" s="1"/>
      <c r="B99" s="1">
        <v>824669</v>
      </c>
      <c r="C99" s="1" t="s">
        <v>344</v>
      </c>
      <c r="D99" s="1" t="s">
        <v>345</v>
      </c>
      <c r="E99" s="2" t="s">
        <v>346</v>
      </c>
      <c r="F99" s="2" t="s">
        <v>347</v>
      </c>
      <c r="G99" s="2">
        <v>2</v>
      </c>
      <c r="H99" s="2">
        <v>0</v>
      </c>
      <c r="I99" s="1">
        <v>0</v>
      </c>
      <c r="J99" s="3" t="s">
        <v>17</v>
      </c>
      <c r="K99" s="2" t="str">
        <f>J99*4185.83</f>
        <v>0</v>
      </c>
      <c r="L99" s="5"/>
    </row>
    <row r="100" spans="1:12" customHeight="1" ht="105" outlineLevel="4">
      <c r="A100" s="1"/>
      <c r="B100" s="1">
        <v>824670</v>
      </c>
      <c r="C100" s="1" t="s">
        <v>348</v>
      </c>
      <c r="D100" s="1" t="s">
        <v>349</v>
      </c>
      <c r="E100" s="2" t="s">
        <v>350</v>
      </c>
      <c r="F100" s="2" t="s">
        <v>351</v>
      </c>
      <c r="G100" s="2">
        <v>4</v>
      </c>
      <c r="H100" s="2">
        <v>0</v>
      </c>
      <c r="I100" s="1">
        <v>0</v>
      </c>
      <c r="J100" s="3" t="s">
        <v>17</v>
      </c>
      <c r="K100" s="2" t="str">
        <f>J100*4209.63</f>
        <v>0</v>
      </c>
      <c r="L100" s="5"/>
    </row>
    <row r="101" spans="1:12" customHeight="1" ht="105" outlineLevel="4">
      <c r="A101" s="1"/>
      <c r="B101" s="1">
        <v>824671</v>
      </c>
      <c r="C101" s="1" t="s">
        <v>352</v>
      </c>
      <c r="D101" s="1" t="s">
        <v>353</v>
      </c>
      <c r="E101" s="2" t="s">
        <v>354</v>
      </c>
      <c r="F101" s="2" t="s">
        <v>355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J101*4697.53</f>
        <v>0</v>
      </c>
      <c r="L101" s="5"/>
    </row>
    <row r="102" spans="1:12" customHeight="1" ht="105" outlineLevel="4">
      <c r="A102" s="1"/>
      <c r="B102" s="1">
        <v>824672</v>
      </c>
      <c r="C102" s="1" t="s">
        <v>356</v>
      </c>
      <c r="D102" s="1" t="s">
        <v>357</v>
      </c>
      <c r="E102" s="2" t="s">
        <v>358</v>
      </c>
      <c r="F102" s="2" t="s">
        <v>359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J102*11443.34</f>
        <v>0</v>
      </c>
      <c r="L102" s="5"/>
    </row>
    <row r="103" spans="1:12" customHeight="1" ht="105" outlineLevel="4">
      <c r="A103" s="1"/>
      <c r="B103" s="1">
        <v>883038</v>
      </c>
      <c r="C103" s="1" t="s">
        <v>360</v>
      </c>
      <c r="D103" s="1"/>
      <c r="E103" s="2" t="s">
        <v>361</v>
      </c>
      <c r="F103" s="2" t="s">
        <v>362</v>
      </c>
      <c r="G103" s="2" t="s">
        <v>190</v>
      </c>
      <c r="H103" s="2">
        <v>0</v>
      </c>
      <c r="I103" s="1">
        <v>0</v>
      </c>
      <c r="J103" s="3" t="s">
        <v>17</v>
      </c>
      <c r="K103" s="2" t="str">
        <f>J103*2520.00</f>
        <v>0</v>
      </c>
      <c r="L103" s="5"/>
    </row>
    <row r="104" spans="1:12" customHeight="1" ht="105" outlineLevel="4">
      <c r="A104" s="1"/>
      <c r="B104" s="1">
        <v>884654</v>
      </c>
      <c r="C104" s="1" t="s">
        <v>363</v>
      </c>
      <c r="D104" s="1" t="s">
        <v>364</v>
      </c>
      <c r="E104" s="2" t="s">
        <v>365</v>
      </c>
      <c r="F104" s="2" t="s">
        <v>366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J104*28524.30</f>
        <v>0</v>
      </c>
      <c r="L104" s="5"/>
    </row>
    <row r="105" spans="1:12" outlineLevel="2">
      <c r="A105" s="8" t="s">
        <v>367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838030</v>
      </c>
      <c r="C106" s="1" t="s">
        <v>368</v>
      </c>
      <c r="D106" s="1" t="s">
        <v>369</v>
      </c>
      <c r="E106" s="2" t="s">
        <v>370</v>
      </c>
      <c r="F106" s="2" t="s">
        <v>371</v>
      </c>
      <c r="G106" s="2" t="s">
        <v>185</v>
      </c>
      <c r="H106" s="2">
        <v>0</v>
      </c>
      <c r="I106" s="1">
        <v>0</v>
      </c>
      <c r="J106" s="3" t="s">
        <v>17</v>
      </c>
      <c r="K106" s="2" t="str">
        <f>J106*601.80</f>
        <v>0</v>
      </c>
      <c r="L106" s="5"/>
    </row>
    <row r="107" spans="1:12" customHeight="1" ht="105" outlineLevel="4">
      <c r="A107" s="1"/>
      <c r="B107" s="1">
        <v>838031</v>
      </c>
      <c r="C107" s="1" t="s">
        <v>372</v>
      </c>
      <c r="D107" s="1" t="s">
        <v>373</v>
      </c>
      <c r="E107" s="2" t="s">
        <v>374</v>
      </c>
      <c r="F107" s="2" t="s">
        <v>375</v>
      </c>
      <c r="G107" s="2" t="s">
        <v>185</v>
      </c>
      <c r="H107" s="2">
        <v>0</v>
      </c>
      <c r="I107" s="1">
        <v>0</v>
      </c>
      <c r="J107" s="3" t="s">
        <v>17</v>
      </c>
      <c r="K107" s="2" t="str">
        <f>J107*710.60</f>
        <v>0</v>
      </c>
      <c r="L107" s="5"/>
    </row>
    <row r="108" spans="1:12" customHeight="1" ht="105" outlineLevel="4">
      <c r="A108" s="1"/>
      <c r="B108" s="1">
        <v>838032</v>
      </c>
      <c r="C108" s="1" t="s">
        <v>376</v>
      </c>
      <c r="D108" s="1" t="s">
        <v>377</v>
      </c>
      <c r="E108" s="2" t="s">
        <v>378</v>
      </c>
      <c r="F108" s="2" t="s">
        <v>379</v>
      </c>
      <c r="G108" s="2" t="s">
        <v>190</v>
      </c>
      <c r="H108" s="2">
        <v>0</v>
      </c>
      <c r="I108" s="1">
        <v>0</v>
      </c>
      <c r="J108" s="3" t="s">
        <v>17</v>
      </c>
      <c r="K108" s="2" t="str">
        <f>J108*596.70</f>
        <v>0</v>
      </c>
      <c r="L108" s="5"/>
    </row>
    <row r="109" spans="1:12" customHeight="1" ht="105" outlineLevel="4">
      <c r="A109" s="1"/>
      <c r="B109" s="1">
        <v>853427</v>
      </c>
      <c r="C109" s="1" t="s">
        <v>380</v>
      </c>
      <c r="D109" s="1" t="s">
        <v>381</v>
      </c>
      <c r="E109" s="2" t="s">
        <v>382</v>
      </c>
      <c r="F109" s="2" t="s">
        <v>383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J109*828.54</f>
        <v>0</v>
      </c>
      <c r="L109" s="5"/>
    </row>
    <row r="110" spans="1:12" customHeight="1" ht="105" outlineLevel="4">
      <c r="A110" s="1"/>
      <c r="B110" s="1">
        <v>824678</v>
      </c>
      <c r="C110" s="1" t="s">
        <v>384</v>
      </c>
      <c r="D110" s="1" t="s">
        <v>385</v>
      </c>
      <c r="E110" s="2" t="s">
        <v>386</v>
      </c>
      <c r="F110" s="2" t="s">
        <v>387</v>
      </c>
      <c r="G110" s="2">
        <v>3</v>
      </c>
      <c r="H110" s="2">
        <v>0</v>
      </c>
      <c r="I110" s="1">
        <v>0</v>
      </c>
      <c r="J110" s="3" t="s">
        <v>17</v>
      </c>
      <c r="K110" s="2" t="str">
        <f>J110*801.76</f>
        <v>0</v>
      </c>
      <c r="L110" s="5"/>
    </row>
    <row r="111" spans="1:12" customHeight="1" ht="105" outlineLevel="4">
      <c r="A111" s="1"/>
      <c r="B111" s="1">
        <v>885299</v>
      </c>
      <c r="C111" s="1" t="s">
        <v>388</v>
      </c>
      <c r="D111" s="1" t="s">
        <v>389</v>
      </c>
      <c r="E111" s="2" t="s">
        <v>390</v>
      </c>
      <c r="F111" s="2" t="s">
        <v>391</v>
      </c>
      <c r="G111" s="2" t="s">
        <v>392</v>
      </c>
      <c r="H111" s="2">
        <v>0</v>
      </c>
      <c r="I111" s="1">
        <v>0</v>
      </c>
      <c r="J111" s="3" t="s">
        <v>17</v>
      </c>
      <c r="K111" s="2" t="str">
        <f>J111*417.90</f>
        <v>0</v>
      </c>
      <c r="L111" s="5"/>
    </row>
    <row r="112" spans="1:12" customHeight="1" ht="105" outlineLevel="4">
      <c r="A112" s="1"/>
      <c r="B112" s="1">
        <v>885300</v>
      </c>
      <c r="C112" s="1" t="s">
        <v>393</v>
      </c>
      <c r="D112" s="1" t="s">
        <v>394</v>
      </c>
      <c r="E112" s="2" t="s">
        <v>395</v>
      </c>
      <c r="F112" s="2" t="s">
        <v>396</v>
      </c>
      <c r="G112" s="2" t="s">
        <v>392</v>
      </c>
      <c r="H112" s="2">
        <v>0</v>
      </c>
      <c r="I112" s="1">
        <v>0</v>
      </c>
      <c r="J112" s="3" t="s">
        <v>17</v>
      </c>
      <c r="K112" s="2" t="str">
        <f>J112*512.00</f>
        <v>0</v>
      </c>
      <c r="L112" s="5"/>
    </row>
    <row r="113" spans="1:12" customHeight="1" ht="105" outlineLevel="4">
      <c r="A113" s="1"/>
      <c r="B113" s="1">
        <v>885301</v>
      </c>
      <c r="C113" s="1" t="s">
        <v>397</v>
      </c>
      <c r="D113" s="1" t="s">
        <v>398</v>
      </c>
      <c r="E113" s="2" t="s">
        <v>399</v>
      </c>
      <c r="F113" s="2" t="s">
        <v>400</v>
      </c>
      <c r="G113" s="2" t="s">
        <v>185</v>
      </c>
      <c r="H113" s="2">
        <v>0</v>
      </c>
      <c r="I113" s="1">
        <v>0</v>
      </c>
      <c r="J113" s="3" t="s">
        <v>17</v>
      </c>
      <c r="K113" s="2" t="str">
        <f>J113*539.15</f>
        <v>0</v>
      </c>
      <c r="L113" s="5"/>
    </row>
    <row r="114" spans="1:12" customHeight="1" ht="105" outlineLevel="4">
      <c r="A114" s="1"/>
      <c r="B114" s="1">
        <v>885302</v>
      </c>
      <c r="C114" s="1" t="s">
        <v>401</v>
      </c>
      <c r="D114" s="1" t="s">
        <v>402</v>
      </c>
      <c r="E114" s="2" t="s">
        <v>403</v>
      </c>
      <c r="F114" s="2" t="s">
        <v>404</v>
      </c>
      <c r="G114" s="2" t="s">
        <v>185</v>
      </c>
      <c r="H114" s="2">
        <v>0</v>
      </c>
      <c r="I114" s="1">
        <v>0</v>
      </c>
      <c r="J114" s="3" t="s">
        <v>17</v>
      </c>
      <c r="K114" s="2" t="str">
        <f>J114*638.00</f>
        <v>0</v>
      </c>
      <c r="L114" s="5"/>
    </row>
    <row r="115" spans="1:12" outlineLevel="4">
      <c r="A115" s="1"/>
      <c r="B115" s="1">
        <v>885303</v>
      </c>
      <c r="C115" s="1" t="s">
        <v>405</v>
      </c>
      <c r="D115" s="1" t="s">
        <v>406</v>
      </c>
      <c r="E115" s="2" t="s">
        <v>407</v>
      </c>
      <c r="F115" s="2" t="s">
        <v>408</v>
      </c>
      <c r="G115" s="2" t="s">
        <v>190</v>
      </c>
      <c r="H115" s="2">
        <v>0</v>
      </c>
      <c r="I115" s="1">
        <v>0</v>
      </c>
      <c r="J115" s="3" t="s">
        <v>17</v>
      </c>
      <c r="K115" s="2" t="str">
        <f>J115*842.55</f>
        <v>0</v>
      </c>
      <c r="L115" s="5"/>
    </row>
    <row r="116" spans="1:12" outlineLevel="4">
      <c r="A116" s="1"/>
      <c r="B116" s="1">
        <v>885304</v>
      </c>
      <c r="C116" s="1" t="s">
        <v>409</v>
      </c>
      <c r="D116" s="1" t="s">
        <v>410</v>
      </c>
      <c r="E116" s="2" t="s">
        <v>411</v>
      </c>
      <c r="F116" s="2" t="s">
        <v>412</v>
      </c>
      <c r="G116" s="2">
        <v>9</v>
      </c>
      <c r="H116" s="2">
        <v>0</v>
      </c>
      <c r="I116" s="1">
        <v>0</v>
      </c>
      <c r="J116" s="3" t="s">
        <v>17</v>
      </c>
      <c r="K116" s="2" t="str">
        <f>J116*752.35</f>
        <v>0</v>
      </c>
      <c r="L116" s="5"/>
    </row>
    <row r="117" spans="1:12" outlineLevel="4">
      <c r="A117" s="1"/>
      <c r="B117" s="1">
        <v>885305</v>
      </c>
      <c r="C117" s="1" t="s">
        <v>413</v>
      </c>
      <c r="D117" s="1" t="s">
        <v>414</v>
      </c>
      <c r="E117" s="2" t="s">
        <v>415</v>
      </c>
      <c r="F117" s="2" t="s">
        <v>416</v>
      </c>
      <c r="G117" s="2">
        <v>9</v>
      </c>
      <c r="H117" s="2">
        <v>0</v>
      </c>
      <c r="I117" s="1">
        <v>0</v>
      </c>
      <c r="J117" s="3" t="s">
        <v>17</v>
      </c>
      <c r="K117" s="2" t="str">
        <f>J117*1125.45</f>
        <v>0</v>
      </c>
      <c r="L117" s="5"/>
    </row>
    <row r="118" spans="1:12" customHeight="1" ht="105" outlineLevel="4">
      <c r="A118" s="1"/>
      <c r="B118" s="1">
        <v>954066</v>
      </c>
      <c r="C118" s="1" t="s">
        <v>417</v>
      </c>
      <c r="D118" s="1" t="s">
        <v>418</v>
      </c>
      <c r="E118" s="2" t="s">
        <v>419</v>
      </c>
      <c r="F118" s="2" t="s">
        <v>420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J118*462.61</f>
        <v>0</v>
      </c>
      <c r="L118" s="5"/>
    </row>
    <row r="119" spans="1:12" customHeight="1" ht="105" outlineLevel="4">
      <c r="A119" s="1"/>
      <c r="B119" s="1">
        <v>954067</v>
      </c>
      <c r="C119" s="1" t="s">
        <v>421</v>
      </c>
      <c r="D119" s="1" t="s">
        <v>422</v>
      </c>
      <c r="E119" s="2" t="s">
        <v>423</v>
      </c>
      <c r="F119" s="2" t="s">
        <v>424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J119*426.91</f>
        <v>0</v>
      </c>
      <c r="L119" s="5"/>
    </row>
    <row r="120" spans="1:12" customHeight="1" ht="105" outlineLevel="4">
      <c r="A120" s="1"/>
      <c r="B120" s="1">
        <v>954068</v>
      </c>
      <c r="C120" s="1" t="s">
        <v>425</v>
      </c>
      <c r="D120" s="1" t="s">
        <v>426</v>
      </c>
      <c r="E120" s="2" t="s">
        <v>427</v>
      </c>
      <c r="F120" s="2" t="s">
        <v>428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J120*3434.64</f>
        <v>0</v>
      </c>
      <c r="L120" s="5"/>
    </row>
    <row r="121" spans="1:12" customHeight="1" ht="105" outlineLevel="4">
      <c r="A121" s="1"/>
      <c r="B121" s="1">
        <v>954069</v>
      </c>
      <c r="C121" s="1" t="s">
        <v>429</v>
      </c>
      <c r="D121" s="1" t="s">
        <v>430</v>
      </c>
      <c r="E121" s="2" t="s">
        <v>431</v>
      </c>
      <c r="F121" s="2" t="s">
        <v>432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J121*303.45</f>
        <v>0</v>
      </c>
      <c r="L121" s="5"/>
    </row>
    <row r="122" spans="1:12" outlineLevel="1">
      <c r="A122" s="7" t="s">
        <v>433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5"/>
    </row>
    <row r="123" spans="1:12" outlineLevel="2">
      <c r="A123" s="8" t="s">
        <v>434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5"/>
    </row>
    <row r="124" spans="1:12" outlineLevel="3">
      <c r="A124" s="9" t="s">
        <v>435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5"/>
    </row>
    <row r="125" spans="1:12" customHeight="1" ht="105" outlineLevel="5">
      <c r="A125" s="1"/>
      <c r="B125" s="1">
        <v>838130</v>
      </c>
      <c r="C125" s="1" t="s">
        <v>436</v>
      </c>
      <c r="D125" s="1" t="s">
        <v>437</v>
      </c>
      <c r="E125" s="2" t="s">
        <v>438</v>
      </c>
      <c r="F125" s="2" t="s">
        <v>439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J125*124.64</f>
        <v>0</v>
      </c>
      <c r="L125" s="5"/>
    </row>
    <row r="126" spans="1:12" customHeight="1" ht="105" outlineLevel="5">
      <c r="A126" s="1"/>
      <c r="B126" s="1">
        <v>838131</v>
      </c>
      <c r="C126" s="1" t="s">
        <v>440</v>
      </c>
      <c r="D126" s="1" t="s">
        <v>441</v>
      </c>
      <c r="E126" s="2" t="s">
        <v>442</v>
      </c>
      <c r="F126" s="2" t="s">
        <v>443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J126*271.66</f>
        <v>0</v>
      </c>
      <c r="L126" s="5"/>
    </row>
    <row r="127" spans="1:12" outlineLevel="5">
      <c r="A127" s="1"/>
      <c r="B127" s="1">
        <v>890173</v>
      </c>
      <c r="C127" s="1" t="s">
        <v>444</v>
      </c>
      <c r="D127" s="1"/>
      <c r="E127" s="2" t="s">
        <v>445</v>
      </c>
      <c r="F127" s="2" t="s">
        <v>446</v>
      </c>
      <c r="G127" s="2">
        <v>8</v>
      </c>
      <c r="H127" s="2">
        <v>0</v>
      </c>
      <c r="I127" s="1">
        <v>0</v>
      </c>
      <c r="J127" s="3" t="s">
        <v>17</v>
      </c>
      <c r="K127" s="2" t="str">
        <f>J127*239.75</f>
        <v>0</v>
      </c>
      <c r="L127" s="5"/>
    </row>
    <row r="128" spans="1:12" customHeight="1" ht="105" outlineLevel="5">
      <c r="A128" s="1"/>
      <c r="B128" s="1">
        <v>885634</v>
      </c>
      <c r="C128" s="1" t="s">
        <v>447</v>
      </c>
      <c r="D128" s="1"/>
      <c r="E128" s="2" t="s">
        <v>448</v>
      </c>
      <c r="F128" s="2" t="s">
        <v>449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J128*236.25</f>
        <v>0</v>
      </c>
      <c r="L128" s="5"/>
    </row>
    <row r="129" spans="1:12" outlineLevel="3">
      <c r="A129" s="9" t="s">
        <v>450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5"/>
    </row>
    <row r="130" spans="1:12" customHeight="1" ht="105" outlineLevel="5">
      <c r="A130" s="1"/>
      <c r="B130" s="1">
        <v>838062</v>
      </c>
      <c r="C130" s="1" t="s">
        <v>451</v>
      </c>
      <c r="D130" s="1" t="s">
        <v>452</v>
      </c>
      <c r="E130" s="2" t="s">
        <v>453</v>
      </c>
      <c r="F130" s="2" t="s">
        <v>454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J130*96.90</f>
        <v>0</v>
      </c>
      <c r="L130" s="5"/>
    </row>
    <row r="131" spans="1:12" customHeight="1" ht="105" outlineLevel="5">
      <c r="A131" s="1"/>
      <c r="B131" s="1">
        <v>838063</v>
      </c>
      <c r="C131" s="1" t="s">
        <v>455</v>
      </c>
      <c r="D131" s="1" t="s">
        <v>456</v>
      </c>
      <c r="E131" s="2" t="s">
        <v>457</v>
      </c>
      <c r="F131" s="2" t="s">
        <v>454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J131*96.90</f>
        <v>0</v>
      </c>
      <c r="L131" s="5"/>
    </row>
    <row r="132" spans="1:12" customHeight="1" ht="105" outlineLevel="5">
      <c r="A132" s="1"/>
      <c r="B132" s="1">
        <v>838064</v>
      </c>
      <c r="C132" s="1" t="s">
        <v>458</v>
      </c>
      <c r="D132" s="1" t="s">
        <v>459</v>
      </c>
      <c r="E132" s="2" t="s">
        <v>460</v>
      </c>
      <c r="F132" s="2" t="s">
        <v>454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J132*96.90</f>
        <v>0</v>
      </c>
      <c r="L132" s="5"/>
    </row>
    <row r="133" spans="1:12" customHeight="1" ht="105" outlineLevel="5">
      <c r="A133" s="1"/>
      <c r="B133" s="1">
        <v>838074</v>
      </c>
      <c r="C133" s="1" t="s">
        <v>461</v>
      </c>
      <c r="D133" s="1" t="s">
        <v>462</v>
      </c>
      <c r="E133" s="2" t="s">
        <v>463</v>
      </c>
      <c r="F133" s="2" t="s">
        <v>278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J133*0.00</f>
        <v>0</v>
      </c>
      <c r="L133" s="5"/>
    </row>
    <row r="134" spans="1:12" customHeight="1" ht="105" outlineLevel="5">
      <c r="A134" s="1"/>
      <c r="B134" s="1">
        <v>885339</v>
      </c>
      <c r="C134" s="1" t="s">
        <v>464</v>
      </c>
      <c r="D134" s="1"/>
      <c r="E134" s="2" t="s">
        <v>465</v>
      </c>
      <c r="F134" s="2" t="s">
        <v>466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J134*86.70</f>
        <v>0</v>
      </c>
      <c r="L134" s="5"/>
    </row>
    <row r="135" spans="1:12" customHeight="1" ht="105" outlineLevel="5">
      <c r="A135" s="1"/>
      <c r="B135" s="1">
        <v>885342</v>
      </c>
      <c r="C135" s="1" t="s">
        <v>467</v>
      </c>
      <c r="D135" s="1"/>
      <c r="E135" s="2" t="s">
        <v>468</v>
      </c>
      <c r="F135" s="2" t="s">
        <v>469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J135*132.77</f>
        <v>0</v>
      </c>
      <c r="L135" s="5"/>
    </row>
    <row r="136" spans="1:12" customHeight="1" ht="105" outlineLevel="5">
      <c r="A136" s="1"/>
      <c r="B136" s="1">
        <v>878127</v>
      </c>
      <c r="C136" s="1" t="s">
        <v>470</v>
      </c>
      <c r="D136" s="1" t="s">
        <v>471</v>
      </c>
      <c r="E136" s="2" t="s">
        <v>472</v>
      </c>
      <c r="F136" s="2" t="s">
        <v>473</v>
      </c>
      <c r="G136" s="2" t="s">
        <v>185</v>
      </c>
      <c r="H136" s="2">
        <v>0</v>
      </c>
      <c r="I136" s="1">
        <v>0</v>
      </c>
      <c r="J136" s="3" t="s">
        <v>17</v>
      </c>
      <c r="K136" s="2" t="str">
        <f>J136*102.97</f>
        <v>0</v>
      </c>
      <c r="L136" s="5"/>
    </row>
    <row r="137" spans="1:12" customHeight="1" ht="105" outlineLevel="5">
      <c r="A137" s="1"/>
      <c r="B137" s="1">
        <v>878128</v>
      </c>
      <c r="C137" s="1" t="s">
        <v>474</v>
      </c>
      <c r="D137" s="1" t="s">
        <v>475</v>
      </c>
      <c r="E137" s="2" t="s">
        <v>476</v>
      </c>
      <c r="F137" s="2" t="s">
        <v>473</v>
      </c>
      <c r="G137" s="2" t="s">
        <v>477</v>
      </c>
      <c r="H137" s="2">
        <v>0</v>
      </c>
      <c r="I137" s="1">
        <v>0</v>
      </c>
      <c r="J137" s="3" t="s">
        <v>17</v>
      </c>
      <c r="K137" s="2" t="str">
        <f>J137*102.97</f>
        <v>0</v>
      </c>
      <c r="L137" s="5"/>
    </row>
    <row r="138" spans="1:12" customHeight="1" ht="105" outlineLevel="5">
      <c r="A138" s="1"/>
      <c r="B138" s="1">
        <v>878129</v>
      </c>
      <c r="C138" s="1" t="s">
        <v>478</v>
      </c>
      <c r="D138" s="1" t="s">
        <v>479</v>
      </c>
      <c r="E138" s="2" t="s">
        <v>480</v>
      </c>
      <c r="F138" s="2" t="s">
        <v>473</v>
      </c>
      <c r="G138" s="2" t="s">
        <v>481</v>
      </c>
      <c r="H138" s="2">
        <v>0</v>
      </c>
      <c r="I138" s="1">
        <v>0</v>
      </c>
      <c r="J138" s="3" t="s">
        <v>17</v>
      </c>
      <c r="K138" s="2" t="str">
        <f>J138*102.97</f>
        <v>0</v>
      </c>
      <c r="L138" s="5"/>
    </row>
    <row r="139" spans="1:12" customHeight="1" ht="105" outlineLevel="5">
      <c r="A139" s="1"/>
      <c r="B139" s="1">
        <v>878130</v>
      </c>
      <c r="C139" s="1" t="s">
        <v>482</v>
      </c>
      <c r="D139" s="1" t="s">
        <v>483</v>
      </c>
      <c r="E139" s="2" t="s">
        <v>484</v>
      </c>
      <c r="F139" s="2" t="s">
        <v>473</v>
      </c>
      <c r="G139" s="2" t="s">
        <v>477</v>
      </c>
      <c r="H139" s="2">
        <v>0</v>
      </c>
      <c r="I139" s="1">
        <v>0</v>
      </c>
      <c r="J139" s="3" t="s">
        <v>17</v>
      </c>
      <c r="K139" s="2" t="str">
        <f>J139*102.97</f>
        <v>0</v>
      </c>
      <c r="L139" s="5"/>
    </row>
    <row r="140" spans="1:12" customHeight="1" ht="105" outlineLevel="5">
      <c r="A140" s="1"/>
      <c r="B140" s="1">
        <v>878131</v>
      </c>
      <c r="C140" s="1" t="s">
        <v>485</v>
      </c>
      <c r="D140" s="1" t="s">
        <v>486</v>
      </c>
      <c r="E140" s="2" t="s">
        <v>487</v>
      </c>
      <c r="F140" s="2" t="s">
        <v>473</v>
      </c>
      <c r="G140" s="2" t="s">
        <v>392</v>
      </c>
      <c r="H140" s="2">
        <v>0</v>
      </c>
      <c r="I140" s="1">
        <v>0</v>
      </c>
      <c r="J140" s="3" t="s">
        <v>17</v>
      </c>
      <c r="K140" s="2" t="str">
        <f>J140*102.97</f>
        <v>0</v>
      </c>
      <c r="L140" s="5"/>
    </row>
    <row r="141" spans="1:12" customHeight="1" ht="105" outlineLevel="5">
      <c r="A141" s="1"/>
      <c r="B141" s="1">
        <v>885358</v>
      </c>
      <c r="C141" s="1" t="s">
        <v>488</v>
      </c>
      <c r="D141" s="1" t="s">
        <v>489</v>
      </c>
      <c r="E141" s="2" t="s">
        <v>490</v>
      </c>
      <c r="F141" s="2" t="s">
        <v>491</v>
      </c>
      <c r="G141" s="2" t="s">
        <v>392</v>
      </c>
      <c r="H141" s="2">
        <v>0</v>
      </c>
      <c r="I141" s="1">
        <v>0</v>
      </c>
      <c r="J141" s="3" t="s">
        <v>17</v>
      </c>
      <c r="K141" s="2" t="str">
        <f>J141*117.49</f>
        <v>0</v>
      </c>
      <c r="L141" s="5"/>
    </row>
    <row r="142" spans="1:12" outlineLevel="3">
      <c r="A142" s="9" t="s">
        <v>492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5"/>
    </row>
    <row r="143" spans="1:12" customHeight="1" ht="105" outlineLevel="5">
      <c r="A143" s="1"/>
      <c r="B143" s="1">
        <v>838113</v>
      </c>
      <c r="C143" s="1" t="s">
        <v>493</v>
      </c>
      <c r="D143" s="1" t="s">
        <v>494</v>
      </c>
      <c r="E143" s="2" t="s">
        <v>495</v>
      </c>
      <c r="F143" s="2" t="s">
        <v>496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J143*195.50</f>
        <v>0</v>
      </c>
      <c r="L143" s="5"/>
    </row>
    <row r="144" spans="1:12" customHeight="1" ht="105" outlineLevel="5">
      <c r="A144" s="1"/>
      <c r="B144" s="1">
        <v>838114</v>
      </c>
      <c r="C144" s="1" t="s">
        <v>497</v>
      </c>
      <c r="D144" s="1" t="s">
        <v>498</v>
      </c>
      <c r="E144" s="2" t="s">
        <v>499</v>
      </c>
      <c r="F144" s="2" t="s">
        <v>500</v>
      </c>
      <c r="G144" s="2">
        <v>4</v>
      </c>
      <c r="H144" s="2">
        <v>0</v>
      </c>
      <c r="I144" s="1">
        <v>0</v>
      </c>
      <c r="J144" s="3" t="s">
        <v>17</v>
      </c>
      <c r="K144" s="2" t="str">
        <f>J144*215.90</f>
        <v>0</v>
      </c>
      <c r="L144" s="5"/>
    </row>
    <row r="145" spans="1:12" customHeight="1" ht="105" outlineLevel="5">
      <c r="A145" s="1"/>
      <c r="B145" s="1">
        <v>838115</v>
      </c>
      <c r="C145" s="1" t="s">
        <v>501</v>
      </c>
      <c r="D145" s="1" t="s">
        <v>502</v>
      </c>
      <c r="E145" s="2" t="s">
        <v>503</v>
      </c>
      <c r="F145" s="2" t="s">
        <v>504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J145*321.30</f>
        <v>0</v>
      </c>
      <c r="L145" s="5"/>
    </row>
    <row r="146" spans="1:12" customHeight="1" ht="105" outlineLevel="5">
      <c r="A146" s="1"/>
      <c r="B146" s="1">
        <v>883583</v>
      </c>
      <c r="C146" s="1" t="s">
        <v>505</v>
      </c>
      <c r="D146" s="1" t="s">
        <v>506</v>
      </c>
      <c r="E146" s="2" t="s">
        <v>507</v>
      </c>
      <c r="F146" s="2" t="s">
        <v>508</v>
      </c>
      <c r="G146" s="2" t="s">
        <v>185</v>
      </c>
      <c r="H146" s="2">
        <v>0</v>
      </c>
      <c r="I146" s="1">
        <v>0</v>
      </c>
      <c r="J146" s="3" t="s">
        <v>17</v>
      </c>
      <c r="K146" s="2" t="str">
        <f>J146*135.36</f>
        <v>0</v>
      </c>
      <c r="L146" s="5"/>
    </row>
    <row r="147" spans="1:12" customHeight="1" ht="105" outlineLevel="5">
      <c r="A147" s="1"/>
      <c r="B147" s="1">
        <v>883584</v>
      </c>
      <c r="C147" s="1" t="s">
        <v>509</v>
      </c>
      <c r="D147" s="1" t="s">
        <v>510</v>
      </c>
      <c r="E147" s="2" t="s">
        <v>511</v>
      </c>
      <c r="F147" s="2" t="s">
        <v>512</v>
      </c>
      <c r="G147" s="2" t="s">
        <v>190</v>
      </c>
      <c r="H147" s="2">
        <v>0</v>
      </c>
      <c r="I147" s="1">
        <v>0</v>
      </c>
      <c r="J147" s="3" t="s">
        <v>17</v>
      </c>
      <c r="K147" s="2" t="str">
        <f>J147*142.80</f>
        <v>0</v>
      </c>
      <c r="L147" s="5"/>
    </row>
    <row r="148" spans="1:12" customHeight="1" ht="105" outlineLevel="5">
      <c r="A148" s="1"/>
      <c r="B148" s="1">
        <v>885345</v>
      </c>
      <c r="C148" s="1" t="s">
        <v>513</v>
      </c>
      <c r="D148" s="1"/>
      <c r="E148" s="2" t="s">
        <v>514</v>
      </c>
      <c r="F148" s="2" t="s">
        <v>515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J148*144.50</f>
        <v>0</v>
      </c>
      <c r="L148" s="5"/>
    </row>
    <row r="149" spans="1:12" outlineLevel="5">
      <c r="A149" s="1"/>
      <c r="B149" s="1">
        <v>885346</v>
      </c>
      <c r="C149" s="1" t="s">
        <v>516</v>
      </c>
      <c r="D149" s="1"/>
      <c r="E149" s="2" t="s">
        <v>517</v>
      </c>
      <c r="F149" s="2" t="s">
        <v>518</v>
      </c>
      <c r="G149" s="2" t="s">
        <v>190</v>
      </c>
      <c r="H149" s="2">
        <v>0</v>
      </c>
      <c r="I149" s="1">
        <v>0</v>
      </c>
      <c r="J149" s="3" t="s">
        <v>17</v>
      </c>
      <c r="K149" s="2" t="str">
        <f>J149*178.50</f>
        <v>0</v>
      </c>
      <c r="L149" s="5"/>
    </row>
    <row r="150" spans="1:12" outlineLevel="5">
      <c r="A150" s="1"/>
      <c r="B150" s="1">
        <v>885647</v>
      </c>
      <c r="C150" s="1" t="s">
        <v>519</v>
      </c>
      <c r="D150" s="1"/>
      <c r="E150" s="2" t="s">
        <v>520</v>
      </c>
      <c r="F150" s="2" t="s">
        <v>521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J150*370.60</f>
        <v>0</v>
      </c>
      <c r="L150" s="5"/>
    </row>
    <row r="151" spans="1:12" customHeight="1" ht="105" outlineLevel="5">
      <c r="A151" s="1"/>
      <c r="B151" s="1">
        <v>885648</v>
      </c>
      <c r="C151" s="1" t="s">
        <v>522</v>
      </c>
      <c r="D151" s="1"/>
      <c r="E151" s="2" t="s">
        <v>523</v>
      </c>
      <c r="F151" s="2" t="s">
        <v>524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J151*448.80</f>
        <v>0</v>
      </c>
      <c r="L151" s="5"/>
    </row>
    <row r="152" spans="1:12" outlineLevel="3">
      <c r="A152" s="9" t="s">
        <v>525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5"/>
    </row>
    <row r="153" spans="1:12" customHeight="1" ht="105" outlineLevel="5">
      <c r="A153" s="1"/>
      <c r="B153" s="1">
        <v>838076</v>
      </c>
      <c r="C153" s="1" t="s">
        <v>526</v>
      </c>
      <c r="D153" s="1" t="s">
        <v>527</v>
      </c>
      <c r="E153" s="2" t="s">
        <v>528</v>
      </c>
      <c r="F153" s="2" t="s">
        <v>529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J153*76.50</f>
        <v>0</v>
      </c>
      <c r="L153" s="5"/>
    </row>
    <row r="154" spans="1:12" customHeight="1" ht="105" outlineLevel="5">
      <c r="A154" s="1"/>
      <c r="B154" s="1">
        <v>838084</v>
      </c>
      <c r="C154" s="1" t="s">
        <v>530</v>
      </c>
      <c r="D154" s="1" t="s">
        <v>531</v>
      </c>
      <c r="E154" s="2" t="s">
        <v>532</v>
      </c>
      <c r="F154" s="2" t="s">
        <v>533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J154*54.59</f>
        <v>0</v>
      </c>
      <c r="L154" s="5"/>
    </row>
    <row r="155" spans="1:12" customHeight="1" ht="105" outlineLevel="5">
      <c r="A155" s="1"/>
      <c r="B155" s="1">
        <v>838085</v>
      </c>
      <c r="C155" s="1" t="s">
        <v>534</v>
      </c>
      <c r="D155" s="1" t="s">
        <v>535</v>
      </c>
      <c r="E155" s="2" t="s">
        <v>536</v>
      </c>
      <c r="F155" s="2" t="s">
        <v>533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J155*54.59</f>
        <v>0</v>
      </c>
      <c r="L155" s="5"/>
    </row>
    <row r="156" spans="1:12" customHeight="1" ht="105" outlineLevel="5">
      <c r="A156" s="1"/>
      <c r="B156" s="1">
        <v>838086</v>
      </c>
      <c r="C156" s="1" t="s">
        <v>537</v>
      </c>
      <c r="D156" s="1" t="s">
        <v>538</v>
      </c>
      <c r="E156" s="2" t="s">
        <v>539</v>
      </c>
      <c r="F156" s="2" t="s">
        <v>533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J156*54.59</f>
        <v>0</v>
      </c>
      <c r="L156" s="5"/>
    </row>
    <row r="157" spans="1:12" customHeight="1" ht="105" outlineLevel="5">
      <c r="A157" s="1"/>
      <c r="B157" s="1">
        <v>838087</v>
      </c>
      <c r="C157" s="1" t="s">
        <v>540</v>
      </c>
      <c r="D157" s="1" t="s">
        <v>541</v>
      </c>
      <c r="E157" s="2" t="s">
        <v>542</v>
      </c>
      <c r="F157" s="2" t="s">
        <v>533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J157*54.59</f>
        <v>0</v>
      </c>
      <c r="L157" s="5"/>
    </row>
    <row r="158" spans="1:12" customHeight="1" ht="105" outlineLevel="5">
      <c r="A158" s="1"/>
      <c r="B158" s="1">
        <v>838088</v>
      </c>
      <c r="C158" s="1" t="s">
        <v>543</v>
      </c>
      <c r="D158" s="1" t="s">
        <v>544</v>
      </c>
      <c r="E158" s="2" t="s">
        <v>545</v>
      </c>
      <c r="F158" s="2" t="s">
        <v>533</v>
      </c>
      <c r="G158" s="2" t="s">
        <v>392</v>
      </c>
      <c r="H158" s="2">
        <v>0</v>
      </c>
      <c r="I158" s="1">
        <v>0</v>
      </c>
      <c r="J158" s="3" t="s">
        <v>17</v>
      </c>
      <c r="K158" s="2" t="str">
        <f>J158*54.59</f>
        <v>0</v>
      </c>
      <c r="L158" s="5"/>
    </row>
    <row r="159" spans="1:12" customHeight="1" ht="105" outlineLevel="5">
      <c r="A159" s="1"/>
      <c r="B159" s="1">
        <v>838094</v>
      </c>
      <c r="C159" s="1" t="s">
        <v>546</v>
      </c>
      <c r="D159" s="1" t="s">
        <v>547</v>
      </c>
      <c r="E159" s="2" t="s">
        <v>548</v>
      </c>
      <c r="F159" s="2" t="s">
        <v>549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J159*58.38</f>
        <v>0</v>
      </c>
      <c r="L159" s="5"/>
    </row>
    <row r="160" spans="1:12" customHeight="1" ht="105" outlineLevel="5">
      <c r="A160" s="1"/>
      <c r="B160" s="1">
        <v>838102</v>
      </c>
      <c r="C160" s="1" t="s">
        <v>550</v>
      </c>
      <c r="D160" s="1" t="s">
        <v>551</v>
      </c>
      <c r="E160" s="2" t="s">
        <v>552</v>
      </c>
      <c r="F160" s="2" t="s">
        <v>553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J160*107.66</f>
        <v>0</v>
      </c>
      <c r="L160" s="5"/>
    </row>
    <row r="161" spans="1:12" customHeight="1" ht="105" outlineLevel="5">
      <c r="A161" s="1"/>
      <c r="B161" s="1">
        <v>885338</v>
      </c>
      <c r="C161" s="1" t="s">
        <v>554</v>
      </c>
      <c r="D161" s="1"/>
      <c r="E161" s="2" t="s">
        <v>555</v>
      </c>
      <c r="F161" s="2" t="s">
        <v>556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J161*95.88</f>
        <v>0</v>
      </c>
      <c r="L161" s="5"/>
    </row>
    <row r="162" spans="1:12" customHeight="1" ht="105" outlineLevel="5">
      <c r="A162" s="1"/>
      <c r="B162" s="1">
        <v>878122</v>
      </c>
      <c r="C162" s="1" t="s">
        <v>557</v>
      </c>
      <c r="D162" s="1" t="s">
        <v>558</v>
      </c>
      <c r="E162" s="2" t="s">
        <v>559</v>
      </c>
      <c r="F162" s="2" t="s">
        <v>560</v>
      </c>
      <c r="G162" s="2" t="s">
        <v>477</v>
      </c>
      <c r="H162" s="2">
        <v>0</v>
      </c>
      <c r="I162" s="1">
        <v>0</v>
      </c>
      <c r="J162" s="3" t="s">
        <v>17</v>
      </c>
      <c r="K162" s="2" t="str">
        <f>J162*50.54</f>
        <v>0</v>
      </c>
      <c r="L162" s="5"/>
    </row>
    <row r="163" spans="1:12" customHeight="1" ht="105" outlineLevel="5">
      <c r="A163" s="1"/>
      <c r="B163" s="1">
        <v>878123</v>
      </c>
      <c r="C163" s="1" t="s">
        <v>561</v>
      </c>
      <c r="D163" s="1" t="s">
        <v>562</v>
      </c>
      <c r="E163" s="2" t="s">
        <v>563</v>
      </c>
      <c r="F163" s="2" t="s">
        <v>560</v>
      </c>
      <c r="G163" s="2" t="s">
        <v>481</v>
      </c>
      <c r="H163" s="2">
        <v>0</v>
      </c>
      <c r="I163" s="1">
        <v>0</v>
      </c>
      <c r="J163" s="3" t="s">
        <v>17</v>
      </c>
      <c r="K163" s="2" t="str">
        <f>J163*50.54</f>
        <v>0</v>
      </c>
      <c r="L163" s="5"/>
    </row>
    <row r="164" spans="1:12" customHeight="1" ht="105" outlineLevel="5">
      <c r="A164" s="1"/>
      <c r="B164" s="1">
        <v>878124</v>
      </c>
      <c r="C164" s="1" t="s">
        <v>564</v>
      </c>
      <c r="D164" s="1" t="s">
        <v>565</v>
      </c>
      <c r="E164" s="2" t="s">
        <v>566</v>
      </c>
      <c r="F164" s="2" t="s">
        <v>560</v>
      </c>
      <c r="G164" s="2" t="s">
        <v>477</v>
      </c>
      <c r="H164" s="2">
        <v>0</v>
      </c>
      <c r="I164" s="1">
        <v>0</v>
      </c>
      <c r="J164" s="3" t="s">
        <v>17</v>
      </c>
      <c r="K164" s="2" t="str">
        <f>J164*50.54</f>
        <v>0</v>
      </c>
      <c r="L164" s="5"/>
    </row>
    <row r="165" spans="1:12" customHeight="1" ht="105" outlineLevel="5">
      <c r="A165" s="1"/>
      <c r="B165" s="1">
        <v>878125</v>
      </c>
      <c r="C165" s="1" t="s">
        <v>567</v>
      </c>
      <c r="D165" s="1" t="s">
        <v>568</v>
      </c>
      <c r="E165" s="2" t="s">
        <v>569</v>
      </c>
      <c r="F165" s="2" t="s">
        <v>560</v>
      </c>
      <c r="G165" s="2" t="s">
        <v>481</v>
      </c>
      <c r="H165" s="2">
        <v>0</v>
      </c>
      <c r="I165" s="1">
        <v>0</v>
      </c>
      <c r="J165" s="3" t="s">
        <v>17</v>
      </c>
      <c r="K165" s="2" t="str">
        <f>J165*50.54</f>
        <v>0</v>
      </c>
      <c r="L165" s="5"/>
    </row>
    <row r="166" spans="1:12" customHeight="1" ht="105" outlineLevel="5">
      <c r="A166" s="1"/>
      <c r="B166" s="1">
        <v>878126</v>
      </c>
      <c r="C166" s="1" t="s">
        <v>570</v>
      </c>
      <c r="D166" s="1" t="s">
        <v>571</v>
      </c>
      <c r="E166" s="2" t="s">
        <v>572</v>
      </c>
      <c r="F166" s="2" t="s">
        <v>560</v>
      </c>
      <c r="G166" s="2" t="s">
        <v>477</v>
      </c>
      <c r="H166" s="2">
        <v>0</v>
      </c>
      <c r="I166" s="1">
        <v>0</v>
      </c>
      <c r="J166" s="3" t="s">
        <v>17</v>
      </c>
      <c r="K166" s="2" t="str">
        <f>J166*50.54</f>
        <v>0</v>
      </c>
      <c r="L166" s="5"/>
    </row>
    <row r="167" spans="1:12" customHeight="1" ht="105" outlineLevel="5">
      <c r="A167" s="1"/>
      <c r="B167" s="1">
        <v>885355</v>
      </c>
      <c r="C167" s="1" t="s">
        <v>573</v>
      </c>
      <c r="D167" s="1" t="s">
        <v>574</v>
      </c>
      <c r="E167" s="2" t="s">
        <v>575</v>
      </c>
      <c r="F167" s="2" t="s">
        <v>576</v>
      </c>
      <c r="G167" s="2" t="s">
        <v>477</v>
      </c>
      <c r="H167" s="2">
        <v>0</v>
      </c>
      <c r="I167" s="1">
        <v>0</v>
      </c>
      <c r="J167" s="3" t="s">
        <v>17</v>
      </c>
      <c r="K167" s="2" t="str">
        <f>J167*55.73</f>
        <v>0</v>
      </c>
      <c r="L167" s="5"/>
    </row>
    <row r="168" spans="1:12" outlineLevel="3">
      <c r="A168" s="9" t="s">
        <v>577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5"/>
    </row>
    <row r="169" spans="1:12" customHeight="1" ht="105" outlineLevel="5">
      <c r="A169" s="1"/>
      <c r="B169" s="1">
        <v>838123</v>
      </c>
      <c r="C169" s="1" t="s">
        <v>578</v>
      </c>
      <c r="D169" s="1" t="s">
        <v>579</v>
      </c>
      <c r="E169" s="2" t="s">
        <v>580</v>
      </c>
      <c r="F169" s="2" t="s">
        <v>581</v>
      </c>
      <c r="G169" s="2" t="s">
        <v>190</v>
      </c>
      <c r="H169" s="2">
        <v>0</v>
      </c>
      <c r="I169" s="1">
        <v>0</v>
      </c>
      <c r="J169" s="3" t="s">
        <v>17</v>
      </c>
      <c r="K169" s="2" t="str">
        <f>J169*217.60</f>
        <v>0</v>
      </c>
      <c r="L169" s="5"/>
    </row>
    <row r="170" spans="1:12" customHeight="1" ht="105" outlineLevel="5">
      <c r="A170" s="1"/>
      <c r="B170" s="1">
        <v>838126</v>
      </c>
      <c r="C170" s="1" t="s">
        <v>582</v>
      </c>
      <c r="D170" s="1" t="s">
        <v>583</v>
      </c>
      <c r="E170" s="2" t="s">
        <v>584</v>
      </c>
      <c r="F170" s="2" t="s">
        <v>585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J170*430.54</f>
        <v>0</v>
      </c>
      <c r="L170" s="5"/>
    </row>
    <row r="171" spans="1:12" customHeight="1" ht="105" outlineLevel="5">
      <c r="A171" s="1"/>
      <c r="B171" s="1">
        <v>885343</v>
      </c>
      <c r="C171" s="1" t="s">
        <v>586</v>
      </c>
      <c r="D171" s="1"/>
      <c r="E171" s="2" t="s">
        <v>587</v>
      </c>
      <c r="F171" s="2" t="s">
        <v>588</v>
      </c>
      <c r="G171" s="2">
        <v>0</v>
      </c>
      <c r="H171" s="2">
        <v>0</v>
      </c>
      <c r="I171" s="1">
        <v>0</v>
      </c>
      <c r="J171" s="3" t="s">
        <v>17</v>
      </c>
      <c r="K171" s="2" t="str">
        <f>J171*479.40</f>
        <v>0</v>
      </c>
      <c r="L171" s="5"/>
    </row>
    <row r="172" spans="1:12" outlineLevel="5">
      <c r="A172" s="1"/>
      <c r="B172" s="1">
        <v>885348</v>
      </c>
      <c r="C172" s="1" t="s">
        <v>589</v>
      </c>
      <c r="D172" s="1"/>
      <c r="E172" s="2" t="s">
        <v>590</v>
      </c>
      <c r="F172" s="2" t="s">
        <v>518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J172*178.50</f>
        <v>0</v>
      </c>
      <c r="L172" s="5"/>
    </row>
    <row r="173" spans="1:12" outlineLevel="5">
      <c r="A173" s="1"/>
      <c r="B173" s="1">
        <v>890137</v>
      </c>
      <c r="C173" s="1" t="s">
        <v>591</v>
      </c>
      <c r="D173" s="1" t="s">
        <v>592</v>
      </c>
      <c r="E173" s="2" t="s">
        <v>593</v>
      </c>
      <c r="F173" s="2" t="s">
        <v>594</v>
      </c>
      <c r="G173" s="2" t="s">
        <v>477</v>
      </c>
      <c r="H173" s="2">
        <v>0</v>
      </c>
      <c r="I173" s="1">
        <v>0</v>
      </c>
      <c r="J173" s="3" t="s">
        <v>17</v>
      </c>
      <c r="K173" s="2" t="str">
        <f>J173*500.92</f>
        <v>0</v>
      </c>
      <c r="L173" s="5"/>
    </row>
    <row r="174" spans="1:12" outlineLevel="3">
      <c r="A174" s="9" t="s">
        <v>595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5"/>
    </row>
    <row r="175" spans="1:12" customHeight="1" ht="105" outlineLevel="5">
      <c r="A175" s="1"/>
      <c r="B175" s="1">
        <v>838120</v>
      </c>
      <c r="C175" s="1" t="s">
        <v>596</v>
      </c>
      <c r="D175" s="1" t="s">
        <v>597</v>
      </c>
      <c r="E175" s="2" t="s">
        <v>598</v>
      </c>
      <c r="F175" s="2" t="s">
        <v>599</v>
      </c>
      <c r="G175" s="2" t="s">
        <v>190</v>
      </c>
      <c r="H175" s="2">
        <v>0</v>
      </c>
      <c r="I175" s="1">
        <v>0</v>
      </c>
      <c r="J175" s="3" t="s">
        <v>17</v>
      </c>
      <c r="K175" s="2" t="str">
        <f>J175*322.58</f>
        <v>0</v>
      </c>
      <c r="L175" s="5"/>
    </row>
    <row r="176" spans="1:12" customHeight="1" ht="105" outlineLevel="5">
      <c r="A176" s="1"/>
      <c r="B176" s="1">
        <v>883585</v>
      </c>
      <c r="C176" s="1" t="s">
        <v>600</v>
      </c>
      <c r="D176" s="1" t="s">
        <v>601</v>
      </c>
      <c r="E176" s="2" t="s">
        <v>602</v>
      </c>
      <c r="F176" s="2" t="s">
        <v>603</v>
      </c>
      <c r="G176" s="2" t="s">
        <v>185</v>
      </c>
      <c r="H176" s="2">
        <v>0</v>
      </c>
      <c r="I176" s="1">
        <v>0</v>
      </c>
      <c r="J176" s="3" t="s">
        <v>17</v>
      </c>
      <c r="K176" s="2" t="str">
        <f>J176*310.89</f>
        <v>0</v>
      </c>
      <c r="L176" s="5"/>
    </row>
    <row r="177" spans="1:12" outlineLevel="5">
      <c r="A177" s="1"/>
      <c r="B177" s="1">
        <v>885344</v>
      </c>
      <c r="C177" s="1" t="s">
        <v>604</v>
      </c>
      <c r="D177" s="1"/>
      <c r="E177" s="2" t="s">
        <v>605</v>
      </c>
      <c r="F177" s="2" t="s">
        <v>588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J177*479.40</f>
        <v>0</v>
      </c>
      <c r="L177" s="5"/>
    </row>
    <row r="178" spans="1:12" customHeight="1" ht="105" outlineLevel="5">
      <c r="A178" s="1"/>
      <c r="B178" s="1">
        <v>885347</v>
      </c>
      <c r="C178" s="1" t="s">
        <v>606</v>
      </c>
      <c r="D178" s="1"/>
      <c r="E178" s="2" t="s">
        <v>607</v>
      </c>
      <c r="F178" s="2" t="s">
        <v>608</v>
      </c>
      <c r="G178" s="2" t="s">
        <v>190</v>
      </c>
      <c r="H178" s="2">
        <v>0</v>
      </c>
      <c r="I178" s="1">
        <v>0</v>
      </c>
      <c r="J178" s="3" t="s">
        <v>17</v>
      </c>
      <c r="K178" s="2" t="str">
        <f>J178*304.30</f>
        <v>0</v>
      </c>
      <c r="L178" s="5"/>
    </row>
    <row r="179" spans="1:12" outlineLevel="2">
      <c r="A179" s="8" t="s">
        <v>609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5"/>
    </row>
    <row r="180" spans="1:12" customHeight="1" ht="105" outlineLevel="4">
      <c r="A180" s="1"/>
      <c r="B180" s="1">
        <v>838097</v>
      </c>
      <c r="C180" s="1" t="s">
        <v>610</v>
      </c>
      <c r="D180" s="1" t="s">
        <v>611</v>
      </c>
      <c r="E180" s="2" t="s">
        <v>612</v>
      </c>
      <c r="F180" s="2" t="s">
        <v>613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J180*230.57</f>
        <v>0</v>
      </c>
      <c r="L180" s="5"/>
    </row>
    <row r="181" spans="1:12" customHeight="1" ht="105" outlineLevel="4">
      <c r="A181" s="1"/>
      <c r="B181" s="1">
        <v>838116</v>
      </c>
      <c r="C181" s="1" t="s">
        <v>614</v>
      </c>
      <c r="D181" s="1" t="s">
        <v>615</v>
      </c>
      <c r="E181" s="2" t="s">
        <v>616</v>
      </c>
      <c r="F181" s="2" t="s">
        <v>617</v>
      </c>
      <c r="G181" s="2">
        <v>6</v>
      </c>
      <c r="H181" s="2">
        <v>0</v>
      </c>
      <c r="I181" s="1">
        <v>0</v>
      </c>
      <c r="J181" s="3" t="s">
        <v>17</v>
      </c>
      <c r="K181" s="2" t="str">
        <f>J181*523.60</f>
        <v>0</v>
      </c>
      <c r="L181" s="5"/>
    </row>
    <row r="182" spans="1:12" customHeight="1" ht="105" outlineLevel="4">
      <c r="A182" s="1"/>
      <c r="B182" s="1">
        <v>838118</v>
      </c>
      <c r="C182" s="1" t="s">
        <v>618</v>
      </c>
      <c r="D182" s="1" t="s">
        <v>619</v>
      </c>
      <c r="E182" s="2" t="s">
        <v>620</v>
      </c>
      <c r="F182" s="2" t="s">
        <v>621</v>
      </c>
      <c r="G182" s="2">
        <v>7</v>
      </c>
      <c r="H182" s="2">
        <v>0</v>
      </c>
      <c r="I182" s="1">
        <v>0</v>
      </c>
      <c r="J182" s="3" t="s">
        <v>17</v>
      </c>
      <c r="K182" s="2" t="str">
        <f>J182*683.40</f>
        <v>0</v>
      </c>
      <c r="L182" s="5"/>
    </row>
    <row r="183" spans="1:12" customHeight="1" ht="105" outlineLevel="4">
      <c r="A183" s="1"/>
      <c r="B183" s="1">
        <v>838121</v>
      </c>
      <c r="C183" s="1" t="s">
        <v>622</v>
      </c>
      <c r="D183" s="1" t="s">
        <v>623</v>
      </c>
      <c r="E183" s="2" t="s">
        <v>624</v>
      </c>
      <c r="F183" s="2" t="s">
        <v>625</v>
      </c>
      <c r="G183" s="2">
        <v>4</v>
      </c>
      <c r="H183" s="2">
        <v>0</v>
      </c>
      <c r="I183" s="1">
        <v>0</v>
      </c>
      <c r="J183" s="3" t="s">
        <v>17</v>
      </c>
      <c r="K183" s="2" t="str">
        <f>J183*972.40</f>
        <v>0</v>
      </c>
      <c r="L183" s="5"/>
    </row>
    <row r="184" spans="1:12" customHeight="1" ht="105" outlineLevel="4">
      <c r="A184" s="1"/>
      <c r="B184" s="1">
        <v>838124</v>
      </c>
      <c r="C184" s="1" t="s">
        <v>626</v>
      </c>
      <c r="D184" s="1" t="s">
        <v>627</v>
      </c>
      <c r="E184" s="2" t="s">
        <v>628</v>
      </c>
      <c r="F184" s="2" t="s">
        <v>629</v>
      </c>
      <c r="G184" s="2">
        <v>5</v>
      </c>
      <c r="H184" s="2">
        <v>0</v>
      </c>
      <c r="I184" s="1">
        <v>0</v>
      </c>
      <c r="J184" s="3" t="s">
        <v>17</v>
      </c>
      <c r="K184" s="2" t="str">
        <f>J184*666.54</f>
        <v>0</v>
      </c>
      <c r="L184" s="5"/>
    </row>
    <row r="185" spans="1:12" customHeight="1" ht="105" outlineLevel="4">
      <c r="A185" s="1"/>
      <c r="B185" s="1">
        <v>838127</v>
      </c>
      <c r="C185" s="1" t="s">
        <v>630</v>
      </c>
      <c r="D185" s="1" t="s">
        <v>631</v>
      </c>
      <c r="E185" s="2" t="s">
        <v>632</v>
      </c>
      <c r="F185" s="2" t="s">
        <v>633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J185*1561.88</f>
        <v>0</v>
      </c>
      <c r="L185" s="5"/>
    </row>
    <row r="186" spans="1:12" customHeight="1" ht="105" outlineLevel="4">
      <c r="A186" s="1"/>
      <c r="B186" s="1">
        <v>885340</v>
      </c>
      <c r="C186" s="1" t="s">
        <v>634</v>
      </c>
      <c r="D186" s="1"/>
      <c r="E186" s="2" t="s">
        <v>635</v>
      </c>
      <c r="F186" s="2" t="s">
        <v>636</v>
      </c>
      <c r="G186" s="2" t="s">
        <v>190</v>
      </c>
      <c r="H186" s="2">
        <v>0</v>
      </c>
      <c r="I186" s="1">
        <v>0</v>
      </c>
      <c r="J186" s="3" t="s">
        <v>17</v>
      </c>
      <c r="K186" s="2" t="str">
        <f>J186*323.00</f>
        <v>0</v>
      </c>
      <c r="L186" s="5"/>
    </row>
    <row r="187" spans="1:12" customHeight="1" ht="105" outlineLevel="4">
      <c r="A187" s="1"/>
      <c r="B187" s="1">
        <v>878132</v>
      </c>
      <c r="C187" s="1" t="s">
        <v>637</v>
      </c>
      <c r="D187" s="1" t="s">
        <v>638</v>
      </c>
      <c r="E187" s="2" t="s">
        <v>639</v>
      </c>
      <c r="F187" s="2" t="s">
        <v>640</v>
      </c>
      <c r="G187" s="2" t="s">
        <v>185</v>
      </c>
      <c r="H187" s="2">
        <v>0</v>
      </c>
      <c r="I187" s="1">
        <v>0</v>
      </c>
      <c r="J187" s="3" t="s">
        <v>17</v>
      </c>
      <c r="K187" s="2" t="str">
        <f>J187*397.99</f>
        <v>0</v>
      </c>
      <c r="L187" s="5"/>
    </row>
    <row r="188" spans="1:12" customHeight="1" ht="105" outlineLevel="4">
      <c r="A188" s="1"/>
      <c r="B188" s="1">
        <v>885356</v>
      </c>
      <c r="C188" s="1" t="s">
        <v>641</v>
      </c>
      <c r="D188" s="1" t="s">
        <v>642</v>
      </c>
      <c r="E188" s="2" t="s">
        <v>643</v>
      </c>
      <c r="F188" s="2" t="s">
        <v>644</v>
      </c>
      <c r="G188" s="2">
        <v>9</v>
      </c>
      <c r="H188" s="2">
        <v>0</v>
      </c>
      <c r="I188" s="1">
        <v>0</v>
      </c>
      <c r="J188" s="3" t="s">
        <v>17</v>
      </c>
      <c r="K188" s="2" t="str">
        <f>J188*201.25</f>
        <v>0</v>
      </c>
      <c r="L188" s="5"/>
    </row>
    <row r="189" spans="1:12" outlineLevel="2">
      <c r="A189" s="8" t="s">
        <v>645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5"/>
    </row>
    <row r="190" spans="1:12" customHeight="1" ht="105" outlineLevel="4">
      <c r="A190" s="1"/>
      <c r="B190" s="1">
        <v>838100</v>
      </c>
      <c r="C190" s="1" t="s">
        <v>646</v>
      </c>
      <c r="D190" s="1" t="s">
        <v>647</v>
      </c>
      <c r="E190" s="2" t="s">
        <v>648</v>
      </c>
      <c r="F190" s="2" t="s">
        <v>649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J190*435.83</f>
        <v>0</v>
      </c>
      <c r="L190" s="5"/>
    </row>
    <row r="191" spans="1:12" customHeight="1" ht="105" outlineLevel="4">
      <c r="A191" s="1"/>
      <c r="B191" s="1">
        <v>838117</v>
      </c>
      <c r="C191" s="1" t="s">
        <v>650</v>
      </c>
      <c r="D191" s="1" t="s">
        <v>651</v>
      </c>
      <c r="E191" s="2" t="s">
        <v>652</v>
      </c>
      <c r="F191" s="2" t="s">
        <v>653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J191*967.30</f>
        <v>0</v>
      </c>
      <c r="L191" s="5"/>
    </row>
    <row r="192" spans="1:12" customHeight="1" ht="105" outlineLevel="4">
      <c r="A192" s="1"/>
      <c r="B192" s="1">
        <v>838119</v>
      </c>
      <c r="C192" s="1" t="s">
        <v>654</v>
      </c>
      <c r="D192" s="1" t="s">
        <v>655</v>
      </c>
      <c r="E192" s="2" t="s">
        <v>656</v>
      </c>
      <c r="F192" s="2" t="s">
        <v>657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J192*1266.50</f>
        <v>0</v>
      </c>
      <c r="L192" s="5"/>
    </row>
    <row r="193" spans="1:12" customHeight="1" ht="105" outlineLevel="4">
      <c r="A193" s="1"/>
      <c r="B193" s="1">
        <v>838122</v>
      </c>
      <c r="C193" s="1" t="s">
        <v>658</v>
      </c>
      <c r="D193" s="1" t="s">
        <v>659</v>
      </c>
      <c r="E193" s="2" t="s">
        <v>660</v>
      </c>
      <c r="F193" s="2" t="s">
        <v>661</v>
      </c>
      <c r="G193" s="2">
        <v>3</v>
      </c>
      <c r="H193" s="2">
        <v>0</v>
      </c>
      <c r="I193" s="1">
        <v>0</v>
      </c>
      <c r="J193" s="3" t="s">
        <v>17</v>
      </c>
      <c r="K193" s="2" t="str">
        <f>J193*1944.80</f>
        <v>0</v>
      </c>
      <c r="L193" s="5"/>
    </row>
    <row r="194" spans="1:12" customHeight="1" ht="105" outlineLevel="4">
      <c r="A194" s="1"/>
      <c r="B194" s="1">
        <v>838125</v>
      </c>
      <c r="C194" s="1" t="s">
        <v>662</v>
      </c>
      <c r="D194" s="1" t="s">
        <v>663</v>
      </c>
      <c r="E194" s="2" t="s">
        <v>664</v>
      </c>
      <c r="F194" s="2" t="s">
        <v>665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J194*1318.93</f>
        <v>0</v>
      </c>
      <c r="L194" s="5"/>
    </row>
    <row r="195" spans="1:12" customHeight="1" ht="105" outlineLevel="4">
      <c r="A195" s="1"/>
      <c r="B195" s="1">
        <v>838128</v>
      </c>
      <c r="C195" s="1" t="s">
        <v>666</v>
      </c>
      <c r="D195" s="1" t="s">
        <v>667</v>
      </c>
      <c r="E195" s="2" t="s">
        <v>668</v>
      </c>
      <c r="F195" s="2" t="s">
        <v>669</v>
      </c>
      <c r="G195" s="2">
        <v>-1</v>
      </c>
      <c r="H195" s="2">
        <v>0</v>
      </c>
      <c r="I195" s="1">
        <v>0</v>
      </c>
      <c r="J195" s="3" t="s">
        <v>17</v>
      </c>
      <c r="K195" s="2" t="str">
        <f>J195*3387.93</f>
        <v>0</v>
      </c>
      <c r="L195" s="5"/>
    </row>
    <row r="196" spans="1:12" customHeight="1" ht="105" outlineLevel="4">
      <c r="A196" s="1"/>
      <c r="B196" s="1">
        <v>885341</v>
      </c>
      <c r="C196" s="1" t="s">
        <v>670</v>
      </c>
      <c r="D196" s="1"/>
      <c r="E196" s="2" t="s">
        <v>671</v>
      </c>
      <c r="F196" s="2" t="s">
        <v>672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J196*646.00</f>
        <v>0</v>
      </c>
      <c r="L196" s="5"/>
    </row>
    <row r="197" spans="1:12" customHeight="1" ht="105" outlineLevel="4">
      <c r="A197" s="1"/>
      <c r="B197" s="1">
        <v>878133</v>
      </c>
      <c r="C197" s="1" t="s">
        <v>673</v>
      </c>
      <c r="D197" s="1" t="s">
        <v>674</v>
      </c>
      <c r="E197" s="2" t="s">
        <v>675</v>
      </c>
      <c r="F197" s="2" t="s">
        <v>676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J197*839.58</f>
        <v>0</v>
      </c>
      <c r="L197" s="5"/>
    </row>
    <row r="198" spans="1:12" customHeight="1" ht="105" outlineLevel="4">
      <c r="A198" s="1"/>
      <c r="B198" s="1">
        <v>885357</v>
      </c>
      <c r="C198" s="1" t="s">
        <v>677</v>
      </c>
      <c r="D198" s="1" t="s">
        <v>678</v>
      </c>
      <c r="E198" s="2" t="s">
        <v>679</v>
      </c>
      <c r="F198" s="2" t="s">
        <v>680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J198*422.55</f>
        <v>0</v>
      </c>
      <c r="L198" s="5"/>
    </row>
    <row r="199" spans="1:12" outlineLevel="1">
      <c r="A199" s="7" t="s">
        <v>681</v>
      </c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5"/>
    </row>
    <row r="200" spans="1:12" customHeight="1" ht="105" outlineLevel="3">
      <c r="A200" s="1"/>
      <c r="B200" s="1">
        <v>890163</v>
      </c>
      <c r="C200" s="1" t="s">
        <v>682</v>
      </c>
      <c r="D200" s="1"/>
      <c r="E200" s="2" t="s">
        <v>683</v>
      </c>
      <c r="F200" s="2" t="s">
        <v>684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J200*1050.00</f>
        <v>0</v>
      </c>
      <c r="L20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3:K73"/>
    <mergeCell ref="A82:K82"/>
    <mergeCell ref="A85:K85"/>
    <mergeCell ref="A122:K122"/>
    <mergeCell ref="A199:K199"/>
    <mergeCell ref="A4:K4"/>
    <mergeCell ref="A25:K25"/>
    <mergeCell ref="A31:K31"/>
    <mergeCell ref="A37:K37"/>
    <mergeCell ref="A66:K66"/>
    <mergeCell ref="A86:K86"/>
    <mergeCell ref="A89:K89"/>
    <mergeCell ref="A105:K105"/>
    <mergeCell ref="A123:K123"/>
    <mergeCell ref="A179:K179"/>
    <mergeCell ref="A189:K189"/>
    <mergeCell ref="A38:K38"/>
    <mergeCell ref="A46:K46"/>
    <mergeCell ref="A52:K52"/>
    <mergeCell ref="A124:K124"/>
    <mergeCell ref="A129:K129"/>
    <mergeCell ref="A142:K142"/>
    <mergeCell ref="A152:K152"/>
    <mergeCell ref="A168:K168"/>
    <mergeCell ref="A174:K17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2026-01-29T20:19:40+03:00</dcterms:created>
  <dcterms:modified xsi:type="dcterms:W3CDTF">2026-01-29T20:19:40+03:00</dcterms:modified>
  <dc:title>Untitled Spreadsheet</dc:title>
  <dc:description/>
  <dc:subject/>
  <cp:keywords/>
  <cp:category/>
</cp:coreProperties>
</file>