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<sst xmlns="http://schemas.openxmlformats.org/spreadsheetml/2006/main" uniqueCount="325">
  <si>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</si>
  <si>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</si>
  <si>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</si>
  <si>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</si>
  <si>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</si>
  <si>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</si>
  <si>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</si>
  <si>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</si>
  <si>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</si>
  <si>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</si>
  <si>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</si>
  <si>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ванны</t>
  </si>
  <si>
    <t>Смесители для ванны VIEIR</t>
  </si>
  <si>
    <t>Смесители для ванны VIEIR (латунь)</t>
  </si>
  <si>
    <t>SMS-160001</t>
  </si>
  <si>
    <t>V113531</t>
  </si>
  <si>
    <t>Смеситель одноручковый для  ванны с коротким изливом VIEIR (1/10шт)</t>
  </si>
  <si>
    <t>7 502.24 руб.</t>
  </si>
  <si>
    <t>шт</t>
  </si>
  <si>
    <t>SMS-160002</t>
  </si>
  <si>
    <t>V093542</t>
  </si>
  <si>
    <t>Смеситель одноручковый для  ванны с длинным поворотным плоским изливом VIEIR (1/10шт)</t>
  </si>
  <si>
    <t>4 737.78 руб.</t>
  </si>
  <si>
    <t>SMS-160003</t>
  </si>
  <si>
    <t>V103542</t>
  </si>
  <si>
    <t>Смеситель одноручковый для ванны с длинным поворотным плоским изливом VIEIR (1/10шт)</t>
  </si>
  <si>
    <t>4 488.81 руб.</t>
  </si>
  <si>
    <t>SMS-160004</t>
  </si>
  <si>
    <t>V113541</t>
  </si>
  <si>
    <t>Смеситель одноручковый для  ванны с длинным повортным плоским изливом VIEIR (1/10шт)</t>
  </si>
  <si>
    <t>6 018.10 руб.</t>
  </si>
  <si>
    <t>SMS-160005</t>
  </si>
  <si>
    <t>V174041</t>
  </si>
  <si>
    <t>5 209.52 руб.</t>
  </si>
  <si>
    <t>SMS-160006</t>
  </si>
  <si>
    <t>V184041</t>
  </si>
  <si>
    <t>5 495.71 руб.</t>
  </si>
  <si>
    <t>SMS-160007</t>
  </si>
  <si>
    <t>V194041</t>
  </si>
  <si>
    <t>5 604.87 руб.</t>
  </si>
  <si>
    <t>SMS-160008</t>
  </si>
  <si>
    <t>V204041</t>
  </si>
  <si>
    <t>5 408.14 руб.</t>
  </si>
  <si>
    <t>SMS-160009</t>
  </si>
  <si>
    <t>V184012</t>
  </si>
  <si>
    <t>Смеситель одноручковый для умывальника VIEIR (1/10шт)</t>
  </si>
  <si>
    <t>2 421.73 руб.</t>
  </si>
  <si>
    <t>SMS-160010</t>
  </si>
  <si>
    <t>V103511</t>
  </si>
  <si>
    <t>2 515.85 руб.</t>
  </si>
  <si>
    <t>SMS-160011</t>
  </si>
  <si>
    <t>V093511</t>
  </si>
  <si>
    <t>2 847.50 руб.</t>
  </si>
  <si>
    <t>SMS-160012</t>
  </si>
  <si>
    <t>V174012</t>
  </si>
  <si>
    <t>2 313.45 руб.</t>
  </si>
  <si>
    <t>SMS-160013</t>
  </si>
  <si>
    <t>V194012</t>
  </si>
  <si>
    <t>2 341.83 руб.</t>
  </si>
  <si>
    <t>SMS-160014</t>
  </si>
  <si>
    <t>V204012</t>
  </si>
  <si>
    <t>2 613.48 руб.</t>
  </si>
  <si>
    <t>SMS-160015</t>
  </si>
  <si>
    <t>V013541</t>
  </si>
  <si>
    <t>6 090.57 руб.</t>
  </si>
  <si>
    <t>SMS-160016</t>
  </si>
  <si>
    <t>V023531</t>
  </si>
  <si>
    <t>5 986.39 руб.</t>
  </si>
  <si>
    <t>SMS-160017</t>
  </si>
  <si>
    <t>V023541</t>
  </si>
  <si>
    <t>5 839.94 руб.</t>
  </si>
  <si>
    <t>SMS-160018</t>
  </si>
  <si>
    <t>V033531</t>
  </si>
  <si>
    <t>5 675.37 руб.</t>
  </si>
  <si>
    <t>SMS-160019</t>
  </si>
  <si>
    <t>V053541</t>
  </si>
  <si>
    <t>6 086.04 руб.</t>
  </si>
  <si>
    <t>SMS-160020</t>
  </si>
  <si>
    <t>V073531</t>
  </si>
  <si>
    <t>5 270.05 руб.</t>
  </si>
  <si>
    <t>SMS-160021</t>
  </si>
  <si>
    <t>V073541</t>
  </si>
  <si>
    <t>5 213.30 руб.</t>
  </si>
  <si>
    <t>SMS-160022</t>
  </si>
  <si>
    <t>V083532</t>
  </si>
  <si>
    <t>9 724.82 руб.</t>
  </si>
  <si>
    <t>SMS-160023</t>
  </si>
  <si>
    <t>V243531</t>
  </si>
  <si>
    <t>5 815.79 руб.</t>
  </si>
  <si>
    <t>SMS-160024</t>
  </si>
  <si>
    <t>V243541</t>
  </si>
  <si>
    <t>6 652.83 руб.</t>
  </si>
  <si>
    <t>SMS-160025</t>
  </si>
  <si>
    <t>V093531</t>
  </si>
  <si>
    <t>Смеситель одноручковый для ванны с коротким поворотным плоским изливом VIEIR (1/5шт)</t>
  </si>
  <si>
    <t>5 504.77 руб.</t>
  </si>
  <si>
    <t>SMS-160026</t>
  </si>
  <si>
    <t>V093541</t>
  </si>
  <si>
    <t>Смеситель одноручковый для ванны с длинным поворотным плоским изливом VIEIR (1/5шт)</t>
  </si>
  <si>
    <t>5 566.67 руб.</t>
  </si>
  <si>
    <t>SMS-160027</t>
  </si>
  <si>
    <t>V130141</t>
  </si>
  <si>
    <t>Смеситель двуручковый для ванны с длинным поворотным круглым изливом VIEIR (1/5шт)</t>
  </si>
  <si>
    <t>4 840.45 руб.</t>
  </si>
  <si>
    <t>SMS-160028</t>
  </si>
  <si>
    <t>V013531</t>
  </si>
  <si>
    <t>6 221.92 руб.</t>
  </si>
  <si>
    <t>SMS-160029</t>
  </si>
  <si>
    <t>V033541</t>
  </si>
  <si>
    <t>5 805.22 руб.</t>
  </si>
  <si>
    <t>SMS-160030</t>
  </si>
  <si>
    <t>V043531</t>
  </si>
  <si>
    <t>6 155.49 руб.</t>
  </si>
  <si>
    <t>SMS-160031</t>
  </si>
  <si>
    <t>V043541</t>
  </si>
  <si>
    <t>6 006.02 руб.</t>
  </si>
  <si>
    <t>SMS-160032</t>
  </si>
  <si>
    <t>V063541</t>
  </si>
  <si>
    <t>4 808.74 руб.</t>
  </si>
  <si>
    <t>SMS-160033</t>
  </si>
  <si>
    <t>V103531</t>
  </si>
  <si>
    <t>Смеситель одноручковый для ванны с коротким поворотным плоским изливом VIEIR (1/10шт)</t>
  </si>
  <si>
    <t>4 708.24 руб.</t>
  </si>
  <si>
    <t>SMS-160034</t>
  </si>
  <si>
    <t>V103541</t>
  </si>
  <si>
    <t>4 780.12 руб.</t>
  </si>
  <si>
    <t>SMS-160035</t>
  </si>
  <si>
    <t>V120131</t>
  </si>
  <si>
    <t>Смеситель двуручковый для ванны с коротким поворотным круглым изливом VIEIR (1/10шт)</t>
  </si>
  <si>
    <t>5 062.39 руб.</t>
  </si>
  <si>
    <t>SMS-160036</t>
  </si>
  <si>
    <t>V120141</t>
  </si>
  <si>
    <t>Смеситель двуручковый для ванны с длинным поворотным круглым изливом VIEIR (1/10шт)</t>
  </si>
  <si>
    <t>5 000.49 руб.</t>
  </si>
  <si>
    <t>SMS-160037</t>
  </si>
  <si>
    <t>V120142</t>
  </si>
  <si>
    <t>Смеситель двуручковый для ванны с длинным поворотным плоским изливом VIEIR (1/10шт)</t>
  </si>
  <si>
    <t>5 033.70 руб.</t>
  </si>
  <si>
    <t>SMS-160038</t>
  </si>
  <si>
    <t>V120162</t>
  </si>
  <si>
    <t>Смеситель двуруч. для ванны с кор. пов. плоским изливом с душ.стойкой "тропический душ"  VIEIR (1/10</t>
  </si>
  <si>
    <t>12 926.99 руб.</t>
  </si>
  <si>
    <t>SMS-160039</t>
  </si>
  <si>
    <t>V130142</t>
  </si>
  <si>
    <t>4 887.25 руб.</t>
  </si>
  <si>
    <t>SMS-160040</t>
  </si>
  <si>
    <t>V150131</t>
  </si>
  <si>
    <t>Смеситель двуручковый для  ванны с коротким изливом VIEIR (1/10шт)</t>
  </si>
  <si>
    <t>5 800.69 руб.</t>
  </si>
  <si>
    <t>SMS-160041</t>
  </si>
  <si>
    <t>V150142</t>
  </si>
  <si>
    <t>5 640.65 руб.</t>
  </si>
  <si>
    <t>SMS-160042</t>
  </si>
  <si>
    <t>V130131</t>
  </si>
  <si>
    <t>Смеситель двуручковый для  ванны с коротким поворотным изливом VIEIR (1/10шт)</t>
  </si>
  <si>
    <t>5 057.86 руб.</t>
  </si>
  <si>
    <t>SMS-160043</t>
  </si>
  <si>
    <t>V023552</t>
  </si>
  <si>
    <t>Смеситель одноручковый с гигиеническим душем (метал лейка) VIEIR (1/10шт)</t>
  </si>
  <si>
    <t>5 030.69 руб.</t>
  </si>
  <si>
    <t>SMS-160044</t>
  </si>
  <si>
    <t>V023561</t>
  </si>
  <si>
    <t>Смеситель одноручковый для душа VIEIR (1/10шт)</t>
  </si>
  <si>
    <t>4 603.41 руб.</t>
  </si>
  <si>
    <t>SMS-160045</t>
  </si>
  <si>
    <t>V033552</t>
  </si>
  <si>
    <t>Смеситель одноручковый для биде VIEIR (1/10шт)</t>
  </si>
  <si>
    <t>5 015.59 руб.</t>
  </si>
  <si>
    <t>SMS-160046</t>
  </si>
  <si>
    <t>V073561</t>
  </si>
  <si>
    <t>4 582.27 руб.</t>
  </si>
  <si>
    <t>SMS-160047</t>
  </si>
  <si>
    <t>V243552</t>
  </si>
  <si>
    <t>Смеситель одноручковый скрытой установки с гигиеническим душем метал лейка VIEIR (1/10шт)</t>
  </si>
  <si>
    <t>6 130.74 руб.</t>
  </si>
  <si>
    <t>SMS-160048</t>
  </si>
  <si>
    <t>V033561</t>
  </si>
  <si>
    <t>4 373.92 руб.</t>
  </si>
  <si>
    <t>SMS-160049</t>
  </si>
  <si>
    <t>V043532</t>
  </si>
  <si>
    <t>Смеситель одноручковый для душа с плоским поворотным  изливом VIEIR (1/10шт)</t>
  </si>
  <si>
    <t>9 243.05 руб.</t>
  </si>
  <si>
    <t>SMS-160050</t>
  </si>
  <si>
    <t>V063561</t>
  </si>
  <si>
    <t>3 723.19 руб.</t>
  </si>
  <si>
    <t>SMS-160051</t>
  </si>
  <si>
    <t>V013511</t>
  </si>
  <si>
    <t>3 742.82 руб.</t>
  </si>
  <si>
    <t>SMS-160052</t>
  </si>
  <si>
    <t>V033512</t>
  </si>
  <si>
    <t>Смеситель одноручковый для умывальника с плоским поворотным средним изливом VIEIR (1/10шт)</t>
  </si>
  <si>
    <t>2 608.95 руб.</t>
  </si>
  <si>
    <t>SMS-160053</t>
  </si>
  <si>
    <t>V043511</t>
  </si>
  <si>
    <t>3 994.96 руб.</t>
  </si>
  <si>
    <t>SMS-160054</t>
  </si>
  <si>
    <t>V053511</t>
  </si>
  <si>
    <t>3 771.50 руб.</t>
  </si>
  <si>
    <t>SMS-160055</t>
  </si>
  <si>
    <t>V063511</t>
  </si>
  <si>
    <t>2 637.64 руб.</t>
  </si>
  <si>
    <t>SMS-160056</t>
  </si>
  <si>
    <t>V073511</t>
  </si>
  <si>
    <t>3 136.31 руб.</t>
  </si>
  <si>
    <t>SMS-160057</t>
  </si>
  <si>
    <t>V073512</t>
  </si>
  <si>
    <t>2 627.46 руб.</t>
  </si>
  <si>
    <t>SMS-160058</t>
  </si>
  <si>
    <t>V083511</t>
  </si>
  <si>
    <t>4 068.87 руб.</t>
  </si>
  <si>
    <t>SMS-160059</t>
  </si>
  <si>
    <t>V243522</t>
  </si>
  <si>
    <t>Смеситель одноручковый для умывальника с плоским поворотным длинным изливом VIEIR (1/10шт)</t>
  </si>
  <si>
    <t>2 494.21 руб.</t>
  </si>
  <si>
    <t>SMS-160060</t>
  </si>
  <si>
    <t>V113512</t>
  </si>
  <si>
    <t>4 301.45 руб.</t>
  </si>
  <si>
    <t>SMS-160061</t>
  </si>
  <si>
    <t>V023511</t>
  </si>
  <si>
    <t>3 566.17 руб.</t>
  </si>
  <si>
    <t>SMS-160062</t>
  </si>
  <si>
    <t>V033511</t>
  </si>
  <si>
    <t>3 587.31 руб.</t>
  </si>
  <si>
    <t>SMS-160063</t>
  </si>
  <si>
    <t>V063512</t>
  </si>
  <si>
    <t>2 172.62 руб.</t>
  </si>
  <si>
    <t>SMS-160064</t>
  </si>
  <si>
    <t>V113511</t>
  </si>
  <si>
    <t>Смеситель одноручковый для умывальника с плоским поворотным изливом VIEIR (1/10шт)</t>
  </si>
  <si>
    <t>3 640.15 руб.</t>
  </si>
  <si>
    <t>SMS-160065</t>
  </si>
  <si>
    <t>V113521</t>
  </si>
  <si>
    <t>3 840.96 руб.</t>
  </si>
  <si>
    <t>SMS-160066</t>
  </si>
  <si>
    <t>V120111</t>
  </si>
  <si>
    <t>Смеситель двуручковый для умывальника VIEIR (1/10шт)</t>
  </si>
  <si>
    <t>3 126.82 руб.</t>
  </si>
  <si>
    <t>SMS-160067</t>
  </si>
  <si>
    <t>V120112</t>
  </si>
  <si>
    <t>Смеситель двуручковый для умывальника средний поворотный излив VIEIR (1/10шт)</t>
  </si>
  <si>
    <t>3 294.40 руб.</t>
  </si>
  <si>
    <t>SMS-160068</t>
  </si>
  <si>
    <t>V150111</t>
  </si>
  <si>
    <t>3 542.01 руб.</t>
  </si>
  <si>
    <t>SMS-160069</t>
  </si>
  <si>
    <t>V243512</t>
  </si>
  <si>
    <t>2 689.88 руб.</t>
  </si>
  <si>
    <t>SMS-160070</t>
  </si>
  <si>
    <t>V130111</t>
  </si>
  <si>
    <t>3 129.83 руб.</t>
  </si>
  <si>
    <t>SMS-160104</t>
  </si>
  <si>
    <t>V263531C</t>
  </si>
  <si>
    <t>Смеситель для ванны “VIEIR  (10/1шт)  (10/1шт)</t>
  </si>
  <si>
    <t>5 429.27 руб.</t>
  </si>
  <si>
    <t>SMS-160118</t>
  </si>
  <si>
    <t>V273541</t>
  </si>
  <si>
    <t>Смеситель для ванны “VIEIR  (8/1шт)  (8/1шт)</t>
  </si>
  <si>
    <t>6 205.32 руб.</t>
  </si>
  <si>
    <t>SMS-160126</t>
  </si>
  <si>
    <t>V150141</t>
  </si>
  <si>
    <t>Смеситель для ванны, длинный с поворотным изливом 320мм   (10/1шт)</t>
  </si>
  <si>
    <t>5 607.43 руб.</t>
  </si>
  <si>
    <t>SMS-160127</t>
  </si>
  <si>
    <t>V233541</t>
  </si>
  <si>
    <t>5 639.14 руб.</t>
  </si>
  <si>
    <t>SMS-160130</t>
  </si>
  <si>
    <t>V140142</t>
  </si>
  <si>
    <t>Смеситель для ванны, с плоским длинным поворотным изливом 310мм   (10/1шт)</t>
  </si>
  <si>
    <t>SMS-160131</t>
  </si>
  <si>
    <t>V140143</t>
  </si>
  <si>
    <t>Смеситель для ванны, круглый, длинный с поворотным изливом 310мм   (10/1шт)</t>
  </si>
  <si>
    <t>5 737.28 руб.</t>
  </si>
  <si>
    <t>SMS-160132</t>
  </si>
  <si>
    <t>V043531C</t>
  </si>
  <si>
    <t>Смеситель для ванны, литой с коротким изливом (10/1шт)</t>
  </si>
  <si>
    <t>SMS-160143</t>
  </si>
  <si>
    <t>V333541</t>
  </si>
  <si>
    <t>Смеситель для ванны“VIEIR  (10/1шт)  (10/1шт)</t>
  </si>
  <si>
    <t>6 691.48 руб.</t>
  </si>
  <si>
    <t>SMS-160149</t>
  </si>
  <si>
    <t>V263511C</t>
  </si>
  <si>
    <t>Смеситель для раковины “VIEIR  (10/1шт)  (10/1шт)</t>
  </si>
  <si>
    <t>3 413.68 руб.</t>
  </si>
  <si>
    <t>SMS-160151</t>
  </si>
  <si>
    <t>V273511D</t>
  </si>
  <si>
    <t>5 068.43 руб.</t>
  </si>
  <si>
    <t>SMS-160161</t>
  </si>
  <si>
    <t>V293511CL</t>
  </si>
  <si>
    <t>4 562.64 руб.</t>
  </si>
  <si>
    <t>SMS-160162</t>
  </si>
  <si>
    <t>V293511FL</t>
  </si>
  <si>
    <t>SMS-160165</t>
  </si>
  <si>
    <t>V332511C</t>
  </si>
  <si>
    <t>3 567.68 руб.</t>
  </si>
  <si>
    <t>SMS-160500</t>
  </si>
  <si>
    <t>V313531</t>
  </si>
  <si>
    <t>Смеситель из нержавеющей стали для ванны “VIEIR  (8/1шт)  (8/1шт)</t>
  </si>
  <si>
    <t>5 550.06 руб.</t>
  </si>
  <si>
    <t>SMS-160501</t>
  </si>
  <si>
    <t>V313541</t>
  </si>
  <si>
    <t>5 379.45 руб.</t>
  </si>
  <si>
    <t>SMS-260018</t>
  </si>
  <si>
    <t>V243511</t>
  </si>
  <si>
    <t>Смеситель одноручковый для умывальника  VIEIR (1/10шт)</t>
  </si>
  <si>
    <t>4 089.68 руб.</t>
  </si>
  <si>
    <t>SMS-260166</t>
  </si>
  <si>
    <t>V15006G</t>
  </si>
  <si>
    <t>Смеситель для кухни с фильтром,  с гибким изливом (10/1шт)</t>
  </si>
  <si>
    <t>6 410.65 руб.</t>
  </si>
  <si>
    <t>VER-100083</t>
  </si>
  <si>
    <t>V210143</t>
  </si>
  <si>
    <t>Смеситель для ванны</t>
  </si>
  <si>
    <t>6 287.74 руб.</t>
  </si>
  <si>
    <t>VER-100103</t>
  </si>
  <si>
    <t>V273553D</t>
  </si>
  <si>
    <t>Смеситель для биде “VIEIR" (10/1шт)</t>
  </si>
  <si>
    <t>7 669.83 руб.</t>
  </si>
  <si>
    <t>VER-100129</t>
  </si>
  <si>
    <t>V333531C</t>
  </si>
  <si>
    <t>Смеситель для ванны“VIEIR" (10/1шт)</t>
  </si>
  <si>
    <t>5 275.27 руб.</t>
  </si>
  <si>
    <t>VER-100240</t>
  </si>
  <si>
    <t>V013552</t>
  </si>
  <si>
    <t>Смеситель для биде</t>
  </si>
  <si>
    <t>5 755.39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</si>
</sst>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6041df_77ea_11ea_8111_003048fd731b_8c533372_5a46_11f0_a775_047c1617b1431.jpeg"/><Relationship Id="rId2" Type="http://schemas.openxmlformats.org/officeDocument/2006/relationships/image" Target="../media/f46041e1_77ea_11ea_8111_003048fd731b_8c533365_5a46_11f0_a775_047c1617b1432.jpeg"/><Relationship Id="rId3" Type="http://schemas.openxmlformats.org/officeDocument/2006/relationships/image" Target="../media/f46041e3_77ea_11ea_8111_003048fd731b_8c53336b_5a46_11f0_a775_047c1617b1433.jpeg"/><Relationship Id="rId4" Type="http://schemas.openxmlformats.org/officeDocument/2006/relationships/image" Target="../media/f46041e5_77ea_11ea_8111_003048fd731b_8c533374_5a46_11f0_a775_047c1617b1434.jpeg"/><Relationship Id="rId5" Type="http://schemas.openxmlformats.org/officeDocument/2006/relationships/image" Target="../media/f46041e7_77ea_11ea_8111_003048fd731b_8c533398_5a46_11f0_a775_047c1617b1435.jpeg"/><Relationship Id="rId6" Type="http://schemas.openxmlformats.org/officeDocument/2006/relationships/image" Target="../media/f46041e9_77ea_11ea_8111_003048fd731b_8c53339b_5a46_11f0_a775_047c1617b1436.jpeg"/><Relationship Id="rId7" Type="http://schemas.openxmlformats.org/officeDocument/2006/relationships/image" Target="../media/f46041eb_77ea_11ea_8111_003048fd731b_8c53339f_5a46_11f0_a775_047c1617b1437.jpeg"/><Relationship Id="rId8" Type="http://schemas.openxmlformats.org/officeDocument/2006/relationships/image" Target="../media/f46041ed_77ea_11ea_8111_003048fd731b_8c5333a2_5a46_11f0_a775_047c1617b1438.jpeg"/><Relationship Id="rId9" Type="http://schemas.openxmlformats.org/officeDocument/2006/relationships/image" Target="../media/f46041ef_77ea_11ea_8111_003048fd731b_8c533399_5a46_11f0_a775_047c1617b1439.jpeg"/><Relationship Id="rId10" Type="http://schemas.openxmlformats.org/officeDocument/2006/relationships/image" Target="../media/f46041f1_77ea_11ea_8111_003048fd731b_8c533367_5a46_11f0_a775_047c1617b14310.jpeg"/><Relationship Id="rId11" Type="http://schemas.openxmlformats.org/officeDocument/2006/relationships/image" Target="../media/f46041f3_77ea_11ea_8111_003048fd731b_8c53335f_5a46_11f0_a775_047c1617b14311.jpeg"/><Relationship Id="rId12" Type="http://schemas.openxmlformats.org/officeDocument/2006/relationships/image" Target="../media/f46041f5_77ea_11ea_8111_003048fd731b_8c533397_5a46_11f0_a775_047c1617b14312.jpeg"/><Relationship Id="rId13" Type="http://schemas.openxmlformats.org/officeDocument/2006/relationships/image" Target="../media/f46041f7_77ea_11ea_8111_003048fd731b_8c53339d_5a46_11f0_a775_047c1617b14313.jpeg"/><Relationship Id="rId14" Type="http://schemas.openxmlformats.org/officeDocument/2006/relationships/image" Target="../media/f46041f9_77ea_11ea_8111_003048fd731b_8c5333a0_5a46_11f0_a775_047c1617b14314.jpeg"/><Relationship Id="rId15" Type="http://schemas.openxmlformats.org/officeDocument/2006/relationships/image" Target="../media/f46041fb_77ea_11ea_8111_003048fd731b_8c533326_5a46_11f0_a775_047c1617b14315.jpeg"/><Relationship Id="rId16" Type="http://schemas.openxmlformats.org/officeDocument/2006/relationships/image" Target="../media/f46041fd_77ea_11ea_8111_003048fd731b_8c53332c_5a46_11f0_a775_047c1617b14316.jpeg"/><Relationship Id="rId17" Type="http://schemas.openxmlformats.org/officeDocument/2006/relationships/image" Target="../media/f46041ff_77ea_11ea_8111_003048fd731b_8c53332e_5a46_11f0_a775_047c1617b14317.jpeg"/><Relationship Id="rId18" Type="http://schemas.openxmlformats.org/officeDocument/2006/relationships/image" Target="../media/f4604201_77ea_11ea_8111_003048fd731b_8c533338_5a46_11f0_a775_047c1617b14318.jpeg"/><Relationship Id="rId19" Type="http://schemas.openxmlformats.org/officeDocument/2006/relationships/image" Target="../media/f4604203_77ea_11ea_8111_003048fd731b_8c53334c_5a46_11f0_a775_047c1617b14319.jpeg"/><Relationship Id="rId20" Type="http://schemas.openxmlformats.org/officeDocument/2006/relationships/image" Target="../media/f4604205_77ea_11ea_8111_003048fd731b_8c533358_5a46_11f0_a775_047c1617b14320.jpeg"/><Relationship Id="rId21" Type="http://schemas.openxmlformats.org/officeDocument/2006/relationships/image" Target="../media/f4604207_77ea_11ea_8111_003048fd731b_8c533359_5a46_11f0_a775_047c1617b14321.jpeg"/><Relationship Id="rId22" Type="http://schemas.openxmlformats.org/officeDocument/2006/relationships/image" Target="../media/f4604209_77ea_11ea_8111_003048fd731b_8c53335d_5a46_11f0_a775_047c1617b14322.jpeg"/><Relationship Id="rId23" Type="http://schemas.openxmlformats.org/officeDocument/2006/relationships/image" Target="../media/f460420b_77ea_11ea_8111_003048fd731b_8c5333ac_5a46_11f0_a775_047c1617b14323.jpeg"/><Relationship Id="rId24" Type="http://schemas.openxmlformats.org/officeDocument/2006/relationships/image" Target="../media/f460420d_77ea_11ea_8111_003048fd731b_8c5333ae_5a46_11f0_a775_047c1617b14324.jpeg"/><Relationship Id="rId25" Type="http://schemas.openxmlformats.org/officeDocument/2006/relationships/image" Target="../media/f460420f_77ea_11ea_8111_003048fd731b_8c533361_5a46_11f0_a775_047c1617b14325.jpeg"/><Relationship Id="rId26" Type="http://schemas.openxmlformats.org/officeDocument/2006/relationships/image" Target="../media/f4604211_77ea_11ea_8111_003048fd731b_8c533363_5a46_11f0_a775_047c1617b14326.jpeg"/><Relationship Id="rId27" Type="http://schemas.openxmlformats.org/officeDocument/2006/relationships/image" Target="../media/f4604213_77ea_11ea_8111_003048fd731b_8c533386_5a46_11f0_a775_047c1617b14327.jpeg"/><Relationship Id="rId28" Type="http://schemas.openxmlformats.org/officeDocument/2006/relationships/image" Target="../media/f4604215_77ea_11ea_8111_003048fd731b_8c533324_5a46_11f0_a775_047c1617b14328.jpeg"/><Relationship Id="rId29" Type="http://schemas.openxmlformats.org/officeDocument/2006/relationships/image" Target="../media/f4604217_77ea_11ea_8111_003048fd731b_8c53333a_5a46_11f0_a775_047c1617b14329.jpeg"/><Relationship Id="rId30" Type="http://schemas.openxmlformats.org/officeDocument/2006/relationships/image" Target="../media/f4604219_77ea_11ea_8111_003048fd731b_8c533342_5a46_11f0_a775_047c1617b14330.jpeg"/><Relationship Id="rId31" Type="http://schemas.openxmlformats.org/officeDocument/2006/relationships/image" Target="../media/f460421b_77ea_11ea_8111_003048fd731b_8c533348_5a46_11f0_a775_047c1617b14331.jpeg"/><Relationship Id="rId32" Type="http://schemas.openxmlformats.org/officeDocument/2006/relationships/image" Target="../media/f460421d_77ea_11ea_8111_003048fd731b_8c533352_5a46_11f0_a775_047c1617b14332.jpeg"/><Relationship Id="rId33" Type="http://schemas.openxmlformats.org/officeDocument/2006/relationships/image" Target="../media/f460421f_77ea_11ea_8111_003048fd731b_8c533369_5a46_11f0_a775_047c1617b14333.jpeg"/><Relationship Id="rId34" Type="http://schemas.openxmlformats.org/officeDocument/2006/relationships/image" Target="../media/f4604221_77ea_11ea_8111_003048fd731b_8c53336a_5a46_11f0_a775_047c1617b14334.jpeg"/><Relationship Id="rId35" Type="http://schemas.openxmlformats.org/officeDocument/2006/relationships/image" Target="../media/f4604223_77ea_11ea_8111_003048fd731b_8c53337a_5a46_11f0_a775_047c1617b14335.jpeg"/><Relationship Id="rId36" Type="http://schemas.openxmlformats.org/officeDocument/2006/relationships/image" Target="../media/f4604225_77ea_11ea_8111_003048fd731b_8c53337c_5a46_11f0_a775_047c1617b14336.jpeg"/><Relationship Id="rId37" Type="http://schemas.openxmlformats.org/officeDocument/2006/relationships/image" Target="../media/f4604227_77ea_11ea_8111_003048fd731b_8c53337e_5a46_11f0_a775_047c1617b14337.jpeg"/><Relationship Id="rId38" Type="http://schemas.openxmlformats.org/officeDocument/2006/relationships/image" Target="../media/f4604229_77ea_11ea_8111_003048fd731b_19e968e1_793a_11f0_a79f_047c1617b14338.jpeg"/><Relationship Id="rId39" Type="http://schemas.openxmlformats.org/officeDocument/2006/relationships/image" Target="../media/f460422b_77ea_11ea_8111_003048fd731b_8c533388_5a46_11f0_a775_047c1617b14339.jpeg"/><Relationship Id="rId40" Type="http://schemas.openxmlformats.org/officeDocument/2006/relationships/image" Target="../media/f460422d_77ea_11ea_8111_003048fd731b_8c533391_5a46_11f0_a775_047c1617b14340.jpeg"/><Relationship Id="rId41" Type="http://schemas.openxmlformats.org/officeDocument/2006/relationships/image" Target="../media/f460422f_77ea_11ea_8111_003048fd731b_8c533395_5a46_11f0_a775_047c1617b14341.jpeg"/><Relationship Id="rId42" Type="http://schemas.openxmlformats.org/officeDocument/2006/relationships/image" Target="../media/f4604231_77ea_11ea_8111_003048fd731b_8c533384_5a46_11f0_a775_047c1617b14342.jpeg"/><Relationship Id="rId43" Type="http://schemas.openxmlformats.org/officeDocument/2006/relationships/image" Target="../media/f4604233_77ea_11ea_8111_003048fd731b_8c533330_5a46_11f0_a775_047c1617b14343.jpeg"/><Relationship Id="rId44" Type="http://schemas.openxmlformats.org/officeDocument/2006/relationships/image" Target="../media/f4604235_77ea_11ea_8111_003048fd731b_8c533332_5a46_11f0_a775_047c1617b14344.jpeg"/><Relationship Id="rId45" Type="http://schemas.openxmlformats.org/officeDocument/2006/relationships/image" Target="../media/f4604237_77ea_11ea_8111_003048fd731b_8c53333c_5a46_11f0_a775_047c1617b14345.jpeg"/><Relationship Id="rId46" Type="http://schemas.openxmlformats.org/officeDocument/2006/relationships/image" Target="../media/f4604239_77ea_11ea_8111_003048fd731b_8c53335a_5a46_11f0_a775_047c1617b14346.jpeg"/><Relationship Id="rId47" Type="http://schemas.openxmlformats.org/officeDocument/2006/relationships/image" Target="../media/f460423b_77ea_11ea_8111_003048fd731b_8c5333af_5a46_11f0_a775_047c1617b14347.jpeg"/><Relationship Id="rId48" Type="http://schemas.openxmlformats.org/officeDocument/2006/relationships/image" Target="../media/f460423d_77ea_11ea_8111_003048fd731b_8c53333e_5a46_11f0_a775_047c1617b14348.jpeg"/><Relationship Id="rId49" Type="http://schemas.openxmlformats.org/officeDocument/2006/relationships/image" Target="../media/f460423f_77ea_11ea_8111_003048fd731b_8c533346_5a46_11f0_a775_047c1617b14349.jpeg"/><Relationship Id="rId50" Type="http://schemas.openxmlformats.org/officeDocument/2006/relationships/image" Target="../media/f4604241_77ea_11ea_8111_003048fd731b_8c533354_5a46_11f0_a775_047c1617b14350.jpeg"/><Relationship Id="rId51" Type="http://schemas.openxmlformats.org/officeDocument/2006/relationships/image" Target="../media/f4604243_77ea_11ea_8111_003048fd731b_8c533322_5a46_11f0_a775_047c1617b14351.jpeg"/><Relationship Id="rId52" Type="http://schemas.openxmlformats.org/officeDocument/2006/relationships/image" Target="../media/f4604245_77ea_11ea_8111_003048fd731b_8c533336_5a46_11f0_a775_047c1617b14352.jpeg"/><Relationship Id="rId53" Type="http://schemas.openxmlformats.org/officeDocument/2006/relationships/image" Target="../media/f4604247_77ea_11ea_8111_003048fd731b_8c533340_5a46_11f0_a775_047c1617b14353.jpeg"/><Relationship Id="rId54" Type="http://schemas.openxmlformats.org/officeDocument/2006/relationships/image" Target="../media/f4604249_77ea_11ea_8111_003048fd731b_8c53334a_5a46_11f0_a775_047c1617b14354.jpeg"/><Relationship Id="rId55" Type="http://schemas.openxmlformats.org/officeDocument/2006/relationships/image" Target="../media/f460424b_77ea_11ea_8111_003048fd731b_8c53334e_5a46_11f0_a775_047c1617b14355.jpeg"/><Relationship Id="rId56" Type="http://schemas.openxmlformats.org/officeDocument/2006/relationships/image" Target="../media/f460424d_77ea_11ea_8111_003048fd731b_8c533356_5a46_11f0_a775_047c1617b14356.jpeg"/><Relationship Id="rId57" Type="http://schemas.openxmlformats.org/officeDocument/2006/relationships/image" Target="../media/f460424f_77ea_11ea_8111_003048fd731b_8c533357_5a46_11f0_a775_047c1617b14357.jpeg"/><Relationship Id="rId58" Type="http://schemas.openxmlformats.org/officeDocument/2006/relationships/image" Target="../media/f4604251_77ea_11ea_8111_003048fd731b_8c53335c_5a46_11f0_a775_047c1617b14358.jpeg"/><Relationship Id="rId59" Type="http://schemas.openxmlformats.org/officeDocument/2006/relationships/image" Target="../media/f4604253_77ea_11ea_8111_003048fd731b_8c5333ab_5a46_11f0_a775_047c1617b14359.jpeg"/><Relationship Id="rId60" Type="http://schemas.openxmlformats.org/officeDocument/2006/relationships/image" Target="../media/f4604255_77ea_11ea_8111_003048fd731b_8c53336e_5a46_11f0_a775_047c1617b14360.jpeg"/><Relationship Id="rId61" Type="http://schemas.openxmlformats.org/officeDocument/2006/relationships/image" Target="../media/f4604257_77ea_11ea_8111_003048fd731b_8c53332a_5a46_11f0_a775_047c1617b14361.jpeg"/><Relationship Id="rId62" Type="http://schemas.openxmlformats.org/officeDocument/2006/relationships/image" Target="../media/f4604259_77ea_11ea_8111_003048fd731b_8c533334_5a46_11f0_a775_047c1617b14362.jpeg"/><Relationship Id="rId63" Type="http://schemas.openxmlformats.org/officeDocument/2006/relationships/image" Target="../media/f460425b_77ea_11ea_8111_003048fd731b_8c533350_5a46_11f0_a775_047c1617b14363.jpeg"/><Relationship Id="rId64" Type="http://schemas.openxmlformats.org/officeDocument/2006/relationships/image" Target="../media/f460425d_77ea_11ea_8111_003048fd731b_8c53336c_5a46_11f0_a775_047c1617b14364.jpeg"/><Relationship Id="rId65" Type="http://schemas.openxmlformats.org/officeDocument/2006/relationships/image" Target="../media/f460425f_77ea_11ea_8111_003048fd731b_8c533370_5a46_11f0_a775_047c1617b14365.jpeg"/><Relationship Id="rId66" Type="http://schemas.openxmlformats.org/officeDocument/2006/relationships/image" Target="../media/f4604261_77ea_11ea_8111_003048fd731b_8c533376_5a46_11f0_a775_047c1617b14366.jpeg"/><Relationship Id="rId67" Type="http://schemas.openxmlformats.org/officeDocument/2006/relationships/image" Target="../media/f4604263_77ea_11ea_8111_003048fd731b_8c533378_5a46_11f0_a775_047c1617b14367.jpeg"/><Relationship Id="rId68" Type="http://schemas.openxmlformats.org/officeDocument/2006/relationships/image" Target="../media/f4604265_77ea_11ea_8111_003048fd731b_8c53338f_5a46_11f0_a775_047c1617b14368.jpeg"/><Relationship Id="rId69" Type="http://schemas.openxmlformats.org/officeDocument/2006/relationships/image" Target="../media/f4604267_77ea_11ea_8111_003048fd731b_8c5333aa_5a46_11f0_a775_047c1617b14369.jpeg"/><Relationship Id="rId70" Type="http://schemas.openxmlformats.org/officeDocument/2006/relationships/image" Target="../media/f4604269_77ea_11ea_8111_003048fd731b_8c533382_5a46_11f0_a775_047c1617b14370.jpeg"/><Relationship Id="rId71" Type="http://schemas.openxmlformats.org/officeDocument/2006/relationships/image" Target="../media/b60c0f6a_5f8e_11eb_822d_003048fd731b_8c5333b2_5a46_11f0_a775_047c1617b14371.jpeg"/><Relationship Id="rId72" Type="http://schemas.openxmlformats.org/officeDocument/2006/relationships/image" Target="../media/b60c0f86_5f8e_11eb_822d_003048fd731b_8c5333b6_5a46_11f0_a775_047c1617b14372.jpeg"/><Relationship Id="rId73" Type="http://schemas.openxmlformats.org/officeDocument/2006/relationships/image" Target="../media/b60c0f96_5f8e_11eb_822d_003048fd731b_8c533393_5a46_11f0_a775_047c1617b14373.jpeg"/><Relationship Id="rId74" Type="http://schemas.openxmlformats.org/officeDocument/2006/relationships/image" Target="../media/b60c0f98_5f8e_11eb_822d_003048fd731b_8c5333a6_5a46_11f0_a775_047c1617b14374.jpeg"/><Relationship Id="rId75" Type="http://schemas.openxmlformats.org/officeDocument/2006/relationships/image" Target="../media/b60c0f9e_5f8e_11eb_822d_003048fd731b_8c53338a_5a46_11f0_a775_047c1617b14375.jpeg"/><Relationship Id="rId76" Type="http://schemas.openxmlformats.org/officeDocument/2006/relationships/image" Target="../media/b60c0fa0_5f8e_11eb_822d_003048fd731b_8c53338c_5a46_11f0_a775_047c1617b14376.jpeg"/><Relationship Id="rId77" Type="http://schemas.openxmlformats.org/officeDocument/2006/relationships/image" Target="../media/b60c0fa2_5f8e_11eb_822d_003048fd731b_8c533344_5a46_11f0_a775_047c1617b14377.jpeg"/><Relationship Id="rId78" Type="http://schemas.openxmlformats.org/officeDocument/2006/relationships/image" Target="../media/b60c0fb8_5f8e_11eb_822d_003048fd731b_8c5333c4_5a46_11f0_a775_047c1617b14378.jpeg"/><Relationship Id="rId79" Type="http://schemas.openxmlformats.org/officeDocument/2006/relationships/image" Target="../media/b60c104a_5f8e_11eb_822d_003048fd731b_8c5333b0_5a46_11f0_a775_047c1617b14379.jpeg"/><Relationship Id="rId80" Type="http://schemas.openxmlformats.org/officeDocument/2006/relationships/image" Target="../media/b60c104e_5f8e_11eb_822d_003048fd731b_8c5333b4_5a46_11f0_a775_047c1617b14380.jpeg"/><Relationship Id="rId81" Type="http://schemas.openxmlformats.org/officeDocument/2006/relationships/image" Target="../media/b60c1062_5f8e_11eb_822d_003048fd731b_8c5333ba_5a46_11f0_a775_047c1617b14381.jpeg"/><Relationship Id="rId82" Type="http://schemas.openxmlformats.org/officeDocument/2006/relationships/image" Target="../media/b60c1064_5f8e_11eb_822d_003048fd731b_8c5333bb_5a46_11f0_a775_047c1617b14382.jpeg"/><Relationship Id="rId83" Type="http://schemas.openxmlformats.org/officeDocument/2006/relationships/image" Target="../media/b60c106a_5f8e_11eb_822d_003048fd731b_8c5333c1_5a46_11f0_a775_047c1617b14383.jpeg"/><Relationship Id="rId84" Type="http://schemas.openxmlformats.org/officeDocument/2006/relationships/image" Target="../media/b60c10b2_5f8e_11eb_822d_003048fd731b_8c5333bd_5a46_11f0_a775_047c1617b14384.jpeg"/><Relationship Id="rId85" Type="http://schemas.openxmlformats.org/officeDocument/2006/relationships/image" Target="../media/b60c10b4_5f8e_11eb_822d_003048fd731b_8c5333bf_5a46_11f0_a775_047c1617b14385.jpeg"/><Relationship Id="rId86" Type="http://schemas.openxmlformats.org/officeDocument/2006/relationships/image" Target="../media/febcf9bc_77ea_11ea_8111_003048fd731b_8c5333a8_5a46_11f0_a775_047c1617b14386.jpeg"/><Relationship Id="rId87" Type="http://schemas.openxmlformats.org/officeDocument/2006/relationships/image" Target="../media/b60c1044_5f8e_11eb_822d_003048fd731b_8c53338e_5a46_11f0_a775_047c1617b14387.jpeg"/><Relationship Id="rId88" Type="http://schemas.openxmlformats.org/officeDocument/2006/relationships/image" Target="../media/9311f95a_40dc_11ec_8373_003048fd731b_8c5333a4_5a46_11f0_a775_047c1617b14388.jpeg"/><Relationship Id="rId89" Type="http://schemas.openxmlformats.org/officeDocument/2006/relationships/image" Target="../media/9311f982_40dc_11ec_8373_003048fd731b_8c5333b8_5a46_11f0_a775_047c1617b14389.jpeg"/><Relationship Id="rId90" Type="http://schemas.openxmlformats.org/officeDocument/2006/relationships/image" Target="../media/9311f9b6_40dc_11ec_8373_003048fd731b_8c5333c3_5a46_11f0_a775_047c1617b14390.jpeg"/><Relationship Id="rId91" Type="http://schemas.openxmlformats.org/officeDocument/2006/relationships/image" Target="../media/e0b7e470_be5d_11ec_a276_00259070b487_8c533328_5a46_11f0_a775_047c1617b1439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5" name="Image_70" descr="Image_7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6" name="Image_71" descr="Image_7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7" name="Image_72" descr="Image_7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8" name="Image_73" descr="Image_73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9" name="Image_74" descr="Image_7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0" name="Image_75" descr="Image_7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1" name="Image_76" descr="Image_7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2" name="Image_77" descr="Image_7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3" name="Image_78" descr="Image_7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4" name="Image_79" descr="Image_7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5" name="Image_80" descr="Image_8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6" name="Image_81" descr="Image_8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7" name="Image_82" descr="Image_8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8" name="Image_83" descr="Image_8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9" name="Image_84" descr="Image_8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0" name="Image_85" descr="Image_8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1" name="Image_86" descr="Image_8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2" name="Image_87" descr="Image_8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3" name="Image_88" descr="Image_8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4" name="Image_89" descr="Image_8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5" name="Image_90" descr="Image_9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6" name="Image_91" descr="Image_9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7" name="Image_92" descr="Image_9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8" name="Image_93" descr="Image_9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9" name="Image_94" descr="Image_9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0" name="Image_95" descr="Image_9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1" name="Image_96" descr="Image_9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825926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J6*7502.24</f>
        <v>0</v>
      </c>
      <c r="L6" s="5"/>
    </row>
    <row r="7" spans="1:12" customHeight="1" ht="105" outlineLevel="5">
      <c r="A7" s="1"/>
      <c r="B7" s="1">
        <v>825927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J7*4737.78</f>
        <v>0</v>
      </c>
      <c r="L7" s="5"/>
    </row>
    <row r="8" spans="1:12" customHeight="1" ht="105" outlineLevel="5">
      <c r="A8" s="1"/>
      <c r="B8" s="1">
        <v>825928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18</v>
      </c>
      <c r="K8" s="2" t="str">
        <f>J8*4488.81</f>
        <v>0</v>
      </c>
      <c r="L8" s="5"/>
    </row>
    <row r="9" spans="1:12" customHeight="1" ht="105" outlineLevel="5">
      <c r="A9" s="1"/>
      <c r="B9" s="1">
        <v>825929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18</v>
      </c>
      <c r="K9" s="2" t="str">
        <f>J9*6018.10</f>
        <v>0</v>
      </c>
      <c r="L9" s="5"/>
    </row>
    <row r="10" spans="1:12" customHeight="1" ht="105" outlineLevel="5">
      <c r="A10" s="1"/>
      <c r="B10" s="1">
        <v>825930</v>
      </c>
      <c r="C10" s="1" t="s">
        <v>31</v>
      </c>
      <c r="D10" s="1" t="s">
        <v>32</v>
      </c>
      <c r="E10" s="2" t="s">
        <v>25</v>
      </c>
      <c r="F10" s="2" t="s">
        <v>33</v>
      </c>
      <c r="G10" s="2">
        <v>0</v>
      </c>
      <c r="H10" s="2">
        <v>0</v>
      </c>
      <c r="I10" s="1">
        <v>0</v>
      </c>
      <c r="J10" s="3" t="s">
        <v>18</v>
      </c>
      <c r="K10" s="2" t="str">
        <f>J10*5209.52</f>
        <v>0</v>
      </c>
      <c r="L10" s="5"/>
    </row>
    <row r="11" spans="1:12" customHeight="1" ht="105" outlineLevel="5">
      <c r="A11" s="1"/>
      <c r="B11" s="1">
        <v>825931</v>
      </c>
      <c r="C11" s="1" t="s">
        <v>34</v>
      </c>
      <c r="D11" s="1" t="s">
        <v>35</v>
      </c>
      <c r="E11" s="2" t="s">
        <v>25</v>
      </c>
      <c r="F11" s="2" t="s">
        <v>36</v>
      </c>
      <c r="G11" s="2">
        <v>0</v>
      </c>
      <c r="H11" s="2">
        <v>0</v>
      </c>
      <c r="I11" s="1">
        <v>0</v>
      </c>
      <c r="J11" s="3" t="s">
        <v>18</v>
      </c>
      <c r="K11" s="2" t="str">
        <f>J11*5495.71</f>
        <v>0</v>
      </c>
      <c r="L11" s="5"/>
    </row>
    <row r="12" spans="1:12" customHeight="1" ht="105" outlineLevel="5">
      <c r="A12" s="1"/>
      <c r="B12" s="1">
        <v>825932</v>
      </c>
      <c r="C12" s="1" t="s">
        <v>37</v>
      </c>
      <c r="D12" s="1" t="s">
        <v>38</v>
      </c>
      <c r="E12" s="2" t="s">
        <v>25</v>
      </c>
      <c r="F12" s="2" t="s">
        <v>39</v>
      </c>
      <c r="G12" s="2">
        <v>0</v>
      </c>
      <c r="H12" s="2">
        <v>0</v>
      </c>
      <c r="I12" s="1">
        <v>0</v>
      </c>
      <c r="J12" s="3" t="s">
        <v>18</v>
      </c>
      <c r="K12" s="2" t="str">
        <f>J12*5604.87</f>
        <v>0</v>
      </c>
      <c r="L12" s="5"/>
    </row>
    <row r="13" spans="1:12" customHeight="1" ht="105" outlineLevel="5">
      <c r="A13" s="1"/>
      <c r="B13" s="1">
        <v>825933</v>
      </c>
      <c r="C13" s="1" t="s">
        <v>40</v>
      </c>
      <c r="D13" s="1" t="s">
        <v>41</v>
      </c>
      <c r="E13" s="2" t="s">
        <v>25</v>
      </c>
      <c r="F13" s="2" t="s">
        <v>42</v>
      </c>
      <c r="G13" s="2">
        <v>0</v>
      </c>
      <c r="H13" s="2">
        <v>0</v>
      </c>
      <c r="I13" s="1">
        <v>0</v>
      </c>
      <c r="J13" s="3" t="s">
        <v>18</v>
      </c>
      <c r="K13" s="2" t="str">
        <f>J13*5408.14</f>
        <v>0</v>
      </c>
      <c r="L13" s="5"/>
    </row>
    <row r="14" spans="1:12" customHeight="1" ht="105" outlineLevel="5">
      <c r="A14" s="1"/>
      <c r="B14" s="1">
        <v>825934</v>
      </c>
      <c r="C14" s="1" t="s">
        <v>43</v>
      </c>
      <c r="D14" s="1" t="s">
        <v>44</v>
      </c>
      <c r="E14" s="2" t="s">
        <v>45</v>
      </c>
      <c r="F14" s="2" t="s">
        <v>46</v>
      </c>
      <c r="G14" s="2">
        <v>0</v>
      </c>
      <c r="H14" s="2">
        <v>0</v>
      </c>
      <c r="I14" s="1">
        <v>0</v>
      </c>
      <c r="J14" s="3" t="s">
        <v>18</v>
      </c>
      <c r="K14" s="2" t="str">
        <f>J14*2421.73</f>
        <v>0</v>
      </c>
      <c r="L14" s="5"/>
    </row>
    <row r="15" spans="1:12" customHeight="1" ht="105" outlineLevel="5">
      <c r="A15" s="1"/>
      <c r="B15" s="1">
        <v>825935</v>
      </c>
      <c r="C15" s="1" t="s">
        <v>47</v>
      </c>
      <c r="D15" s="1" t="s">
        <v>48</v>
      </c>
      <c r="E15" s="2" t="s">
        <v>45</v>
      </c>
      <c r="F15" s="2" t="s">
        <v>49</v>
      </c>
      <c r="G15" s="2">
        <v>0</v>
      </c>
      <c r="H15" s="2">
        <v>0</v>
      </c>
      <c r="I15" s="1">
        <v>0</v>
      </c>
      <c r="J15" s="3" t="s">
        <v>18</v>
      </c>
      <c r="K15" s="2" t="str">
        <f>J15*2515.85</f>
        <v>0</v>
      </c>
      <c r="L15" s="5"/>
    </row>
    <row r="16" spans="1:12" customHeight="1" ht="105" outlineLevel="5">
      <c r="A16" s="1"/>
      <c r="B16" s="1">
        <v>825936</v>
      </c>
      <c r="C16" s="1" t="s">
        <v>50</v>
      </c>
      <c r="D16" s="1" t="s">
        <v>51</v>
      </c>
      <c r="E16" s="2" t="s">
        <v>45</v>
      </c>
      <c r="F16" s="2" t="s">
        <v>52</v>
      </c>
      <c r="G16" s="2">
        <v>0</v>
      </c>
      <c r="H16" s="2">
        <v>0</v>
      </c>
      <c r="I16" s="1">
        <v>0</v>
      </c>
      <c r="J16" s="3" t="s">
        <v>18</v>
      </c>
      <c r="K16" s="2" t="str">
        <f>J16*2847.50</f>
        <v>0</v>
      </c>
      <c r="L16" s="5"/>
    </row>
    <row r="17" spans="1:12" customHeight="1" ht="105" outlineLevel="5">
      <c r="A17" s="1"/>
      <c r="B17" s="1">
        <v>825937</v>
      </c>
      <c r="C17" s="1" t="s">
        <v>53</v>
      </c>
      <c r="D17" s="1" t="s">
        <v>54</v>
      </c>
      <c r="E17" s="2" t="s">
        <v>45</v>
      </c>
      <c r="F17" s="2" t="s">
        <v>55</v>
      </c>
      <c r="G17" s="2">
        <v>0</v>
      </c>
      <c r="H17" s="2">
        <v>0</v>
      </c>
      <c r="I17" s="1">
        <v>0</v>
      </c>
      <c r="J17" s="3" t="s">
        <v>18</v>
      </c>
      <c r="K17" s="2" t="str">
        <f>J17*2313.45</f>
        <v>0</v>
      </c>
      <c r="L17" s="5"/>
    </row>
    <row r="18" spans="1:12" customHeight="1" ht="105" outlineLevel="5">
      <c r="A18" s="1"/>
      <c r="B18" s="1">
        <v>825938</v>
      </c>
      <c r="C18" s="1" t="s">
        <v>56</v>
      </c>
      <c r="D18" s="1" t="s">
        <v>57</v>
      </c>
      <c r="E18" s="2" t="s">
        <v>45</v>
      </c>
      <c r="F18" s="2" t="s">
        <v>58</v>
      </c>
      <c r="G18" s="2">
        <v>0</v>
      </c>
      <c r="H18" s="2">
        <v>0</v>
      </c>
      <c r="I18" s="1">
        <v>0</v>
      </c>
      <c r="J18" s="3" t="s">
        <v>18</v>
      </c>
      <c r="K18" s="2" t="str">
        <f>J18*2341.83</f>
        <v>0</v>
      </c>
      <c r="L18" s="5"/>
    </row>
    <row r="19" spans="1:12" customHeight="1" ht="105" outlineLevel="5">
      <c r="A19" s="1"/>
      <c r="B19" s="1">
        <v>825939</v>
      </c>
      <c r="C19" s="1" t="s">
        <v>59</v>
      </c>
      <c r="D19" s="1" t="s">
        <v>60</v>
      </c>
      <c r="E19" s="2" t="s">
        <v>45</v>
      </c>
      <c r="F19" s="2" t="s">
        <v>61</v>
      </c>
      <c r="G19" s="2">
        <v>0</v>
      </c>
      <c r="H19" s="2">
        <v>0</v>
      </c>
      <c r="I19" s="1">
        <v>0</v>
      </c>
      <c r="J19" s="3" t="s">
        <v>18</v>
      </c>
      <c r="K19" s="2" t="str">
        <f>J19*2613.48</f>
        <v>0</v>
      </c>
      <c r="L19" s="5"/>
    </row>
    <row r="20" spans="1:12" customHeight="1" ht="105" outlineLevel="5">
      <c r="A20" s="1"/>
      <c r="B20" s="1">
        <v>825940</v>
      </c>
      <c r="C20" s="1" t="s">
        <v>62</v>
      </c>
      <c r="D20" s="1" t="s">
        <v>63</v>
      </c>
      <c r="E20" s="2" t="s">
        <v>25</v>
      </c>
      <c r="F20" s="2" t="s">
        <v>64</v>
      </c>
      <c r="G20" s="2">
        <v>0</v>
      </c>
      <c r="H20" s="2">
        <v>0</v>
      </c>
      <c r="I20" s="1">
        <v>0</v>
      </c>
      <c r="J20" s="3" t="s">
        <v>18</v>
      </c>
      <c r="K20" s="2" t="str">
        <f>J20*6090.57</f>
        <v>0</v>
      </c>
      <c r="L20" s="5"/>
    </row>
    <row r="21" spans="1:12" customHeight="1" ht="105" outlineLevel="5">
      <c r="A21" s="1"/>
      <c r="B21" s="1">
        <v>825941</v>
      </c>
      <c r="C21" s="1" t="s">
        <v>65</v>
      </c>
      <c r="D21" s="1" t="s">
        <v>66</v>
      </c>
      <c r="E21" s="2" t="s">
        <v>16</v>
      </c>
      <c r="F21" s="2" t="s">
        <v>67</v>
      </c>
      <c r="G21" s="2">
        <v>0</v>
      </c>
      <c r="H21" s="2">
        <v>0</v>
      </c>
      <c r="I21" s="1">
        <v>0</v>
      </c>
      <c r="J21" s="3" t="s">
        <v>18</v>
      </c>
      <c r="K21" s="2" t="str">
        <f>J21*5986.39</f>
        <v>0</v>
      </c>
      <c r="L21" s="5"/>
    </row>
    <row r="22" spans="1:12" customHeight="1" ht="105" outlineLevel="5">
      <c r="A22" s="1"/>
      <c r="B22" s="1">
        <v>825942</v>
      </c>
      <c r="C22" s="1" t="s">
        <v>68</v>
      </c>
      <c r="D22" s="1" t="s">
        <v>69</v>
      </c>
      <c r="E22" s="2" t="s">
        <v>25</v>
      </c>
      <c r="F22" s="2" t="s">
        <v>70</v>
      </c>
      <c r="G22" s="2">
        <v>0</v>
      </c>
      <c r="H22" s="2">
        <v>0</v>
      </c>
      <c r="I22" s="1">
        <v>0</v>
      </c>
      <c r="J22" s="3" t="s">
        <v>18</v>
      </c>
      <c r="K22" s="2" t="str">
        <f>J22*5839.94</f>
        <v>0</v>
      </c>
      <c r="L22" s="5"/>
    </row>
    <row r="23" spans="1:12" customHeight="1" ht="105" outlineLevel="5">
      <c r="A23" s="1"/>
      <c r="B23" s="1">
        <v>825943</v>
      </c>
      <c r="C23" s="1" t="s">
        <v>71</v>
      </c>
      <c r="D23" s="1" t="s">
        <v>72</v>
      </c>
      <c r="E23" s="2" t="s">
        <v>16</v>
      </c>
      <c r="F23" s="2" t="s">
        <v>73</v>
      </c>
      <c r="G23" s="2">
        <v>0</v>
      </c>
      <c r="H23" s="2">
        <v>0</v>
      </c>
      <c r="I23" s="1">
        <v>0</v>
      </c>
      <c r="J23" s="3" t="s">
        <v>18</v>
      </c>
      <c r="K23" s="2" t="str">
        <f>J23*5675.37</f>
        <v>0</v>
      </c>
      <c r="L23" s="5"/>
    </row>
    <row r="24" spans="1:12" customHeight="1" ht="105" outlineLevel="5">
      <c r="A24" s="1"/>
      <c r="B24" s="1">
        <v>825944</v>
      </c>
      <c r="C24" s="1" t="s">
        <v>74</v>
      </c>
      <c r="D24" s="1" t="s">
        <v>75</v>
      </c>
      <c r="E24" s="2" t="s">
        <v>25</v>
      </c>
      <c r="F24" s="2" t="s">
        <v>76</v>
      </c>
      <c r="G24" s="2">
        <v>0</v>
      </c>
      <c r="H24" s="2">
        <v>0</v>
      </c>
      <c r="I24" s="1">
        <v>0</v>
      </c>
      <c r="J24" s="3" t="s">
        <v>18</v>
      </c>
      <c r="K24" s="2" t="str">
        <f>J24*6086.04</f>
        <v>0</v>
      </c>
      <c r="L24" s="5"/>
    </row>
    <row r="25" spans="1:12" customHeight="1" ht="105" outlineLevel="5">
      <c r="A25" s="1"/>
      <c r="B25" s="1">
        <v>825945</v>
      </c>
      <c r="C25" s="1" t="s">
        <v>77</v>
      </c>
      <c r="D25" s="1" t="s">
        <v>78</v>
      </c>
      <c r="E25" s="2" t="s">
        <v>16</v>
      </c>
      <c r="F25" s="2" t="s">
        <v>79</v>
      </c>
      <c r="G25" s="2">
        <v>0</v>
      </c>
      <c r="H25" s="2">
        <v>0</v>
      </c>
      <c r="I25" s="1">
        <v>0</v>
      </c>
      <c r="J25" s="3" t="s">
        <v>18</v>
      </c>
      <c r="K25" s="2" t="str">
        <f>J25*5270.05</f>
        <v>0</v>
      </c>
      <c r="L25" s="5"/>
    </row>
    <row r="26" spans="1:12" customHeight="1" ht="105" outlineLevel="5">
      <c r="A26" s="1"/>
      <c r="B26" s="1">
        <v>825946</v>
      </c>
      <c r="C26" s="1" t="s">
        <v>80</v>
      </c>
      <c r="D26" s="1" t="s">
        <v>81</v>
      </c>
      <c r="E26" s="2" t="s">
        <v>25</v>
      </c>
      <c r="F26" s="2" t="s">
        <v>82</v>
      </c>
      <c r="G26" s="2">
        <v>0</v>
      </c>
      <c r="H26" s="2">
        <v>0</v>
      </c>
      <c r="I26" s="1">
        <v>0</v>
      </c>
      <c r="J26" s="3" t="s">
        <v>18</v>
      </c>
      <c r="K26" s="2" t="str">
        <f>J26*5213.30</f>
        <v>0</v>
      </c>
      <c r="L26" s="5"/>
    </row>
    <row r="27" spans="1:12" customHeight="1" ht="105" outlineLevel="5">
      <c r="A27" s="1"/>
      <c r="B27" s="1">
        <v>825947</v>
      </c>
      <c r="C27" s="1" t="s">
        <v>83</v>
      </c>
      <c r="D27" s="1" t="s">
        <v>84</v>
      </c>
      <c r="E27" s="2" t="s">
        <v>16</v>
      </c>
      <c r="F27" s="2" t="s">
        <v>85</v>
      </c>
      <c r="G27" s="2">
        <v>0</v>
      </c>
      <c r="H27" s="2">
        <v>0</v>
      </c>
      <c r="I27" s="1">
        <v>0</v>
      </c>
      <c r="J27" s="3" t="s">
        <v>18</v>
      </c>
      <c r="K27" s="2" t="str">
        <f>J27*9724.82</f>
        <v>0</v>
      </c>
      <c r="L27" s="5"/>
    </row>
    <row r="28" spans="1:12" customHeight="1" ht="105" outlineLevel="5">
      <c r="A28" s="1"/>
      <c r="B28" s="1">
        <v>825948</v>
      </c>
      <c r="C28" s="1" t="s">
        <v>86</v>
      </c>
      <c r="D28" s="1" t="s">
        <v>87</v>
      </c>
      <c r="E28" s="2" t="s">
        <v>16</v>
      </c>
      <c r="F28" s="2" t="s">
        <v>88</v>
      </c>
      <c r="G28" s="2">
        <v>0</v>
      </c>
      <c r="H28" s="2">
        <v>0</v>
      </c>
      <c r="I28" s="1">
        <v>0</v>
      </c>
      <c r="J28" s="3" t="s">
        <v>18</v>
      </c>
      <c r="K28" s="2" t="str">
        <f>J28*5815.79</f>
        <v>0</v>
      </c>
      <c r="L28" s="5"/>
    </row>
    <row r="29" spans="1:12" customHeight="1" ht="105" outlineLevel="5">
      <c r="A29" s="1"/>
      <c r="B29" s="1">
        <v>825949</v>
      </c>
      <c r="C29" s="1" t="s">
        <v>89</v>
      </c>
      <c r="D29" s="1" t="s">
        <v>90</v>
      </c>
      <c r="E29" s="2" t="s">
        <v>25</v>
      </c>
      <c r="F29" s="2" t="s">
        <v>91</v>
      </c>
      <c r="G29" s="2">
        <v>0</v>
      </c>
      <c r="H29" s="2">
        <v>0</v>
      </c>
      <c r="I29" s="1">
        <v>0</v>
      </c>
      <c r="J29" s="3" t="s">
        <v>18</v>
      </c>
      <c r="K29" s="2" t="str">
        <f>J29*6652.83</f>
        <v>0</v>
      </c>
      <c r="L29" s="5"/>
    </row>
    <row r="30" spans="1:12" customHeight="1" ht="105" outlineLevel="5">
      <c r="A30" s="1"/>
      <c r="B30" s="1">
        <v>825950</v>
      </c>
      <c r="C30" s="1" t="s">
        <v>92</v>
      </c>
      <c r="D30" s="1" t="s">
        <v>93</v>
      </c>
      <c r="E30" s="2" t="s">
        <v>94</v>
      </c>
      <c r="F30" s="2" t="s">
        <v>95</v>
      </c>
      <c r="G30" s="2">
        <v>0</v>
      </c>
      <c r="H30" s="2">
        <v>0</v>
      </c>
      <c r="I30" s="1">
        <v>0</v>
      </c>
      <c r="J30" s="3" t="s">
        <v>18</v>
      </c>
      <c r="K30" s="2" t="str">
        <f>J30*5504.77</f>
        <v>0</v>
      </c>
      <c r="L30" s="5"/>
    </row>
    <row r="31" spans="1:12" customHeight="1" ht="105" outlineLevel="5">
      <c r="A31" s="1"/>
      <c r="B31" s="1">
        <v>825951</v>
      </c>
      <c r="C31" s="1" t="s">
        <v>96</v>
      </c>
      <c r="D31" s="1" t="s">
        <v>97</v>
      </c>
      <c r="E31" s="2" t="s">
        <v>98</v>
      </c>
      <c r="F31" s="2" t="s">
        <v>99</v>
      </c>
      <c r="G31" s="2">
        <v>0</v>
      </c>
      <c r="H31" s="2">
        <v>0</v>
      </c>
      <c r="I31" s="1">
        <v>0</v>
      </c>
      <c r="J31" s="3" t="s">
        <v>18</v>
      </c>
      <c r="K31" s="2" t="str">
        <f>J31*5566.67</f>
        <v>0</v>
      </c>
      <c r="L31" s="5"/>
    </row>
    <row r="32" spans="1:12" customHeight="1" ht="105" outlineLevel="5">
      <c r="A32" s="1"/>
      <c r="B32" s="1">
        <v>825952</v>
      </c>
      <c r="C32" s="1" t="s">
        <v>100</v>
      </c>
      <c r="D32" s="1" t="s">
        <v>101</v>
      </c>
      <c r="E32" s="2" t="s">
        <v>102</v>
      </c>
      <c r="F32" s="2" t="s">
        <v>103</v>
      </c>
      <c r="G32" s="2">
        <v>0</v>
      </c>
      <c r="H32" s="2">
        <v>0</v>
      </c>
      <c r="I32" s="1">
        <v>0</v>
      </c>
      <c r="J32" s="3" t="s">
        <v>18</v>
      </c>
      <c r="K32" s="2" t="str">
        <f>J32*4840.45</f>
        <v>0</v>
      </c>
      <c r="L32" s="5"/>
    </row>
    <row r="33" spans="1:12" customHeight="1" ht="105" outlineLevel="5">
      <c r="A33" s="1"/>
      <c r="B33" s="1">
        <v>825953</v>
      </c>
      <c r="C33" s="1" t="s">
        <v>104</v>
      </c>
      <c r="D33" s="1" t="s">
        <v>105</v>
      </c>
      <c r="E33" s="2" t="s">
        <v>16</v>
      </c>
      <c r="F33" s="2" t="s">
        <v>106</v>
      </c>
      <c r="G33" s="2">
        <v>2</v>
      </c>
      <c r="H33" s="2">
        <v>0</v>
      </c>
      <c r="I33" s="1">
        <v>0</v>
      </c>
      <c r="J33" s="3" t="s">
        <v>18</v>
      </c>
      <c r="K33" s="2" t="str">
        <f>J33*6221.92</f>
        <v>0</v>
      </c>
      <c r="L33" s="5"/>
    </row>
    <row r="34" spans="1:12" customHeight="1" ht="105" outlineLevel="5">
      <c r="A34" s="1"/>
      <c r="B34" s="1">
        <v>825954</v>
      </c>
      <c r="C34" s="1" t="s">
        <v>107</v>
      </c>
      <c r="D34" s="1" t="s">
        <v>108</v>
      </c>
      <c r="E34" s="2" t="s">
        <v>25</v>
      </c>
      <c r="F34" s="2" t="s">
        <v>109</v>
      </c>
      <c r="G34" s="2">
        <v>0</v>
      </c>
      <c r="H34" s="2">
        <v>0</v>
      </c>
      <c r="I34" s="1">
        <v>0</v>
      </c>
      <c r="J34" s="3" t="s">
        <v>18</v>
      </c>
      <c r="K34" s="2" t="str">
        <f>J34*5805.22</f>
        <v>0</v>
      </c>
      <c r="L34" s="5"/>
    </row>
    <row r="35" spans="1:12" customHeight="1" ht="105" outlineLevel="5">
      <c r="A35" s="1"/>
      <c r="B35" s="1">
        <v>825955</v>
      </c>
      <c r="C35" s="1" t="s">
        <v>110</v>
      </c>
      <c r="D35" s="1" t="s">
        <v>111</v>
      </c>
      <c r="E35" s="2" t="s">
        <v>16</v>
      </c>
      <c r="F35" s="2" t="s">
        <v>112</v>
      </c>
      <c r="G35" s="2">
        <v>2</v>
      </c>
      <c r="H35" s="2">
        <v>0</v>
      </c>
      <c r="I35" s="1">
        <v>0</v>
      </c>
      <c r="J35" s="3" t="s">
        <v>18</v>
      </c>
      <c r="K35" s="2" t="str">
        <f>J35*6155.49</f>
        <v>0</v>
      </c>
      <c r="L35" s="5"/>
    </row>
    <row r="36" spans="1:12" customHeight="1" ht="105" outlineLevel="5">
      <c r="A36" s="1"/>
      <c r="B36" s="1">
        <v>825956</v>
      </c>
      <c r="C36" s="1" t="s">
        <v>113</v>
      </c>
      <c r="D36" s="1" t="s">
        <v>114</v>
      </c>
      <c r="E36" s="2" t="s">
        <v>25</v>
      </c>
      <c r="F36" s="2" t="s">
        <v>115</v>
      </c>
      <c r="G36" s="2">
        <v>3</v>
      </c>
      <c r="H36" s="2">
        <v>0</v>
      </c>
      <c r="I36" s="1">
        <v>0</v>
      </c>
      <c r="J36" s="3" t="s">
        <v>18</v>
      </c>
      <c r="K36" s="2" t="str">
        <f>J36*6006.02</f>
        <v>0</v>
      </c>
      <c r="L36" s="5"/>
    </row>
    <row r="37" spans="1:12" customHeight="1" ht="105" outlineLevel="5">
      <c r="A37" s="1"/>
      <c r="B37" s="1">
        <v>825957</v>
      </c>
      <c r="C37" s="1" t="s">
        <v>116</v>
      </c>
      <c r="D37" s="1" t="s">
        <v>117</v>
      </c>
      <c r="E37" s="2" t="s">
        <v>25</v>
      </c>
      <c r="F37" s="2" t="s">
        <v>118</v>
      </c>
      <c r="G37" s="2">
        <v>0</v>
      </c>
      <c r="H37" s="2">
        <v>0</v>
      </c>
      <c r="I37" s="1">
        <v>0</v>
      </c>
      <c r="J37" s="3" t="s">
        <v>18</v>
      </c>
      <c r="K37" s="2" t="str">
        <f>J37*4808.74</f>
        <v>0</v>
      </c>
      <c r="L37" s="5"/>
    </row>
    <row r="38" spans="1:12" customHeight="1" ht="105" outlineLevel="5">
      <c r="A38" s="1"/>
      <c r="B38" s="1">
        <v>825958</v>
      </c>
      <c r="C38" s="1" t="s">
        <v>119</v>
      </c>
      <c r="D38" s="1" t="s">
        <v>120</v>
      </c>
      <c r="E38" s="2" t="s">
        <v>121</v>
      </c>
      <c r="F38" s="2" t="s">
        <v>122</v>
      </c>
      <c r="G38" s="2">
        <v>0</v>
      </c>
      <c r="H38" s="2">
        <v>0</v>
      </c>
      <c r="I38" s="1">
        <v>0</v>
      </c>
      <c r="J38" s="3" t="s">
        <v>18</v>
      </c>
      <c r="K38" s="2" t="str">
        <f>J38*4708.24</f>
        <v>0</v>
      </c>
      <c r="L38" s="5"/>
    </row>
    <row r="39" spans="1:12" customHeight="1" ht="105" outlineLevel="5">
      <c r="A39" s="1"/>
      <c r="B39" s="1">
        <v>825959</v>
      </c>
      <c r="C39" s="1" t="s">
        <v>123</v>
      </c>
      <c r="D39" s="1" t="s">
        <v>124</v>
      </c>
      <c r="E39" s="2" t="s">
        <v>25</v>
      </c>
      <c r="F39" s="2" t="s">
        <v>125</v>
      </c>
      <c r="G39" s="2">
        <v>0</v>
      </c>
      <c r="H39" s="2">
        <v>0</v>
      </c>
      <c r="I39" s="1">
        <v>0</v>
      </c>
      <c r="J39" s="3" t="s">
        <v>18</v>
      </c>
      <c r="K39" s="2" t="str">
        <f>J39*4780.12</f>
        <v>0</v>
      </c>
      <c r="L39" s="5"/>
    </row>
    <row r="40" spans="1:12" customHeight="1" ht="105" outlineLevel="5">
      <c r="A40" s="1"/>
      <c r="B40" s="1">
        <v>825960</v>
      </c>
      <c r="C40" s="1" t="s">
        <v>126</v>
      </c>
      <c r="D40" s="1" t="s">
        <v>127</v>
      </c>
      <c r="E40" s="2" t="s">
        <v>128</v>
      </c>
      <c r="F40" s="2" t="s">
        <v>129</v>
      </c>
      <c r="G40" s="2">
        <v>0</v>
      </c>
      <c r="H40" s="2">
        <v>0</v>
      </c>
      <c r="I40" s="1">
        <v>0</v>
      </c>
      <c r="J40" s="3" t="s">
        <v>18</v>
      </c>
      <c r="K40" s="2" t="str">
        <f>J40*5062.39</f>
        <v>0</v>
      </c>
      <c r="L40" s="5"/>
    </row>
    <row r="41" spans="1:12" customHeight="1" ht="105" outlineLevel="5">
      <c r="A41" s="1"/>
      <c r="B41" s="1">
        <v>825961</v>
      </c>
      <c r="C41" s="1" t="s">
        <v>130</v>
      </c>
      <c r="D41" s="1" t="s">
        <v>131</v>
      </c>
      <c r="E41" s="2" t="s">
        <v>132</v>
      </c>
      <c r="F41" s="2" t="s">
        <v>133</v>
      </c>
      <c r="G41" s="2">
        <v>0</v>
      </c>
      <c r="H41" s="2">
        <v>0</v>
      </c>
      <c r="I41" s="1">
        <v>0</v>
      </c>
      <c r="J41" s="3" t="s">
        <v>18</v>
      </c>
      <c r="K41" s="2" t="str">
        <f>J41*5000.49</f>
        <v>0</v>
      </c>
      <c r="L41" s="5"/>
    </row>
    <row r="42" spans="1:12" customHeight="1" ht="105" outlineLevel="5">
      <c r="A42" s="1"/>
      <c r="B42" s="1">
        <v>825962</v>
      </c>
      <c r="C42" s="1" t="s">
        <v>134</v>
      </c>
      <c r="D42" s="1" t="s">
        <v>135</v>
      </c>
      <c r="E42" s="2" t="s">
        <v>136</v>
      </c>
      <c r="F42" s="2" t="s">
        <v>137</v>
      </c>
      <c r="G42" s="2">
        <v>0</v>
      </c>
      <c r="H42" s="2">
        <v>0</v>
      </c>
      <c r="I42" s="1">
        <v>0</v>
      </c>
      <c r="J42" s="3" t="s">
        <v>18</v>
      </c>
      <c r="K42" s="2" t="str">
        <f>J42*5033.70</f>
        <v>0</v>
      </c>
      <c r="L42" s="5"/>
    </row>
    <row r="43" spans="1:12" customHeight="1" ht="105" outlineLevel="5">
      <c r="A43" s="1"/>
      <c r="B43" s="1">
        <v>825963</v>
      </c>
      <c r="C43" s="1" t="s">
        <v>138</v>
      </c>
      <c r="D43" s="1" t="s">
        <v>139</v>
      </c>
      <c r="E43" s="2" t="s">
        <v>140</v>
      </c>
      <c r="F43" s="2" t="s">
        <v>141</v>
      </c>
      <c r="G43" s="2">
        <v>0</v>
      </c>
      <c r="H43" s="2">
        <v>0</v>
      </c>
      <c r="I43" s="1">
        <v>0</v>
      </c>
      <c r="J43" s="3" t="s">
        <v>18</v>
      </c>
      <c r="K43" s="2" t="str">
        <f>J43*12926.99</f>
        <v>0</v>
      </c>
      <c r="L43" s="5"/>
    </row>
    <row r="44" spans="1:12" customHeight="1" ht="105" outlineLevel="5">
      <c r="A44" s="1"/>
      <c r="B44" s="1">
        <v>825964</v>
      </c>
      <c r="C44" s="1" t="s">
        <v>142</v>
      </c>
      <c r="D44" s="1" t="s">
        <v>143</v>
      </c>
      <c r="E44" s="2" t="s">
        <v>136</v>
      </c>
      <c r="F44" s="2" t="s">
        <v>144</v>
      </c>
      <c r="G44" s="2">
        <v>0</v>
      </c>
      <c r="H44" s="2">
        <v>0</v>
      </c>
      <c r="I44" s="1">
        <v>0</v>
      </c>
      <c r="J44" s="3" t="s">
        <v>18</v>
      </c>
      <c r="K44" s="2" t="str">
        <f>J44*4887.25</f>
        <v>0</v>
      </c>
      <c r="L44" s="5"/>
    </row>
    <row r="45" spans="1:12" customHeight="1" ht="105" outlineLevel="5">
      <c r="A45" s="1"/>
      <c r="B45" s="1">
        <v>825965</v>
      </c>
      <c r="C45" s="1" t="s">
        <v>145</v>
      </c>
      <c r="D45" s="1" t="s">
        <v>146</v>
      </c>
      <c r="E45" s="2" t="s">
        <v>147</v>
      </c>
      <c r="F45" s="2" t="s">
        <v>148</v>
      </c>
      <c r="G45" s="2">
        <v>0</v>
      </c>
      <c r="H45" s="2">
        <v>0</v>
      </c>
      <c r="I45" s="1">
        <v>0</v>
      </c>
      <c r="J45" s="3" t="s">
        <v>18</v>
      </c>
      <c r="K45" s="2" t="str">
        <f>J45*5800.69</f>
        <v>0</v>
      </c>
      <c r="L45" s="5"/>
    </row>
    <row r="46" spans="1:12" customHeight="1" ht="105" outlineLevel="5">
      <c r="A46" s="1"/>
      <c r="B46" s="1">
        <v>825966</v>
      </c>
      <c r="C46" s="1" t="s">
        <v>149</v>
      </c>
      <c r="D46" s="1" t="s">
        <v>150</v>
      </c>
      <c r="E46" s="2" t="s">
        <v>136</v>
      </c>
      <c r="F46" s="2" t="s">
        <v>151</v>
      </c>
      <c r="G46" s="2">
        <v>0</v>
      </c>
      <c r="H46" s="2">
        <v>0</v>
      </c>
      <c r="I46" s="1">
        <v>0</v>
      </c>
      <c r="J46" s="3" t="s">
        <v>18</v>
      </c>
      <c r="K46" s="2" t="str">
        <f>J46*5640.65</f>
        <v>0</v>
      </c>
      <c r="L46" s="5"/>
    </row>
    <row r="47" spans="1:12" customHeight="1" ht="105" outlineLevel="5">
      <c r="A47" s="1"/>
      <c r="B47" s="1">
        <v>825967</v>
      </c>
      <c r="C47" s="1" t="s">
        <v>152</v>
      </c>
      <c r="D47" s="1" t="s">
        <v>153</v>
      </c>
      <c r="E47" s="2" t="s">
        <v>154</v>
      </c>
      <c r="F47" s="2" t="s">
        <v>155</v>
      </c>
      <c r="G47" s="2">
        <v>0</v>
      </c>
      <c r="H47" s="2">
        <v>0</v>
      </c>
      <c r="I47" s="1">
        <v>0</v>
      </c>
      <c r="J47" s="3" t="s">
        <v>18</v>
      </c>
      <c r="K47" s="2" t="str">
        <f>J47*5057.86</f>
        <v>0</v>
      </c>
      <c r="L47" s="5"/>
    </row>
    <row r="48" spans="1:12" customHeight="1" ht="105" outlineLevel="5">
      <c r="A48" s="1"/>
      <c r="B48" s="1">
        <v>825968</v>
      </c>
      <c r="C48" s="1" t="s">
        <v>156</v>
      </c>
      <c r="D48" s="1" t="s">
        <v>157</v>
      </c>
      <c r="E48" s="2" t="s">
        <v>158</v>
      </c>
      <c r="F48" s="2" t="s">
        <v>159</v>
      </c>
      <c r="G48" s="2">
        <v>0</v>
      </c>
      <c r="H48" s="2">
        <v>0</v>
      </c>
      <c r="I48" s="1">
        <v>0</v>
      </c>
      <c r="J48" s="3" t="s">
        <v>18</v>
      </c>
      <c r="K48" s="2" t="str">
        <f>J48*5030.69</f>
        <v>0</v>
      </c>
      <c r="L48" s="5"/>
    </row>
    <row r="49" spans="1:12" customHeight="1" ht="105" outlineLevel="5">
      <c r="A49" s="1"/>
      <c r="B49" s="1">
        <v>825969</v>
      </c>
      <c r="C49" s="1" t="s">
        <v>160</v>
      </c>
      <c r="D49" s="1" t="s">
        <v>161</v>
      </c>
      <c r="E49" s="2" t="s">
        <v>162</v>
      </c>
      <c r="F49" s="2" t="s">
        <v>163</v>
      </c>
      <c r="G49" s="2">
        <v>0</v>
      </c>
      <c r="H49" s="2">
        <v>0</v>
      </c>
      <c r="I49" s="1">
        <v>0</v>
      </c>
      <c r="J49" s="3" t="s">
        <v>18</v>
      </c>
      <c r="K49" s="2" t="str">
        <f>J49*4603.41</f>
        <v>0</v>
      </c>
      <c r="L49" s="5"/>
    </row>
    <row r="50" spans="1:12" customHeight="1" ht="105" outlineLevel="5">
      <c r="A50" s="1"/>
      <c r="B50" s="1">
        <v>825970</v>
      </c>
      <c r="C50" s="1" t="s">
        <v>164</v>
      </c>
      <c r="D50" s="1" t="s">
        <v>165</v>
      </c>
      <c r="E50" s="2" t="s">
        <v>166</v>
      </c>
      <c r="F50" s="2" t="s">
        <v>167</v>
      </c>
      <c r="G50" s="2">
        <v>0</v>
      </c>
      <c r="H50" s="2">
        <v>0</v>
      </c>
      <c r="I50" s="1">
        <v>0</v>
      </c>
      <c r="J50" s="3" t="s">
        <v>18</v>
      </c>
      <c r="K50" s="2" t="str">
        <f>J50*5015.59</f>
        <v>0</v>
      </c>
      <c r="L50" s="5"/>
    </row>
    <row r="51" spans="1:12" customHeight="1" ht="105" outlineLevel="5">
      <c r="A51" s="1"/>
      <c r="B51" s="1">
        <v>825971</v>
      </c>
      <c r="C51" s="1" t="s">
        <v>168</v>
      </c>
      <c r="D51" s="1" t="s">
        <v>169</v>
      </c>
      <c r="E51" s="2" t="s">
        <v>162</v>
      </c>
      <c r="F51" s="2" t="s">
        <v>170</v>
      </c>
      <c r="G51" s="2">
        <v>0</v>
      </c>
      <c r="H51" s="2">
        <v>0</v>
      </c>
      <c r="I51" s="1">
        <v>0</v>
      </c>
      <c r="J51" s="3" t="s">
        <v>18</v>
      </c>
      <c r="K51" s="2" t="str">
        <f>J51*4582.27</f>
        <v>0</v>
      </c>
      <c r="L51" s="5"/>
    </row>
    <row r="52" spans="1:12" customHeight="1" ht="105" outlineLevel="5">
      <c r="A52" s="1"/>
      <c r="B52" s="1">
        <v>825972</v>
      </c>
      <c r="C52" s="1" t="s">
        <v>171</v>
      </c>
      <c r="D52" s="1" t="s">
        <v>172</v>
      </c>
      <c r="E52" s="2" t="s">
        <v>173</v>
      </c>
      <c r="F52" s="2" t="s">
        <v>174</v>
      </c>
      <c r="G52" s="2">
        <v>0</v>
      </c>
      <c r="H52" s="2">
        <v>0</v>
      </c>
      <c r="I52" s="1">
        <v>0</v>
      </c>
      <c r="J52" s="3" t="s">
        <v>18</v>
      </c>
      <c r="K52" s="2" t="str">
        <f>J52*6130.74</f>
        <v>0</v>
      </c>
      <c r="L52" s="5"/>
    </row>
    <row r="53" spans="1:12" customHeight="1" ht="105" outlineLevel="5">
      <c r="A53" s="1"/>
      <c r="B53" s="1">
        <v>825973</v>
      </c>
      <c r="C53" s="1" t="s">
        <v>175</v>
      </c>
      <c r="D53" s="1" t="s">
        <v>176</v>
      </c>
      <c r="E53" s="2" t="s">
        <v>162</v>
      </c>
      <c r="F53" s="2" t="s">
        <v>177</v>
      </c>
      <c r="G53" s="2">
        <v>0</v>
      </c>
      <c r="H53" s="2">
        <v>0</v>
      </c>
      <c r="I53" s="1">
        <v>0</v>
      </c>
      <c r="J53" s="3" t="s">
        <v>18</v>
      </c>
      <c r="K53" s="2" t="str">
        <f>J53*4373.92</f>
        <v>0</v>
      </c>
      <c r="L53" s="5"/>
    </row>
    <row r="54" spans="1:12" customHeight="1" ht="105" outlineLevel="5">
      <c r="A54" s="1"/>
      <c r="B54" s="1">
        <v>825974</v>
      </c>
      <c r="C54" s="1" t="s">
        <v>178</v>
      </c>
      <c r="D54" s="1" t="s">
        <v>179</v>
      </c>
      <c r="E54" s="2" t="s">
        <v>180</v>
      </c>
      <c r="F54" s="2" t="s">
        <v>181</v>
      </c>
      <c r="G54" s="2">
        <v>0</v>
      </c>
      <c r="H54" s="2">
        <v>0</v>
      </c>
      <c r="I54" s="1">
        <v>0</v>
      </c>
      <c r="J54" s="3" t="s">
        <v>18</v>
      </c>
      <c r="K54" s="2" t="str">
        <f>J54*9243.05</f>
        <v>0</v>
      </c>
      <c r="L54" s="5"/>
    </row>
    <row r="55" spans="1:12" customHeight="1" ht="105" outlineLevel="5">
      <c r="A55" s="1"/>
      <c r="B55" s="1">
        <v>825975</v>
      </c>
      <c r="C55" s="1" t="s">
        <v>182</v>
      </c>
      <c r="D55" s="1" t="s">
        <v>183</v>
      </c>
      <c r="E55" s="2" t="s">
        <v>162</v>
      </c>
      <c r="F55" s="2" t="s">
        <v>184</v>
      </c>
      <c r="G55" s="2">
        <v>1</v>
      </c>
      <c r="H55" s="2">
        <v>0</v>
      </c>
      <c r="I55" s="1">
        <v>0</v>
      </c>
      <c r="J55" s="3" t="s">
        <v>18</v>
      </c>
      <c r="K55" s="2" t="str">
        <f>J55*3723.19</f>
        <v>0</v>
      </c>
      <c r="L55" s="5"/>
    </row>
    <row r="56" spans="1:12" customHeight="1" ht="105" outlineLevel="5">
      <c r="A56" s="1"/>
      <c r="B56" s="1">
        <v>825976</v>
      </c>
      <c r="C56" s="1" t="s">
        <v>185</v>
      </c>
      <c r="D56" s="1" t="s">
        <v>186</v>
      </c>
      <c r="E56" s="2" t="s">
        <v>45</v>
      </c>
      <c r="F56" s="2" t="s">
        <v>187</v>
      </c>
      <c r="G56" s="2">
        <v>0</v>
      </c>
      <c r="H56" s="2">
        <v>0</v>
      </c>
      <c r="I56" s="1">
        <v>0</v>
      </c>
      <c r="J56" s="3" t="s">
        <v>18</v>
      </c>
      <c r="K56" s="2" t="str">
        <f>J56*3742.82</f>
        <v>0</v>
      </c>
      <c r="L56" s="5"/>
    </row>
    <row r="57" spans="1:12" customHeight="1" ht="105" outlineLevel="5">
      <c r="A57" s="1"/>
      <c r="B57" s="1">
        <v>825977</v>
      </c>
      <c r="C57" s="1" t="s">
        <v>188</v>
      </c>
      <c r="D57" s="1" t="s">
        <v>189</v>
      </c>
      <c r="E57" s="2" t="s">
        <v>190</v>
      </c>
      <c r="F57" s="2" t="s">
        <v>191</v>
      </c>
      <c r="G57" s="2">
        <v>0</v>
      </c>
      <c r="H57" s="2">
        <v>0</v>
      </c>
      <c r="I57" s="1">
        <v>0</v>
      </c>
      <c r="J57" s="3" t="s">
        <v>18</v>
      </c>
      <c r="K57" s="2" t="str">
        <f>J57*2608.95</f>
        <v>0</v>
      </c>
      <c r="L57" s="5"/>
    </row>
    <row r="58" spans="1:12" customHeight="1" ht="105" outlineLevel="5">
      <c r="A58" s="1"/>
      <c r="B58" s="1">
        <v>825978</v>
      </c>
      <c r="C58" s="1" t="s">
        <v>192</v>
      </c>
      <c r="D58" s="1" t="s">
        <v>193</v>
      </c>
      <c r="E58" s="2" t="s">
        <v>45</v>
      </c>
      <c r="F58" s="2" t="s">
        <v>194</v>
      </c>
      <c r="G58" s="2">
        <v>0</v>
      </c>
      <c r="H58" s="2">
        <v>0</v>
      </c>
      <c r="I58" s="1">
        <v>0</v>
      </c>
      <c r="J58" s="3" t="s">
        <v>18</v>
      </c>
      <c r="K58" s="2" t="str">
        <f>J58*3994.96</f>
        <v>0</v>
      </c>
      <c r="L58" s="5"/>
    </row>
    <row r="59" spans="1:12" customHeight="1" ht="105" outlineLevel="5">
      <c r="A59" s="1"/>
      <c r="B59" s="1">
        <v>825979</v>
      </c>
      <c r="C59" s="1" t="s">
        <v>195</v>
      </c>
      <c r="D59" s="1" t="s">
        <v>196</v>
      </c>
      <c r="E59" s="2" t="s">
        <v>45</v>
      </c>
      <c r="F59" s="2" t="s">
        <v>197</v>
      </c>
      <c r="G59" s="2">
        <v>0</v>
      </c>
      <c r="H59" s="2">
        <v>0</v>
      </c>
      <c r="I59" s="1">
        <v>0</v>
      </c>
      <c r="J59" s="3" t="s">
        <v>18</v>
      </c>
      <c r="K59" s="2" t="str">
        <f>J59*3771.50</f>
        <v>0</v>
      </c>
      <c r="L59" s="5"/>
    </row>
    <row r="60" spans="1:12" customHeight="1" ht="105" outlineLevel="5">
      <c r="A60" s="1"/>
      <c r="B60" s="1">
        <v>825980</v>
      </c>
      <c r="C60" s="1" t="s">
        <v>198</v>
      </c>
      <c r="D60" s="1" t="s">
        <v>199</v>
      </c>
      <c r="E60" s="2" t="s">
        <v>45</v>
      </c>
      <c r="F60" s="2" t="s">
        <v>200</v>
      </c>
      <c r="G60" s="2">
        <v>0</v>
      </c>
      <c r="H60" s="2">
        <v>0</v>
      </c>
      <c r="I60" s="1">
        <v>0</v>
      </c>
      <c r="J60" s="3" t="s">
        <v>18</v>
      </c>
      <c r="K60" s="2" t="str">
        <f>J60*2637.64</f>
        <v>0</v>
      </c>
      <c r="L60" s="5"/>
    </row>
    <row r="61" spans="1:12" customHeight="1" ht="105" outlineLevel="5">
      <c r="A61" s="1"/>
      <c r="B61" s="1">
        <v>825981</v>
      </c>
      <c r="C61" s="1" t="s">
        <v>201</v>
      </c>
      <c r="D61" s="1" t="s">
        <v>202</v>
      </c>
      <c r="E61" s="2" t="s">
        <v>45</v>
      </c>
      <c r="F61" s="2" t="s">
        <v>203</v>
      </c>
      <c r="G61" s="2">
        <v>0</v>
      </c>
      <c r="H61" s="2">
        <v>0</v>
      </c>
      <c r="I61" s="1">
        <v>0</v>
      </c>
      <c r="J61" s="3" t="s">
        <v>18</v>
      </c>
      <c r="K61" s="2" t="str">
        <f>J61*3136.31</f>
        <v>0</v>
      </c>
      <c r="L61" s="5"/>
    </row>
    <row r="62" spans="1:12" customHeight="1" ht="105" outlineLevel="5">
      <c r="A62" s="1"/>
      <c r="B62" s="1">
        <v>825982</v>
      </c>
      <c r="C62" s="1" t="s">
        <v>204</v>
      </c>
      <c r="D62" s="1" t="s">
        <v>205</v>
      </c>
      <c r="E62" s="2" t="s">
        <v>190</v>
      </c>
      <c r="F62" s="2" t="s">
        <v>206</v>
      </c>
      <c r="G62" s="2">
        <v>0</v>
      </c>
      <c r="H62" s="2">
        <v>0</v>
      </c>
      <c r="I62" s="1">
        <v>0</v>
      </c>
      <c r="J62" s="3" t="s">
        <v>18</v>
      </c>
      <c r="K62" s="2" t="str">
        <f>J62*2627.46</f>
        <v>0</v>
      </c>
      <c r="L62" s="5"/>
    </row>
    <row r="63" spans="1:12" customHeight="1" ht="105" outlineLevel="5">
      <c r="A63" s="1"/>
      <c r="B63" s="1">
        <v>825983</v>
      </c>
      <c r="C63" s="1" t="s">
        <v>207</v>
      </c>
      <c r="D63" s="1" t="s">
        <v>208</v>
      </c>
      <c r="E63" s="2" t="s">
        <v>45</v>
      </c>
      <c r="F63" s="2" t="s">
        <v>209</v>
      </c>
      <c r="G63" s="2">
        <v>0</v>
      </c>
      <c r="H63" s="2">
        <v>0</v>
      </c>
      <c r="I63" s="1">
        <v>0</v>
      </c>
      <c r="J63" s="3" t="s">
        <v>18</v>
      </c>
      <c r="K63" s="2" t="str">
        <f>J63*4068.87</f>
        <v>0</v>
      </c>
      <c r="L63" s="5"/>
    </row>
    <row r="64" spans="1:12" customHeight="1" ht="105" outlineLevel="5">
      <c r="A64" s="1"/>
      <c r="B64" s="1">
        <v>825984</v>
      </c>
      <c r="C64" s="1" t="s">
        <v>210</v>
      </c>
      <c r="D64" s="1" t="s">
        <v>211</v>
      </c>
      <c r="E64" s="2" t="s">
        <v>212</v>
      </c>
      <c r="F64" s="2" t="s">
        <v>213</v>
      </c>
      <c r="G64" s="2">
        <v>0</v>
      </c>
      <c r="H64" s="2">
        <v>0</v>
      </c>
      <c r="I64" s="1">
        <v>0</v>
      </c>
      <c r="J64" s="3" t="s">
        <v>18</v>
      </c>
      <c r="K64" s="2" t="str">
        <f>J64*2494.21</f>
        <v>0</v>
      </c>
      <c r="L64" s="5"/>
    </row>
    <row r="65" spans="1:12" customHeight="1" ht="105" outlineLevel="5">
      <c r="A65" s="1"/>
      <c r="B65" s="1">
        <v>825985</v>
      </c>
      <c r="C65" s="1" t="s">
        <v>214</v>
      </c>
      <c r="D65" s="1" t="s">
        <v>215</v>
      </c>
      <c r="E65" s="2" t="s">
        <v>45</v>
      </c>
      <c r="F65" s="2" t="s">
        <v>216</v>
      </c>
      <c r="G65" s="2">
        <v>0</v>
      </c>
      <c r="H65" s="2">
        <v>0</v>
      </c>
      <c r="I65" s="1">
        <v>0</v>
      </c>
      <c r="J65" s="3" t="s">
        <v>18</v>
      </c>
      <c r="K65" s="2" t="str">
        <f>J65*4301.45</f>
        <v>0</v>
      </c>
      <c r="L65" s="5"/>
    </row>
    <row r="66" spans="1:12" customHeight="1" ht="105" outlineLevel="5">
      <c r="A66" s="1"/>
      <c r="B66" s="1">
        <v>825986</v>
      </c>
      <c r="C66" s="1" t="s">
        <v>217</v>
      </c>
      <c r="D66" s="1" t="s">
        <v>218</v>
      </c>
      <c r="E66" s="2" t="s">
        <v>45</v>
      </c>
      <c r="F66" s="2" t="s">
        <v>219</v>
      </c>
      <c r="G66" s="2">
        <v>0</v>
      </c>
      <c r="H66" s="2">
        <v>0</v>
      </c>
      <c r="I66" s="1">
        <v>0</v>
      </c>
      <c r="J66" s="3" t="s">
        <v>18</v>
      </c>
      <c r="K66" s="2" t="str">
        <f>J66*3566.17</f>
        <v>0</v>
      </c>
      <c r="L66" s="5"/>
    </row>
    <row r="67" spans="1:12" customHeight="1" ht="105" outlineLevel="5">
      <c r="A67" s="1"/>
      <c r="B67" s="1">
        <v>825987</v>
      </c>
      <c r="C67" s="1" t="s">
        <v>220</v>
      </c>
      <c r="D67" s="1" t="s">
        <v>221</v>
      </c>
      <c r="E67" s="2" t="s">
        <v>45</v>
      </c>
      <c r="F67" s="2" t="s">
        <v>222</v>
      </c>
      <c r="G67" s="2">
        <v>0</v>
      </c>
      <c r="H67" s="2">
        <v>0</v>
      </c>
      <c r="I67" s="1">
        <v>0</v>
      </c>
      <c r="J67" s="3" t="s">
        <v>18</v>
      </c>
      <c r="K67" s="2" t="str">
        <f>J67*3587.31</f>
        <v>0</v>
      </c>
      <c r="L67" s="5"/>
    </row>
    <row r="68" spans="1:12" customHeight="1" ht="105" outlineLevel="5">
      <c r="A68" s="1"/>
      <c r="B68" s="1">
        <v>825988</v>
      </c>
      <c r="C68" s="1" t="s">
        <v>223</v>
      </c>
      <c r="D68" s="1" t="s">
        <v>224</v>
      </c>
      <c r="E68" s="2" t="s">
        <v>190</v>
      </c>
      <c r="F68" s="2" t="s">
        <v>225</v>
      </c>
      <c r="G68" s="2">
        <v>0</v>
      </c>
      <c r="H68" s="2">
        <v>0</v>
      </c>
      <c r="I68" s="1">
        <v>0</v>
      </c>
      <c r="J68" s="3" t="s">
        <v>18</v>
      </c>
      <c r="K68" s="2" t="str">
        <f>J68*2172.62</f>
        <v>0</v>
      </c>
      <c r="L68" s="5"/>
    </row>
    <row r="69" spans="1:12" customHeight="1" ht="105" outlineLevel="5">
      <c r="A69" s="1"/>
      <c r="B69" s="1">
        <v>825989</v>
      </c>
      <c r="C69" s="1" t="s">
        <v>226</v>
      </c>
      <c r="D69" s="1" t="s">
        <v>227</v>
      </c>
      <c r="E69" s="2" t="s">
        <v>228</v>
      </c>
      <c r="F69" s="2" t="s">
        <v>229</v>
      </c>
      <c r="G69" s="2">
        <v>0</v>
      </c>
      <c r="H69" s="2">
        <v>0</v>
      </c>
      <c r="I69" s="1">
        <v>0</v>
      </c>
      <c r="J69" s="3" t="s">
        <v>18</v>
      </c>
      <c r="K69" s="2" t="str">
        <f>J69*3640.15</f>
        <v>0</v>
      </c>
      <c r="L69" s="5"/>
    </row>
    <row r="70" spans="1:12" customHeight="1" ht="105" outlineLevel="5">
      <c r="A70" s="1"/>
      <c r="B70" s="1">
        <v>825990</v>
      </c>
      <c r="C70" s="1" t="s">
        <v>230</v>
      </c>
      <c r="D70" s="1" t="s">
        <v>231</v>
      </c>
      <c r="E70" s="2" t="s">
        <v>212</v>
      </c>
      <c r="F70" s="2" t="s">
        <v>232</v>
      </c>
      <c r="G70" s="2">
        <v>0</v>
      </c>
      <c r="H70" s="2">
        <v>0</v>
      </c>
      <c r="I70" s="1">
        <v>0</v>
      </c>
      <c r="J70" s="3" t="s">
        <v>18</v>
      </c>
      <c r="K70" s="2" t="str">
        <f>J70*3840.96</f>
        <v>0</v>
      </c>
      <c r="L70" s="5"/>
    </row>
    <row r="71" spans="1:12" customHeight="1" ht="105" outlineLevel="5">
      <c r="A71" s="1"/>
      <c r="B71" s="1">
        <v>825991</v>
      </c>
      <c r="C71" s="1" t="s">
        <v>233</v>
      </c>
      <c r="D71" s="1" t="s">
        <v>234</v>
      </c>
      <c r="E71" s="2" t="s">
        <v>235</v>
      </c>
      <c r="F71" s="2" t="s">
        <v>236</v>
      </c>
      <c r="G71" s="2">
        <v>0</v>
      </c>
      <c r="H71" s="2">
        <v>0</v>
      </c>
      <c r="I71" s="1">
        <v>0</v>
      </c>
      <c r="J71" s="3" t="s">
        <v>18</v>
      </c>
      <c r="K71" s="2" t="str">
        <f>J71*3126.82</f>
        <v>0</v>
      </c>
      <c r="L71" s="5"/>
    </row>
    <row r="72" spans="1:12" customHeight="1" ht="105" outlineLevel="5">
      <c r="A72" s="1"/>
      <c r="B72" s="1">
        <v>825992</v>
      </c>
      <c r="C72" s="1" t="s">
        <v>237</v>
      </c>
      <c r="D72" s="1" t="s">
        <v>238</v>
      </c>
      <c r="E72" s="2" t="s">
        <v>239</v>
      </c>
      <c r="F72" s="2" t="s">
        <v>240</v>
      </c>
      <c r="G72" s="2">
        <v>0</v>
      </c>
      <c r="H72" s="2">
        <v>0</v>
      </c>
      <c r="I72" s="1">
        <v>0</v>
      </c>
      <c r="J72" s="3" t="s">
        <v>18</v>
      </c>
      <c r="K72" s="2" t="str">
        <f>J72*3294.40</f>
        <v>0</v>
      </c>
      <c r="L72" s="5"/>
    </row>
    <row r="73" spans="1:12" customHeight="1" ht="105" outlineLevel="5">
      <c r="A73" s="1"/>
      <c r="B73" s="1">
        <v>825993</v>
      </c>
      <c r="C73" s="1" t="s">
        <v>241</v>
      </c>
      <c r="D73" s="1" t="s">
        <v>242</v>
      </c>
      <c r="E73" s="2" t="s">
        <v>235</v>
      </c>
      <c r="F73" s="2" t="s">
        <v>243</v>
      </c>
      <c r="G73" s="2">
        <v>0</v>
      </c>
      <c r="H73" s="2">
        <v>0</v>
      </c>
      <c r="I73" s="1">
        <v>0</v>
      </c>
      <c r="J73" s="3" t="s">
        <v>18</v>
      </c>
      <c r="K73" s="2" t="str">
        <f>J73*3542.01</f>
        <v>0</v>
      </c>
      <c r="L73" s="5"/>
    </row>
    <row r="74" spans="1:12" customHeight="1" ht="105" outlineLevel="5">
      <c r="A74" s="1"/>
      <c r="B74" s="1">
        <v>825994</v>
      </c>
      <c r="C74" s="1" t="s">
        <v>244</v>
      </c>
      <c r="D74" s="1" t="s">
        <v>245</v>
      </c>
      <c r="E74" s="2" t="s">
        <v>190</v>
      </c>
      <c r="F74" s="2" t="s">
        <v>246</v>
      </c>
      <c r="G74" s="2">
        <v>0</v>
      </c>
      <c r="H74" s="2">
        <v>0</v>
      </c>
      <c r="I74" s="1">
        <v>0</v>
      </c>
      <c r="J74" s="3" t="s">
        <v>18</v>
      </c>
      <c r="K74" s="2" t="str">
        <f>J74*2689.88</f>
        <v>0</v>
      </c>
      <c r="L74" s="5"/>
    </row>
    <row r="75" spans="1:12" customHeight="1" ht="105" outlineLevel="5">
      <c r="A75" s="1"/>
      <c r="B75" s="1">
        <v>825995</v>
      </c>
      <c r="C75" s="1" t="s">
        <v>247</v>
      </c>
      <c r="D75" s="1" t="s">
        <v>248</v>
      </c>
      <c r="E75" s="2" t="s">
        <v>235</v>
      </c>
      <c r="F75" s="2" t="s">
        <v>249</v>
      </c>
      <c r="G75" s="2">
        <v>0</v>
      </c>
      <c r="H75" s="2">
        <v>0</v>
      </c>
      <c r="I75" s="1">
        <v>0</v>
      </c>
      <c r="J75" s="3" t="s">
        <v>18</v>
      </c>
      <c r="K75" s="2" t="str">
        <f>J75*3129.83</f>
        <v>0</v>
      </c>
      <c r="L75" s="5"/>
    </row>
    <row r="76" spans="1:12" customHeight="1" ht="105" outlineLevel="5">
      <c r="A76" s="1"/>
      <c r="B76" s="1">
        <v>831337</v>
      </c>
      <c r="C76" s="1" t="s">
        <v>250</v>
      </c>
      <c r="D76" s="1" t="s">
        <v>251</v>
      </c>
      <c r="E76" s="2" t="s">
        <v>252</v>
      </c>
      <c r="F76" s="2" t="s">
        <v>253</v>
      </c>
      <c r="G76" s="2">
        <v>0</v>
      </c>
      <c r="H76" s="2">
        <v>0</v>
      </c>
      <c r="I76" s="1">
        <v>0</v>
      </c>
      <c r="J76" s="3" t="s">
        <v>18</v>
      </c>
      <c r="K76" s="2" t="str">
        <f>J76*5429.27</f>
        <v>0</v>
      </c>
      <c r="L76" s="5"/>
    </row>
    <row r="77" spans="1:12" customHeight="1" ht="105" outlineLevel="5">
      <c r="A77" s="1"/>
      <c r="B77" s="1">
        <v>831351</v>
      </c>
      <c r="C77" s="1" t="s">
        <v>254</v>
      </c>
      <c r="D77" s="1" t="s">
        <v>255</v>
      </c>
      <c r="E77" s="2" t="s">
        <v>256</v>
      </c>
      <c r="F77" s="2" t="s">
        <v>257</v>
      </c>
      <c r="G77" s="2">
        <v>0</v>
      </c>
      <c r="H77" s="2">
        <v>0</v>
      </c>
      <c r="I77" s="1">
        <v>0</v>
      </c>
      <c r="J77" s="3" t="s">
        <v>18</v>
      </c>
      <c r="K77" s="2" t="str">
        <f>J77*6205.32</f>
        <v>0</v>
      </c>
      <c r="L77" s="5"/>
    </row>
    <row r="78" spans="1:12" customHeight="1" ht="105" outlineLevel="5">
      <c r="A78" s="1"/>
      <c r="B78" s="1">
        <v>831359</v>
      </c>
      <c r="C78" s="1" t="s">
        <v>258</v>
      </c>
      <c r="D78" s="1" t="s">
        <v>259</v>
      </c>
      <c r="E78" s="2" t="s">
        <v>260</v>
      </c>
      <c r="F78" s="2" t="s">
        <v>261</v>
      </c>
      <c r="G78" s="2">
        <v>0</v>
      </c>
      <c r="H78" s="2">
        <v>0</v>
      </c>
      <c r="I78" s="1">
        <v>0</v>
      </c>
      <c r="J78" s="3" t="s">
        <v>18</v>
      </c>
      <c r="K78" s="2" t="str">
        <f>J78*5607.43</f>
        <v>0</v>
      </c>
      <c r="L78" s="5"/>
    </row>
    <row r="79" spans="1:12" customHeight="1" ht="105" outlineLevel="5">
      <c r="A79" s="1"/>
      <c r="B79" s="1">
        <v>831360</v>
      </c>
      <c r="C79" s="1" t="s">
        <v>262</v>
      </c>
      <c r="D79" s="1" t="s">
        <v>263</v>
      </c>
      <c r="E79" s="2" t="s">
        <v>260</v>
      </c>
      <c r="F79" s="2" t="s">
        <v>264</v>
      </c>
      <c r="G79" s="2">
        <v>0</v>
      </c>
      <c r="H79" s="2">
        <v>0</v>
      </c>
      <c r="I79" s="1">
        <v>0</v>
      </c>
      <c r="J79" s="3" t="s">
        <v>18</v>
      </c>
      <c r="K79" s="2" t="str">
        <f>J79*5639.14</f>
        <v>0</v>
      </c>
      <c r="L79" s="5"/>
    </row>
    <row r="80" spans="1:12" customHeight="1" ht="105" outlineLevel="5">
      <c r="A80" s="1"/>
      <c r="B80" s="1">
        <v>831363</v>
      </c>
      <c r="C80" s="1" t="s">
        <v>265</v>
      </c>
      <c r="D80" s="1" t="s">
        <v>266</v>
      </c>
      <c r="E80" s="2" t="s">
        <v>267</v>
      </c>
      <c r="F80" s="2" t="s">
        <v>151</v>
      </c>
      <c r="G80" s="2">
        <v>0</v>
      </c>
      <c r="H80" s="2">
        <v>0</v>
      </c>
      <c r="I80" s="1">
        <v>0</v>
      </c>
      <c r="J80" s="3" t="s">
        <v>18</v>
      </c>
      <c r="K80" s="2" t="str">
        <f>J80*5640.65</f>
        <v>0</v>
      </c>
      <c r="L80" s="5"/>
    </row>
    <row r="81" spans="1:12" customHeight="1" ht="105" outlineLevel="5">
      <c r="A81" s="1"/>
      <c r="B81" s="1">
        <v>831364</v>
      </c>
      <c r="C81" s="1" t="s">
        <v>268</v>
      </c>
      <c r="D81" s="1" t="s">
        <v>269</v>
      </c>
      <c r="E81" s="2" t="s">
        <v>270</v>
      </c>
      <c r="F81" s="2" t="s">
        <v>271</v>
      </c>
      <c r="G81" s="2">
        <v>0</v>
      </c>
      <c r="H81" s="2">
        <v>0</v>
      </c>
      <c r="I81" s="1">
        <v>0</v>
      </c>
      <c r="J81" s="3" t="s">
        <v>18</v>
      </c>
      <c r="K81" s="2" t="str">
        <f>J81*5737.28</f>
        <v>0</v>
      </c>
      <c r="L81" s="5"/>
    </row>
    <row r="82" spans="1:12" customHeight="1" ht="105" outlineLevel="5">
      <c r="A82" s="1"/>
      <c r="B82" s="1">
        <v>831365</v>
      </c>
      <c r="C82" s="1" t="s">
        <v>272</v>
      </c>
      <c r="D82" s="1" t="s">
        <v>273</v>
      </c>
      <c r="E82" s="2" t="s">
        <v>274</v>
      </c>
      <c r="F82" s="2" t="s">
        <v>253</v>
      </c>
      <c r="G82" s="2">
        <v>0</v>
      </c>
      <c r="H82" s="2">
        <v>0</v>
      </c>
      <c r="I82" s="1">
        <v>0</v>
      </c>
      <c r="J82" s="3" t="s">
        <v>18</v>
      </c>
      <c r="K82" s="2" t="str">
        <f>J82*5429.27</f>
        <v>0</v>
      </c>
      <c r="L82" s="5"/>
    </row>
    <row r="83" spans="1:12" customHeight="1" ht="105" outlineLevel="5">
      <c r="A83" s="1"/>
      <c r="B83" s="1">
        <v>831376</v>
      </c>
      <c r="C83" s="1" t="s">
        <v>275</v>
      </c>
      <c r="D83" s="1" t="s">
        <v>276</v>
      </c>
      <c r="E83" s="2" t="s">
        <v>277</v>
      </c>
      <c r="F83" s="2" t="s">
        <v>278</v>
      </c>
      <c r="G83" s="2">
        <v>0</v>
      </c>
      <c r="H83" s="2">
        <v>0</v>
      </c>
      <c r="I83" s="1">
        <v>0</v>
      </c>
      <c r="J83" s="3" t="s">
        <v>18</v>
      </c>
      <c r="K83" s="2" t="str">
        <f>J83*6691.48</f>
        <v>0</v>
      </c>
      <c r="L83" s="5"/>
    </row>
    <row r="84" spans="1:12" customHeight="1" ht="105" outlineLevel="5">
      <c r="A84" s="1"/>
      <c r="B84" s="1">
        <v>831449</v>
      </c>
      <c r="C84" s="1" t="s">
        <v>279</v>
      </c>
      <c r="D84" s="1" t="s">
        <v>280</v>
      </c>
      <c r="E84" s="2" t="s">
        <v>281</v>
      </c>
      <c r="F84" s="2" t="s">
        <v>282</v>
      </c>
      <c r="G84" s="2">
        <v>0</v>
      </c>
      <c r="H84" s="2">
        <v>0</v>
      </c>
      <c r="I84" s="1">
        <v>0</v>
      </c>
      <c r="J84" s="3" t="s">
        <v>18</v>
      </c>
      <c r="K84" s="2" t="str">
        <f>J84*3413.68</f>
        <v>0</v>
      </c>
      <c r="L84" s="5"/>
    </row>
    <row r="85" spans="1:12" customHeight="1" ht="105" outlineLevel="5">
      <c r="A85" s="1"/>
      <c r="B85" s="1">
        <v>831451</v>
      </c>
      <c r="C85" s="1" t="s">
        <v>283</v>
      </c>
      <c r="D85" s="1" t="s">
        <v>284</v>
      </c>
      <c r="E85" s="2" t="s">
        <v>281</v>
      </c>
      <c r="F85" s="2" t="s">
        <v>285</v>
      </c>
      <c r="G85" s="2">
        <v>0</v>
      </c>
      <c r="H85" s="2">
        <v>0</v>
      </c>
      <c r="I85" s="1">
        <v>0</v>
      </c>
      <c r="J85" s="3" t="s">
        <v>18</v>
      </c>
      <c r="K85" s="2" t="str">
        <f>J85*5068.43</f>
        <v>0</v>
      </c>
      <c r="L85" s="5"/>
    </row>
    <row r="86" spans="1:12" customHeight="1" ht="105" outlineLevel="5">
      <c r="A86" s="1"/>
      <c r="B86" s="1">
        <v>831461</v>
      </c>
      <c r="C86" s="1" t="s">
        <v>286</v>
      </c>
      <c r="D86" s="1" t="s">
        <v>287</v>
      </c>
      <c r="E86" s="2" t="s">
        <v>281</v>
      </c>
      <c r="F86" s="2" t="s">
        <v>288</v>
      </c>
      <c r="G86" s="2">
        <v>1</v>
      </c>
      <c r="H86" s="2">
        <v>0</v>
      </c>
      <c r="I86" s="1">
        <v>0</v>
      </c>
      <c r="J86" s="3" t="s">
        <v>18</v>
      </c>
      <c r="K86" s="2" t="str">
        <f>J86*4562.64</f>
        <v>0</v>
      </c>
      <c r="L86" s="5"/>
    </row>
    <row r="87" spans="1:12" customHeight="1" ht="105" outlineLevel="5">
      <c r="A87" s="1"/>
      <c r="B87" s="1">
        <v>831462</v>
      </c>
      <c r="C87" s="1" t="s">
        <v>289</v>
      </c>
      <c r="D87" s="1" t="s">
        <v>290</v>
      </c>
      <c r="E87" s="2" t="s">
        <v>281</v>
      </c>
      <c r="F87" s="2" t="s">
        <v>288</v>
      </c>
      <c r="G87" s="2">
        <v>0</v>
      </c>
      <c r="H87" s="2">
        <v>0</v>
      </c>
      <c r="I87" s="1">
        <v>0</v>
      </c>
      <c r="J87" s="3" t="s">
        <v>18</v>
      </c>
      <c r="K87" s="2" t="str">
        <f>J87*4562.64</f>
        <v>0</v>
      </c>
      <c r="L87" s="5"/>
    </row>
    <row r="88" spans="1:12" customHeight="1" ht="105" outlineLevel="5">
      <c r="A88" s="1"/>
      <c r="B88" s="1">
        <v>831465</v>
      </c>
      <c r="C88" s="1" t="s">
        <v>291</v>
      </c>
      <c r="D88" s="1" t="s">
        <v>292</v>
      </c>
      <c r="E88" s="2" t="s">
        <v>281</v>
      </c>
      <c r="F88" s="2" t="s">
        <v>293</v>
      </c>
      <c r="G88" s="2">
        <v>0</v>
      </c>
      <c r="H88" s="2">
        <v>0</v>
      </c>
      <c r="I88" s="1">
        <v>0</v>
      </c>
      <c r="J88" s="3" t="s">
        <v>18</v>
      </c>
      <c r="K88" s="2" t="str">
        <f>J88*3567.68</f>
        <v>0</v>
      </c>
      <c r="L88" s="5"/>
    </row>
    <row r="89" spans="1:12" customHeight="1" ht="105" outlineLevel="5">
      <c r="A89" s="1"/>
      <c r="B89" s="1">
        <v>831501</v>
      </c>
      <c r="C89" s="1" t="s">
        <v>294</v>
      </c>
      <c r="D89" s="1" t="s">
        <v>295</v>
      </c>
      <c r="E89" s="2" t="s">
        <v>296</v>
      </c>
      <c r="F89" s="2" t="s">
        <v>297</v>
      </c>
      <c r="G89" s="2">
        <v>0</v>
      </c>
      <c r="H89" s="2">
        <v>0</v>
      </c>
      <c r="I89" s="1">
        <v>0</v>
      </c>
      <c r="J89" s="3" t="s">
        <v>18</v>
      </c>
      <c r="K89" s="2" t="str">
        <f>J89*5550.06</f>
        <v>0</v>
      </c>
      <c r="L89" s="5"/>
    </row>
    <row r="90" spans="1:12" customHeight="1" ht="105" outlineLevel="5">
      <c r="A90" s="1"/>
      <c r="B90" s="1">
        <v>831502</v>
      </c>
      <c r="C90" s="1" t="s">
        <v>298</v>
      </c>
      <c r="D90" s="1" t="s">
        <v>299</v>
      </c>
      <c r="E90" s="2" t="s">
        <v>296</v>
      </c>
      <c r="F90" s="2" t="s">
        <v>300</v>
      </c>
      <c r="G90" s="2">
        <v>0</v>
      </c>
      <c r="H90" s="2">
        <v>0</v>
      </c>
      <c r="I90" s="1">
        <v>0</v>
      </c>
      <c r="J90" s="3" t="s">
        <v>18</v>
      </c>
      <c r="K90" s="2" t="str">
        <f>J90*5379.45</f>
        <v>0</v>
      </c>
      <c r="L90" s="5"/>
    </row>
    <row r="91" spans="1:12" customHeight="1" ht="105" outlineLevel="5">
      <c r="A91" s="1"/>
      <c r="B91" s="1">
        <v>826034</v>
      </c>
      <c r="C91" s="1" t="s">
        <v>301</v>
      </c>
      <c r="D91" s="1" t="s">
        <v>302</v>
      </c>
      <c r="E91" s="2" t="s">
        <v>303</v>
      </c>
      <c r="F91" s="2" t="s">
        <v>304</v>
      </c>
      <c r="G91" s="2">
        <v>0</v>
      </c>
      <c r="H91" s="2">
        <v>0</v>
      </c>
      <c r="I91" s="1">
        <v>0</v>
      </c>
      <c r="J91" s="3" t="s">
        <v>18</v>
      </c>
      <c r="K91" s="2" t="str">
        <f>J91*4089.68</f>
        <v>0</v>
      </c>
      <c r="L91" s="5"/>
    </row>
    <row r="92" spans="1:12" customHeight="1" ht="105" outlineLevel="5">
      <c r="A92" s="1"/>
      <c r="B92" s="1">
        <v>831446</v>
      </c>
      <c r="C92" s="1" t="s">
        <v>305</v>
      </c>
      <c r="D92" s="1" t="s">
        <v>306</v>
      </c>
      <c r="E92" s="2" t="s">
        <v>307</v>
      </c>
      <c r="F92" s="2" t="s">
        <v>308</v>
      </c>
      <c r="G92" s="2">
        <v>0</v>
      </c>
      <c r="H92" s="2">
        <v>0</v>
      </c>
      <c r="I92" s="1">
        <v>0</v>
      </c>
      <c r="J92" s="3" t="s">
        <v>18</v>
      </c>
      <c r="K92" s="2" t="str">
        <f>J92*6410.65</f>
        <v>0</v>
      </c>
      <c r="L92" s="5"/>
    </row>
    <row r="93" spans="1:12" customHeight="1" ht="105" outlineLevel="5">
      <c r="A93" s="1"/>
      <c r="B93" s="1">
        <v>857137</v>
      </c>
      <c r="C93" s="1" t="s">
        <v>309</v>
      </c>
      <c r="D93" s="1" t="s">
        <v>310</v>
      </c>
      <c r="E93" s="2" t="s">
        <v>311</v>
      </c>
      <c r="F93" s="2" t="s">
        <v>312</v>
      </c>
      <c r="G93" s="2">
        <v>0</v>
      </c>
      <c r="H93" s="2">
        <v>0</v>
      </c>
      <c r="I93" s="1">
        <v>0</v>
      </c>
      <c r="J93" s="3" t="s">
        <v>18</v>
      </c>
      <c r="K93" s="2" t="str">
        <f>J93*6287.74</f>
        <v>0</v>
      </c>
      <c r="L93" s="5"/>
    </row>
    <row r="94" spans="1:12" customHeight="1" ht="105" outlineLevel="5">
      <c r="A94" s="1"/>
      <c r="B94" s="1">
        <v>882100</v>
      </c>
      <c r="C94" s="1" t="s">
        <v>313</v>
      </c>
      <c r="D94" s="1" t="s">
        <v>314</v>
      </c>
      <c r="E94" s="2" t="s">
        <v>315</v>
      </c>
      <c r="F94" s="2" t="s">
        <v>316</v>
      </c>
      <c r="G94" s="2">
        <v>1</v>
      </c>
      <c r="H94" s="2">
        <v>0</v>
      </c>
      <c r="I94" s="1">
        <v>0</v>
      </c>
      <c r="J94" s="3" t="s">
        <v>18</v>
      </c>
      <c r="K94" s="2" t="str">
        <f>J94*7669.83</f>
        <v>0</v>
      </c>
      <c r="L94" s="5"/>
    </row>
    <row r="95" spans="1:12" customHeight="1" ht="105" outlineLevel="5">
      <c r="A95" s="1"/>
      <c r="B95" s="1">
        <v>857183</v>
      </c>
      <c r="C95" s="1" t="s">
        <v>317</v>
      </c>
      <c r="D95" s="1" t="s">
        <v>318</v>
      </c>
      <c r="E95" s="2" t="s">
        <v>319</v>
      </c>
      <c r="F95" s="2" t="s">
        <v>320</v>
      </c>
      <c r="G95" s="2">
        <v>0</v>
      </c>
      <c r="H95" s="2">
        <v>0</v>
      </c>
      <c r="I95" s="1">
        <v>0</v>
      </c>
      <c r="J95" s="3" t="s">
        <v>18</v>
      </c>
      <c r="K95" s="2" t="str">
        <f>J95*5275.27</f>
        <v>0</v>
      </c>
      <c r="L95" s="5"/>
    </row>
    <row r="96" spans="1:12" customHeight="1" ht="105" outlineLevel="5">
      <c r="A96" s="1"/>
      <c r="B96" s="1">
        <v>873355</v>
      </c>
      <c r="C96" s="1" t="s">
        <v>321</v>
      </c>
      <c r="D96" s="1" t="s">
        <v>322</v>
      </c>
      <c r="E96" s="2" t="s">
        <v>323</v>
      </c>
      <c r="F96" s="2" t="s">
        <v>324</v>
      </c>
      <c r="G96" s="2">
        <v>1</v>
      </c>
      <c r="H96" s="2">
        <v>0</v>
      </c>
      <c r="I96" s="1">
        <v>0</v>
      </c>
      <c r="J96" s="3" t="s">
        <v>18</v>
      </c>
      <c r="K96" s="2" t="str">
        <f>J96*5755.39</f>
        <v>0</v>
      </c>
      <c r="L9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2026-08-11T06:09:30+03:00</dcterms:created>
  <dcterms:modified xsi:type="dcterms:W3CDTF">2026-08-11T06:09:30+03:00</dcterms:modified>
  <dc:title>Untitled Spreadsheet</dc:title>
  <dc:description/>
  <dc:subject/>
  <cp:keywords/>
  <cp:category/>
</cp:coreProperties>
</file>