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<sst xmlns="http://schemas.openxmlformats.org/spreadsheetml/2006/main" uniqueCount="450">
  <si>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</si>
  <si>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</si>
  <si>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</si>
  <si>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</si>
  <si>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</si>
  <si>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</si>
  <si>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</si>
  <si>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</si>
  <si>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</si>
  <si>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</si>
  <si>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</si>
  <si>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</si>
  <si>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G.Lauf</t>
  </si>
  <si>
    <t>Смесители для кухни G.Lauf (латунь)</t>
  </si>
  <si>
    <t>SMS-180126</t>
  </si>
  <si>
    <t>LWF4-A113</t>
  </si>
  <si>
    <t>(В)смеситель для кухни с  поворотным изливом (Lt), ø35  LWF4-A113</t>
  </si>
  <si>
    <t>0.00 руб.</t>
  </si>
  <si>
    <t>шт</t>
  </si>
  <si>
    <t>SMS-180157</t>
  </si>
  <si>
    <t>9G4-A180</t>
  </si>
  <si>
    <t>смеситель G.Lauf для кух. м. (Lt) с пов. изл, ø40,гайка 9G4-A180</t>
  </si>
  <si>
    <t>2 758.93 руб.</t>
  </si>
  <si>
    <t>SMS-180158</t>
  </si>
  <si>
    <t>9G4-A181</t>
  </si>
  <si>
    <t>смеситель G.Lauf для кух. м. (Lt) с пов. изл, ø40,гайка 9G4-A181</t>
  </si>
  <si>
    <t>SMS-180159</t>
  </si>
  <si>
    <t>9G4-A182</t>
  </si>
  <si>
    <t>смеситель G.Lauf для кух. м. (Lt) с пов. изл, ø40,гайка 9G4-A182</t>
  </si>
  <si>
    <t>SMS-180160</t>
  </si>
  <si>
    <t>9G4-A279</t>
  </si>
  <si>
    <t>(В)смеситель для кух. м. (Lt) с пов. изл, ø40,гайка 9G4-A279</t>
  </si>
  <si>
    <t>3 745.10 руб.</t>
  </si>
  <si>
    <t>SMS-180161</t>
  </si>
  <si>
    <t>9G4-A181KB</t>
  </si>
  <si>
    <t>(В)смеситель для кух. мойки (Lt) с пов. изливом, ø40, гайка (корона), черный 9G4-A181KB</t>
  </si>
  <si>
    <t>3 550.70 руб.</t>
  </si>
  <si>
    <t>SMS-180162</t>
  </si>
  <si>
    <t>9G4-A181KS</t>
  </si>
  <si>
    <t>(В)смеситель для кух. мойки (Lt) с пов. изливом, ø40, гайка (корона), песочный 9G4-A181KS</t>
  </si>
  <si>
    <t>SMS-180163</t>
  </si>
  <si>
    <t>9G4-A181KW</t>
  </si>
  <si>
    <t>(В)смеситель для кух. мойки (Lt) с пов. изливом, ø40, гайка (корона),белый 9G4-A181KW</t>
  </si>
  <si>
    <t>SMS-180164</t>
  </si>
  <si>
    <t>9G4-A181KH</t>
  </si>
  <si>
    <t>(В)смеситель для кух. мойки (Lt) с пов. изливом, ø40, гайка (корона), сатиновый 9G4-A181KH</t>
  </si>
  <si>
    <t>3 667.24 руб.</t>
  </si>
  <si>
    <t>SMS-180173</t>
  </si>
  <si>
    <t>4G4-A018</t>
  </si>
  <si>
    <t>смеситель G.Lauf для кух. м. (Lt) с изл. 240мм, ø40, гайка 4G4-A018</t>
  </si>
  <si>
    <t>1 814.92 руб.</t>
  </si>
  <si>
    <t>&gt;10</t>
  </si>
  <si>
    <t>SMS-180174</t>
  </si>
  <si>
    <t>4G4-A180</t>
  </si>
  <si>
    <t>смеситель G.Lauf для кух. м. (Lt) с изл. 240мм, ø40, гайка 4G4-A180</t>
  </si>
  <si>
    <t>SMS-180175</t>
  </si>
  <si>
    <t>4G4-A181</t>
  </si>
  <si>
    <t>смеситель G.Lauf для кух. м. (Lt) с изл. 240мм, ø40, гайка 4G4-A181</t>
  </si>
  <si>
    <t>SMS-180176</t>
  </si>
  <si>
    <t>4G4-A182</t>
  </si>
  <si>
    <t>(В)смеситель для кух. м. (Lt) с изл. 240мм, ø40, гайка 4G4-A182</t>
  </si>
  <si>
    <t>2 217.30 руб.</t>
  </si>
  <si>
    <t>SMS-180177</t>
  </si>
  <si>
    <t>4G4-B018</t>
  </si>
  <si>
    <t>смеситель G.Lauf для кух. м. (Lt) с изл. 140мм, ø40, гайка 4G4-B018</t>
  </si>
  <si>
    <t>SMS-180178</t>
  </si>
  <si>
    <t>4G4-B180</t>
  </si>
  <si>
    <t>смеситель G.Lauf для кух. м. (Lt) с изл. 140мм, ø40, гайка 4G4-B180</t>
  </si>
  <si>
    <t>SMS-180179</t>
  </si>
  <si>
    <t>4G4-B181</t>
  </si>
  <si>
    <t>смеситель G.Lauf для кух. м. (Lt) с изл. 140мм, ø40, гайка 4G4-B181</t>
  </si>
  <si>
    <t>&gt;25</t>
  </si>
  <si>
    <t>SMS-180180</t>
  </si>
  <si>
    <t>4G4-B182</t>
  </si>
  <si>
    <t>(В)смеситель для кух. м. (Lt) с изл. 140мм, ø40, гайка 4G4-B182</t>
  </si>
  <si>
    <t>SMS-180183</t>
  </si>
  <si>
    <t>GOP18-A093</t>
  </si>
  <si>
    <t>смеситель G.Lauf для кух. мойки с биканальным изливом, ø35, гайка-втулка (Lt) GOP18-A093</t>
  </si>
  <si>
    <t>4 883.57 руб.</t>
  </si>
  <si>
    <t>SMS-180184</t>
  </si>
  <si>
    <t>GOP18-A093KS</t>
  </si>
  <si>
    <t>смеситель G.Lauf для кух. мойки с биканальным изливом, ø35, гайка-втулка (Lt), песочный GOP18-A093KS</t>
  </si>
  <si>
    <t>5 442.31 руб.</t>
  </si>
  <si>
    <t>SMS-180185</t>
  </si>
  <si>
    <t>GOP18-A093KW</t>
  </si>
  <si>
    <t>смеситель G.Lauf для кух. мойки с биканальным изливом, ø35, гайка-втулка (Lt), белый GOP18-A093KW</t>
  </si>
  <si>
    <t>SMS-180186</t>
  </si>
  <si>
    <t>GOP18-A093KB</t>
  </si>
  <si>
    <t>смеситель G.Lauf для кух. мойки с биканальным изливом, ø35, гайка-втулка (Lt), черный GOP18-A093KB</t>
  </si>
  <si>
    <t>SMS-180187</t>
  </si>
  <si>
    <t>GEP18-A076</t>
  </si>
  <si>
    <t>(В)смеситель для кух. мойки с биканальным изливом, ø35, GEP18-A076</t>
  </si>
  <si>
    <t>6 648.86 руб.</t>
  </si>
  <si>
    <t>SMS-180252</t>
  </si>
  <si>
    <t>QSL4-A827</t>
  </si>
  <si>
    <t>смеситель G.Lauf для кух. мойки с пов. изливом (Lt), кер. (1/2) 180°, гайка (корона) QSL4-A827</t>
  </si>
  <si>
    <t>2 701.95 руб.</t>
  </si>
  <si>
    <t>SMS-180253</t>
  </si>
  <si>
    <t>QSL4-B827</t>
  </si>
  <si>
    <t>смеситель для кух. мойки с пов. изливом (Lt), кер. (1/2) 180°, гайка (корона) QSL4-B827</t>
  </si>
  <si>
    <t>2 682.13 руб.</t>
  </si>
  <si>
    <t>SMS-180261</t>
  </si>
  <si>
    <t>QST4-A827</t>
  </si>
  <si>
    <t>(В)смеситель для кух. мойки с пов. изливом, кер. (1/2) 180°, гайка кор. (Lt) QST4-A827</t>
  </si>
  <si>
    <t>3 008.86 руб.</t>
  </si>
  <si>
    <t>SMS-180610</t>
  </si>
  <si>
    <t>4D4-A027</t>
  </si>
  <si>
    <t>(В)смеситель G.Lauf для кух. м. (Lt) с изл. 240мм, ø40, шпилька 4D4-A027</t>
  </si>
  <si>
    <t>SMS-180721</t>
  </si>
  <si>
    <t>ZOK4-A036YB</t>
  </si>
  <si>
    <t>см-ль для кухни, картридж 3 ступени ø35, цвет ХРОМ+ЧЕРНЫЙ мат,  гайка корона (1/10шт)</t>
  </si>
  <si>
    <t>3 491.11 руб.</t>
  </si>
  <si>
    <t>SMS-180732</t>
  </si>
  <si>
    <t>ZOK4-A036PW</t>
  </si>
  <si>
    <t>см-ль для кухни, картридж 3 ступени ø35, цвет ХРОМ+БЕЛЫЙ мат,  гайка корона (1/10шт)</t>
  </si>
  <si>
    <t>Смесители для кухни G.Lauf (нерж сталь)</t>
  </si>
  <si>
    <t>SMS-180194</t>
  </si>
  <si>
    <t>ZAP4-A090</t>
  </si>
  <si>
    <t>смеситель G.Lauf для кух. м. с пов. изл, ø35, нерж. Сталь, гайка ZAP4-A090</t>
  </si>
  <si>
    <t>2 128.36 руб.</t>
  </si>
  <si>
    <t>SMS-180195</t>
  </si>
  <si>
    <t>ZAP4-B090</t>
  </si>
  <si>
    <t>смеситель G.Lauf для кух. м. с пов. изл, ø35, нерж. Сталь, гайка ZAP4-B090</t>
  </si>
  <si>
    <t>2 155.62 руб.</t>
  </si>
  <si>
    <t>SMS-180196</t>
  </si>
  <si>
    <t>ZAP4-C090</t>
  </si>
  <si>
    <t>смеситель G.Lauf для кух. м. с пов. изл, ø35, нерж. Сталь, гайка ZAP4-C090</t>
  </si>
  <si>
    <t>3 669.51 руб.</t>
  </si>
  <si>
    <t>SMS-180197</t>
  </si>
  <si>
    <t>ZAP4-C097</t>
  </si>
  <si>
    <t>(В)смеситель для кух. м. с пов. изл, ø35, нерж. Сталь, гайка ZAP4-C097</t>
  </si>
  <si>
    <t>SMS-180198</t>
  </si>
  <si>
    <t>ZAP4-D090</t>
  </si>
  <si>
    <t>смеситель G.Lauf для кух. м. с пов. изл, ø35, нерж. Сталь, гайка ZAP4-D090</t>
  </si>
  <si>
    <t>3 695.52 руб.</t>
  </si>
  <si>
    <t>SMS-180199</t>
  </si>
  <si>
    <t>ZAP4-D097</t>
  </si>
  <si>
    <t>(В)смеситель для кух. м. с гибким изливом, ø35, нерж. Сталь, гайка ZAP4-C097</t>
  </si>
  <si>
    <t>SMS-180200</t>
  </si>
  <si>
    <t>ZAP4-E090</t>
  </si>
  <si>
    <t>смеситель G.Lauf для кух. м. с вытяжным изл, ø35, нерж. Сталь, гайка ZAP4-E090</t>
  </si>
  <si>
    <t>3 035.20 руб.</t>
  </si>
  <si>
    <t>SMS-180203</t>
  </si>
  <si>
    <t>ZAP18-A090</t>
  </si>
  <si>
    <t>смеситель G.Lauf под фильтр для кух. м. с пов. изл, ø35, нерж. Сталь, гайка ZAP18-A090</t>
  </si>
  <si>
    <t>4 788.19 руб.</t>
  </si>
  <si>
    <t>SMS-180714</t>
  </si>
  <si>
    <t>ZAP4-G090</t>
  </si>
  <si>
    <t>(В)см-ль для кух. м. с пов. изл, ø35, нерж. Сталь, гайка ZAP4-G090</t>
  </si>
  <si>
    <t>4 652.54 руб.</t>
  </si>
  <si>
    <t>SMS-180715</t>
  </si>
  <si>
    <t>ZAP4-G090KB</t>
  </si>
  <si>
    <t>(В)см-ль для кух. м. с пов. изл, ø35, нерж. Сталь, гайка ZAP4-G090KB</t>
  </si>
  <si>
    <t>5 036.98 руб.</t>
  </si>
  <si>
    <t>SMS-180716</t>
  </si>
  <si>
    <t>ZAP4-H090</t>
  </si>
  <si>
    <t>(В)см-ль для кух. м. с пов. изл, ø35, нерж. Сталь, гайка ZAP4-H090</t>
  </si>
  <si>
    <t>3 163.24 руб.</t>
  </si>
  <si>
    <t>SMS-180717</t>
  </si>
  <si>
    <t>ZAP4-H090KB</t>
  </si>
  <si>
    <t>(В)см-ль для кух. м. с пов. изл, ø35, нерж. Сталь, гайка ZAP4-H090KB</t>
  </si>
  <si>
    <t>3 373.45 руб.</t>
  </si>
  <si>
    <t>SMS-180718</t>
  </si>
  <si>
    <t>ZAP4-H090MG</t>
  </si>
  <si>
    <t>(В)см-ль для кух. м. с пов. изл, ø35, нерж. Сталь, гайка ZAP4-H090MG</t>
  </si>
  <si>
    <t>SMS-180723</t>
  </si>
  <si>
    <t>ZAP18-B090</t>
  </si>
  <si>
    <t>(В)смеситель G.Lauf под фильтр для кух. м. с пов. изл, ø35/ø25, нерж. Сталь, гайка (1/10шт)</t>
  </si>
  <si>
    <t>3 455.35 руб.</t>
  </si>
  <si>
    <t>SMS-180724</t>
  </si>
  <si>
    <t>ZAP18-C090</t>
  </si>
  <si>
    <t>смеситель G.Lauf под фильтр для кух. м. с пов. изл, ø35/ø25, нерж. Сталь, гайка (1/10шт)</t>
  </si>
  <si>
    <t>2 828.31 руб.</t>
  </si>
  <si>
    <t>SMS-180735</t>
  </si>
  <si>
    <t>ZAM18-F090YB</t>
  </si>
  <si>
    <t>Смеситель для кухни с фильтром (биканальный), ЧЕРНЫЙ излив, ХРОМ корпус (10/1шт)</t>
  </si>
  <si>
    <t>4 305.03 руб.</t>
  </si>
  <si>
    <t>SMS-180736</t>
  </si>
  <si>
    <t>ZAM18-G090YB</t>
  </si>
  <si>
    <t>Смеситель для кухни с фильтром (биканальный), ЧЕРНЫЙ излив и корпус (10/1шт)</t>
  </si>
  <si>
    <t>4 478.47 руб.</t>
  </si>
  <si>
    <t>Смесители для кухни G.Lauf (цинк)</t>
  </si>
  <si>
    <t>SMS-180007</t>
  </si>
  <si>
    <t>NUD4-A045</t>
  </si>
  <si>
    <t>смеситель G.Lauf для кух. мойки с пов. изливом, ø35, гайка (корона) NUD4-A045</t>
  </si>
  <si>
    <t>1 664.63 руб.</t>
  </si>
  <si>
    <t>SMS-180008</t>
  </si>
  <si>
    <t>NUD4-A146</t>
  </si>
  <si>
    <t>смеситель G.Lauf для кух. мойки с пов. изливом, ø35, гайка (корона) NUD4-A146</t>
  </si>
  <si>
    <t>SMS-180019</t>
  </si>
  <si>
    <t>NUD4-A045KH</t>
  </si>
  <si>
    <t>(В)смеситель для кух. мойки с пов. изливом, ø35, гайка (корона), сатин  NUD4-A045KH</t>
  </si>
  <si>
    <t>3 169.97 руб.</t>
  </si>
  <si>
    <t>SMS-180020</t>
  </si>
  <si>
    <t>NUD4-A045KT</t>
  </si>
  <si>
    <t>(В)смеситель для кух. мойки с пов. изливом, ø35, гайка (корона), бронза  NUD4-A045KT</t>
  </si>
  <si>
    <t>SMS-180026</t>
  </si>
  <si>
    <t>NUD4-A045YB</t>
  </si>
  <si>
    <t>(В)смеситель для кух. мойки с пов. изливом, ø35, гайка (корона), черный  NUD4-A045YB</t>
  </si>
  <si>
    <t>SMS-180030</t>
  </si>
  <si>
    <t>NUD4-A045YW</t>
  </si>
  <si>
    <t>(В)смеситель для кух. мойки с пов. изливом, ø35, гайка (корона), белый  NUD4-A045YW</t>
  </si>
  <si>
    <t>SMS-180033</t>
  </si>
  <si>
    <t>ZOP4-A045</t>
  </si>
  <si>
    <t>смеситель G.Lauf для кух. мойки с Г-образным пов. изливом, ø35, гайка (корона) ZOP4-A045</t>
  </si>
  <si>
    <t>1 951.20 руб.</t>
  </si>
  <si>
    <t>SMS-180034</t>
  </si>
  <si>
    <t>ZOP4-B045</t>
  </si>
  <si>
    <t>смеситель G.Lauf для кух. мойки с пов. изливом, ø35, гайка (корона) ZOP4-B045</t>
  </si>
  <si>
    <t>1 883.06 руб.</t>
  </si>
  <si>
    <t>SMS-180035</t>
  </si>
  <si>
    <t>ZOP4-B045KH</t>
  </si>
  <si>
    <t>(В)смеситель для кух. мойки с пов. изливом, ø35, гайка (корона),сатин ZOP4-B045KH</t>
  </si>
  <si>
    <t>SMS-180037</t>
  </si>
  <si>
    <t>ZOP4-E045</t>
  </si>
  <si>
    <t>смеситель G.Lauf для кух. мойки с гофрированным изливом, ø35 гайка ZOP4-E045</t>
  </si>
  <si>
    <t>2 377.36 руб.</t>
  </si>
  <si>
    <t>SMS-180039</t>
  </si>
  <si>
    <t>ZOP4-F045X</t>
  </si>
  <si>
    <t>смеситель G.Lauf для кух. мойки (без излива), ø35, гайка (корона), хром ZOP4-F045X</t>
  </si>
  <si>
    <t>1 547.34 руб.</t>
  </si>
  <si>
    <t>SMS-180047</t>
  </si>
  <si>
    <t>NEB4-A123</t>
  </si>
  <si>
    <t>смеситель G.Lauf для кух. мойки с пов. изливом, ø35, втулка NEB4-A123</t>
  </si>
  <si>
    <t>3 518.36 руб.</t>
  </si>
  <si>
    <t>SMS-180070</t>
  </si>
  <si>
    <t>NOB4-A128</t>
  </si>
  <si>
    <t>смеситель G.Lauf для кух. мойки с пов. изливом, ø35, втулка NOB4-A128</t>
  </si>
  <si>
    <t>2 616.47 руб.</t>
  </si>
  <si>
    <t>SMS-180085</t>
  </si>
  <si>
    <t>GOB4-A134</t>
  </si>
  <si>
    <t>смеситель G.Lauf для кух. мойки, ø35, гайка-корона, GOB4-A134</t>
  </si>
  <si>
    <t>2 189.07 руб.</t>
  </si>
  <si>
    <t>SMS-180086</t>
  </si>
  <si>
    <t>GOB4-B134</t>
  </si>
  <si>
    <t>(В)смеситель для кух. мойки, ø35, гайка-корона, GOB4-B134</t>
  </si>
  <si>
    <t>SMS-180093</t>
  </si>
  <si>
    <t>GOR4-A058</t>
  </si>
  <si>
    <t>смеситель G.Lauf для кух. мойки с пов. изливом 220мм, ø35, гайка (корона) GOR4-A058</t>
  </si>
  <si>
    <t>2 395.96 руб.</t>
  </si>
  <si>
    <t>SMS-180094</t>
  </si>
  <si>
    <t>GOR4-A058KB</t>
  </si>
  <si>
    <t>(В)смеситель для кух. мойки с пов. изливом 220мм, ø35, гайка (корона) черный GOR4-A058KB</t>
  </si>
  <si>
    <t>SMS-180097</t>
  </si>
  <si>
    <t>GOR4-B058</t>
  </si>
  <si>
    <t>смеситель G.Lauf для кух. мойки с пов. изливом 140мм, ø35, гайка (корона) GOR4-B058</t>
  </si>
  <si>
    <t>SMS-180098</t>
  </si>
  <si>
    <t>GOR4-B058KB</t>
  </si>
  <si>
    <t>(В)смеситель для кух. мойки с пов. изливом 140мм, ø35, гайка (корона) черный GOR4-B058KB</t>
  </si>
  <si>
    <t>2 542.70 руб.</t>
  </si>
  <si>
    <t>SMS-180099</t>
  </si>
  <si>
    <t>GOR4-B058KW</t>
  </si>
  <si>
    <t>(В)смеситель для кух. мойки с пов. изливом 140мм, ø35, гайка (корона) белый GOR4-B058KW</t>
  </si>
  <si>
    <t>SMS-180100</t>
  </si>
  <si>
    <t>GOR4-B058KS</t>
  </si>
  <si>
    <t>смеситель G.Lauf для кух. мойки с пов. изливом 140мм, ø35, гайка (корона) песочный GOR4-B058KS</t>
  </si>
  <si>
    <t>2 081.28 руб.</t>
  </si>
  <si>
    <t>SMS-180106</t>
  </si>
  <si>
    <t>LEF4-B232</t>
  </si>
  <si>
    <t>(В)смеситель для кух. мойки с пов. изливом, ø35, шпилька LEF4-B232</t>
  </si>
  <si>
    <t>SMS-180110</t>
  </si>
  <si>
    <t>LEF12-A232</t>
  </si>
  <si>
    <t>(В)настенный смеситель для кух. мойки, ø35, LEF12-A233</t>
  </si>
  <si>
    <t>SMS-180113</t>
  </si>
  <si>
    <t>LOF4-A033</t>
  </si>
  <si>
    <t>(В)смеситель для кух. мойки с пов. изливом, ø35, шпилька LOF4-A033</t>
  </si>
  <si>
    <t>3 202.59 руб.</t>
  </si>
  <si>
    <t>SMS-180114</t>
  </si>
  <si>
    <t>LOF4-C033</t>
  </si>
  <si>
    <t>(В)смеситель для кух. мойки с пов. изливом, ø35, шпилька LOF4-C033</t>
  </si>
  <si>
    <t>SMS-180118</t>
  </si>
  <si>
    <t>LOF12-A033</t>
  </si>
  <si>
    <t>(В)настенный смеситель для кух. мойки, ø35, LOF12-A033</t>
  </si>
  <si>
    <t>3 246.48 руб.</t>
  </si>
  <si>
    <t>SMS-180134</t>
  </si>
  <si>
    <t>KLO4-A048KT</t>
  </si>
  <si>
    <t>(В)смеситель для кух. мойки с пов. изливом, ø40 шпилька, бронза KLO4-A048KT</t>
  </si>
  <si>
    <t>1 900.00 руб.</t>
  </si>
  <si>
    <t>SMS-180146</t>
  </si>
  <si>
    <t>KLO12-A048</t>
  </si>
  <si>
    <t>настенный смеситель G.Lauf для кух. мойки с плоским пов. изливом, ø40, встр. переключение KLO12-A048</t>
  </si>
  <si>
    <t>2 077.57 руб.</t>
  </si>
  <si>
    <t>SMS-180147</t>
  </si>
  <si>
    <t>8G4-A018</t>
  </si>
  <si>
    <t>смеситель G.Lauf для кух. м. с пов. изл., ø40, гайка кор. 8G4-A018</t>
  </si>
  <si>
    <t>1 819.88 руб.</t>
  </si>
  <si>
    <t>SMS-180148</t>
  </si>
  <si>
    <t>8G4-A180</t>
  </si>
  <si>
    <t>смеситель G.Lauf для кух. м. с пов. изл., ø40, гайка кор. 8G4-A180</t>
  </si>
  <si>
    <t>SMS-180149</t>
  </si>
  <si>
    <t>8G4-A181</t>
  </si>
  <si>
    <t>смеситель G.Lauf для кух. м. с пов. изл., ø40, гайка кор. 8G4-A181</t>
  </si>
  <si>
    <t>SMS-180150</t>
  </si>
  <si>
    <t>8G4-A182</t>
  </si>
  <si>
    <t>смеситель G.Lauf для кух. м. с пов. изл., ø40, гайка кор. 8G4-A182</t>
  </si>
  <si>
    <t>SMS-180151</t>
  </si>
  <si>
    <t>8G4-E181</t>
  </si>
  <si>
    <t>смеситель G.Lauf для кух. мойки с гофрированным изливом, ø40 гайка кор. 8G4-E181</t>
  </si>
  <si>
    <t>2 005.71 руб.</t>
  </si>
  <si>
    <t>SMS-180152</t>
  </si>
  <si>
    <t>8G4-A181KB</t>
  </si>
  <si>
    <t>смеситель G.Lauf для кух. мойки с пов. изливом, ø40, гайка (корона), черный 8G4-A181KB</t>
  </si>
  <si>
    <t>2 111.01 руб.</t>
  </si>
  <si>
    <t>SMS-180153</t>
  </si>
  <si>
    <t>8G4-A181KS</t>
  </si>
  <si>
    <t>смеситель G.Lauf для кух. мойки с пов. изливом, ø40, гайка (корона), песочный 8G4-A181KS</t>
  </si>
  <si>
    <t>SMS-180154</t>
  </si>
  <si>
    <t>8G4-A181KW</t>
  </si>
  <si>
    <t>смеситель G.Lauf для кух. мойки с пов. изливом, ø40, гайка (корона),белый 8G4-A181KW</t>
  </si>
  <si>
    <t>SMS-180155</t>
  </si>
  <si>
    <t>8G4-A181KH</t>
  </si>
  <si>
    <t>смеситель G.Lauf для кух. мойки с пов. изливом, ø40, гайка (корона), сатин 8G4-A181KH</t>
  </si>
  <si>
    <t>2 208.88 руб.</t>
  </si>
  <si>
    <t>SMS-180156</t>
  </si>
  <si>
    <t>8G4-A181KT</t>
  </si>
  <si>
    <t>смеситель G.Lauf для кух. мойки с пов. изливом, ø40, гайка (корона), бронза 8G4-A181KT</t>
  </si>
  <si>
    <t>SMS-180165</t>
  </si>
  <si>
    <t>ZAR4-B181</t>
  </si>
  <si>
    <t>(В)смеситель для кух. м. с пов. изл, ø40, гайка ZAR4-B181</t>
  </si>
  <si>
    <t>3 349.40 руб.</t>
  </si>
  <si>
    <t>SMS-180169</t>
  </si>
  <si>
    <t>4T4-A043</t>
  </si>
  <si>
    <t>смеситель G.Lauf для кух. м. с пов. изл. 240мм, ø40, гайка 4T4-A043</t>
  </si>
  <si>
    <t>1 508.93 руб.</t>
  </si>
  <si>
    <t>SMS-180170</t>
  </si>
  <si>
    <t>4T4-A180</t>
  </si>
  <si>
    <t>смеситель G.Lauf для кух. м. с пов. изл. 240мм, ø40, гайка 4T4-A180</t>
  </si>
  <si>
    <t>SMS-180171</t>
  </si>
  <si>
    <t>4T4-B043</t>
  </si>
  <si>
    <t>смеситель G.Lauf для кух. м. с пов. изл. 140мм, ø40, гайка 4T4-B043</t>
  </si>
  <si>
    <t>1 468.04 руб.</t>
  </si>
  <si>
    <t>SMS-180172</t>
  </si>
  <si>
    <t>4T4-B180</t>
  </si>
  <si>
    <t>смеситель G.Lauf для кух. м. с пов. изл. 140мм, ø40, гайка 4T4-B180</t>
  </si>
  <si>
    <t>SMS-180181</t>
  </si>
  <si>
    <t>4P4-A043</t>
  </si>
  <si>
    <t>смеситель G.Lauf для кух. м. с пов. изл 240мм, ø40, шпил. 4P4-A043</t>
  </si>
  <si>
    <t>1 267.35 руб.</t>
  </si>
  <si>
    <t>SMS-180182</t>
  </si>
  <si>
    <t>4P4-B043</t>
  </si>
  <si>
    <t>смеситель G.Lauf для кух. м. с пов. изл 140мм, ø40, шпил. 4P4-B043</t>
  </si>
  <si>
    <t>1 235.14 руб.</t>
  </si>
  <si>
    <t>SMS-180207</t>
  </si>
  <si>
    <t>QMT4-A722</t>
  </si>
  <si>
    <t>смеситель G.Lauf для кух. мойки с пов. изливом, кер. (1/2) 180°, шпилька QMT4-A722</t>
  </si>
  <si>
    <t>1 484.16 руб.</t>
  </si>
  <si>
    <t>SMS-180208</t>
  </si>
  <si>
    <t>QMT4-B722</t>
  </si>
  <si>
    <t>смеситель G.Lauf для кух. мойки с пов. изливом, кер. (1/2) 180°, шпилька QMT4-B722</t>
  </si>
  <si>
    <t>1 636.54 руб.</t>
  </si>
  <si>
    <t>SMS-180209</t>
  </si>
  <si>
    <t>QMT4-C722</t>
  </si>
  <si>
    <t>смеситель G.Lauf для умывальника или  кух. мойки с пов. изливом, кер. (1/2) 180°, шпилька</t>
  </si>
  <si>
    <t>1 650.16 руб.</t>
  </si>
  <si>
    <t>SMS-180213</t>
  </si>
  <si>
    <t>QFR4-A722</t>
  </si>
  <si>
    <t>смеситель G.Lauf для кух. мойки с пов. изливом, кер. (1/2) 180°, гайка QFR4-A722</t>
  </si>
  <si>
    <t>1 398.68 руб.</t>
  </si>
  <si>
    <t>SMS-180214</t>
  </si>
  <si>
    <t>QFR4-A827</t>
  </si>
  <si>
    <t>смеситель G.Lauf для кух. мойки с пов. изливом, кер. (1/2) 180°, гайка QFR4-A827</t>
  </si>
  <si>
    <t>SMS-180219</t>
  </si>
  <si>
    <t>QTZ4-A827</t>
  </si>
  <si>
    <t>смеситель G.Lauf для кух. мойки с пов. изливом, кер. (1/2) 180°, гайка (корона) QTZ4-A827</t>
  </si>
  <si>
    <t>2 055.26 руб.</t>
  </si>
  <si>
    <t>SMS-180220</t>
  </si>
  <si>
    <t>QTZ4-A856</t>
  </si>
  <si>
    <t>смеситель G.Lauf для кух. мойки с пов. изливом, кер. (1/2) 180°, гайка (корона) QTZ4-A856</t>
  </si>
  <si>
    <t>SMS-180221</t>
  </si>
  <si>
    <t>QTZ4-B827</t>
  </si>
  <si>
    <t>смеситель G.Lauf для кух. мойки с пов. изливом, кер. (1/2) 180°, гайка (корона) QTZ4-B827</t>
  </si>
  <si>
    <t>2 049.08 руб.</t>
  </si>
  <si>
    <t>SMS-180222</t>
  </si>
  <si>
    <t>QTZ4-B856</t>
  </si>
  <si>
    <t>смеситель G.Lauf для кух. мойки с пов. изливом, кер. (1/2) 180°, гайка (корона) QTZ4-B856</t>
  </si>
  <si>
    <t>SMS-180223</t>
  </si>
  <si>
    <t>QTZ4-C827</t>
  </si>
  <si>
    <t>смеситель G.Lauf для умывальника или  кух. мойки  с пов. изливом, кер. (1/2) 180°, гайка (корона)</t>
  </si>
  <si>
    <t>2 028.01 руб.</t>
  </si>
  <si>
    <t>SMS-180224</t>
  </si>
  <si>
    <t>QTZ4-C856</t>
  </si>
  <si>
    <t>смеситель G.Lauf для умывальника или  кух. мойки с пов. изливом, кер. (1/2) 180°, гайка (корона)</t>
  </si>
  <si>
    <t>SMS-180225</t>
  </si>
  <si>
    <t>QTZ4-D827</t>
  </si>
  <si>
    <t>смеситель G.Lauf для кух. мойки с пов. изливом, кер. (1/2) 180°, гайка (корона) QTZ4-D827</t>
  </si>
  <si>
    <t>2 078.81 руб.</t>
  </si>
  <si>
    <t>SMS-180226</t>
  </si>
  <si>
    <t>QTZ4-D856</t>
  </si>
  <si>
    <t>смеситель G.Lauf для кух. мойки с пов. изливом, кер. (1/2) 180°, гайка (корона) QTZ4-D856</t>
  </si>
  <si>
    <t>SMS-180231</t>
  </si>
  <si>
    <t>QTZ4-E827</t>
  </si>
  <si>
    <t>смеситель G.Lauf для кух. мойки с гиб. изливом, кер. (1/2) 180°, гайка (корона),  QTZ4-E827</t>
  </si>
  <si>
    <t>2 206.40 руб.</t>
  </si>
  <si>
    <t>SMS-180239</t>
  </si>
  <si>
    <t>QTZ14-A827</t>
  </si>
  <si>
    <t>(В)моно-смеситель для умывальника / мойки, кер. (1/2), гайка QTZ14-A827</t>
  </si>
  <si>
    <t>SMS-180244</t>
  </si>
  <si>
    <t>QML4-A827</t>
  </si>
  <si>
    <t>смеситель G.Lauf для кух. мойки с пов. изливом, кер. (1/2) 180°, гайка (корона) QML4-A827</t>
  </si>
  <si>
    <t>2 305.52 руб.</t>
  </si>
  <si>
    <t>SMS-180245</t>
  </si>
  <si>
    <t>QML4-C827</t>
  </si>
  <si>
    <t>смеситель G.Lauf для кух. мойки с пов. изливом, кер. (1/2) 180°, гайка (корона) QML4-C827</t>
  </si>
  <si>
    <t>2 299.32 руб.</t>
  </si>
  <si>
    <t>SMS-180249</t>
  </si>
  <si>
    <t>QML14-A119</t>
  </si>
  <si>
    <t>моно-смеситель G.Lauf для умывальника / мойки, кер. (1/2) 90°, гайка QML14-A119</t>
  </si>
  <si>
    <t>1 076.58 руб.</t>
  </si>
  <si>
    <t>SMS-180255</t>
  </si>
  <si>
    <t>JML4-A605</t>
  </si>
  <si>
    <t>смеситель G.Lauf для кух. мойки с пов. изливом, Резиновая (3/8), гайка JML4-A605 (2 шт в кор)</t>
  </si>
  <si>
    <t>859.77 руб.</t>
  </si>
  <si>
    <t>SMS-180257</t>
  </si>
  <si>
    <t>JMX4-A605</t>
  </si>
  <si>
    <t>смеситель G.Lauf для кух. мойки с пов. изливом, кер. (1/2) 180°, гайка JMX4-A605 (2 ШТ в кор)</t>
  </si>
  <si>
    <t>999.76 руб.</t>
  </si>
  <si>
    <t>SMS-180259</t>
  </si>
  <si>
    <t>JMX12-A605</t>
  </si>
  <si>
    <t>настенный смеситель G.Lauf для кух. мойки, кер. (1/2) 180° JMX12-A605 (2 ШТ в кор)</t>
  </si>
  <si>
    <t>1 430.87 руб.</t>
  </si>
  <si>
    <t>SMS-180260</t>
  </si>
  <si>
    <t>JMX14-A605</t>
  </si>
  <si>
    <t>МОНО-смеситель G.Lauf для умывальника / мойки, кер. (1/2) 180°, гайка JMX14-A605 (3 ШТ в кор)</t>
  </si>
  <si>
    <t>525.27 руб.</t>
  </si>
  <si>
    <t>SMS-180712</t>
  </si>
  <si>
    <t>GOG4-A012</t>
  </si>
  <si>
    <t>Смеситель G.Lauf  для кухни  с выдвижным изливом, ø35, гайка корона GOG4-A012</t>
  </si>
  <si>
    <t>4 156.37 руб.</t>
  </si>
  <si>
    <t>SMS-180763</t>
  </si>
  <si>
    <t>NUD4-A045MG</t>
  </si>
  <si>
    <t>Смеситель для кух. мойки с пов. изливом, ø35, гайка (корона), ГРАФИТ, G.Lauf Z (1/10шт)</t>
  </si>
  <si>
    <t>2 052.00 руб.</t>
  </si>
  <si>
    <t>SMS-180766</t>
  </si>
  <si>
    <t>LYB-4002MG</t>
  </si>
  <si>
    <t>Смеситель для кух. мойки с пов. изливом, ø35, гайка, ГРАФИТ, G.Lauf Al (1/20)</t>
  </si>
  <si>
    <t>2 351.51 руб.</t>
  </si>
  <si>
    <t>SMS-180788</t>
  </si>
  <si>
    <t>ZDN4-A167</t>
  </si>
  <si>
    <t>Смеситель для кух. мойки с ВЫТЯЖНЫМ изливом, ø40, вернее крепление, G.Lauf Z/S (1/10шт)</t>
  </si>
  <si>
    <t>3 063.89 руб.</t>
  </si>
  <si>
    <t>SMS-180789</t>
  </si>
  <si>
    <t>ZDN4-B167</t>
  </si>
  <si>
    <t>3 156.82 руб.</t>
  </si>
  <si>
    <t>SMS-180790</t>
  </si>
  <si>
    <t>ZDN4-C167</t>
  </si>
  <si>
    <t>Смеситель для кух. мойки с пов. изливом, ø40, вернее крепление, G.Lauf Z/S (1/10шт)</t>
  </si>
  <si>
    <t>2 308.15 руб.</t>
  </si>
  <si>
    <t>SMS-180791</t>
  </si>
  <si>
    <t>ZDN4-C183</t>
  </si>
  <si>
    <t>2 223.90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</si>
</sst>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d8_a8d2_11ea_8135_003048fd731b_cfa9717c_7e65_11eb_8259_003048fd731b1.jpeg"/><Relationship Id="rId2" Type="http://schemas.openxmlformats.org/officeDocument/2006/relationships/image" Target="../media/5f075216_a8d2_11ea_8135_003048fd731b_cfa9717d_7e65_11eb_8259_003048fd731b2.jpeg"/><Relationship Id="rId3" Type="http://schemas.openxmlformats.org/officeDocument/2006/relationships/image" Target="../media/5f075218_a8d2_11ea_8135_003048fd731b_cfa9717e_7e65_11eb_8259_003048fd731b3.jpeg"/><Relationship Id="rId4" Type="http://schemas.openxmlformats.org/officeDocument/2006/relationships/image" Target="../media/5f07521a_a8d2_11ea_8135_003048fd731b_cfa9717f_7e65_11eb_8259_003048fd731b4.jpeg"/><Relationship Id="rId5" Type="http://schemas.openxmlformats.org/officeDocument/2006/relationships/image" Target="../media/5f07521c_a8d2_11ea_8135_003048fd731b_cfa97180_7e65_11eb_8259_003048fd731b5.jpeg"/><Relationship Id="rId6" Type="http://schemas.openxmlformats.org/officeDocument/2006/relationships/image" Target="../media/5f07521e_a8d2_11ea_8135_003048fd731b_cfa97181_7e65_11eb_8259_003048fd731b6.jpeg"/><Relationship Id="rId7" Type="http://schemas.openxmlformats.org/officeDocument/2006/relationships/image" Target="../media/5f075220_a8d2_11ea_8135_003048fd731b_cfa97182_7e65_11eb_8259_003048fd731b7.jpeg"/><Relationship Id="rId8" Type="http://schemas.openxmlformats.org/officeDocument/2006/relationships/image" Target="../media/5f075222_a8d2_11ea_8135_003048fd731b_cfa97183_7e65_11eb_8259_003048fd731b8.jpeg"/><Relationship Id="rId9" Type="http://schemas.openxmlformats.org/officeDocument/2006/relationships/image" Target="../media/5f075224_a8d2_11ea_8135_003048fd731b_cfa97184_7e65_11eb_8259_003048fd731b9.jpeg"/><Relationship Id="rId10" Type="http://schemas.openxmlformats.org/officeDocument/2006/relationships/image" Target="../media/5f075236_a8d2_11ea_8135_003048fd731b_cfa97185_7e65_11eb_8259_003048fd731b10.jpeg"/><Relationship Id="rId11" Type="http://schemas.openxmlformats.org/officeDocument/2006/relationships/image" Target="../media/5f075238_a8d2_11ea_8135_003048fd731b_cfa97186_7e65_11eb_8259_003048fd731b11.jpeg"/><Relationship Id="rId12" Type="http://schemas.openxmlformats.org/officeDocument/2006/relationships/image" Target="../media/5f07523a_a8d2_11ea_8135_003048fd731b_cfa97187_7e65_11eb_8259_003048fd731b12.jpeg"/><Relationship Id="rId13" Type="http://schemas.openxmlformats.org/officeDocument/2006/relationships/image" Target="../media/5f07523c_a8d2_11ea_8135_003048fd731b_cfa97188_7e65_11eb_8259_003048fd731b13.jpeg"/><Relationship Id="rId14" Type="http://schemas.openxmlformats.org/officeDocument/2006/relationships/image" Target="../media/5f07523e_a8d2_11ea_8135_003048fd731b_cfa97189_7e65_11eb_8259_003048fd731b14.jpeg"/><Relationship Id="rId15" Type="http://schemas.openxmlformats.org/officeDocument/2006/relationships/image" Target="../media/5f075240_a8d2_11ea_8135_003048fd731b_cfa9718a_7e65_11eb_8259_003048fd731b15.jpeg"/><Relationship Id="rId16" Type="http://schemas.openxmlformats.org/officeDocument/2006/relationships/image" Target="../media/5f075242_a8d2_11ea_8135_003048fd731b_cfa9718b_7e65_11eb_8259_003048fd731b16.jpeg"/><Relationship Id="rId17" Type="http://schemas.openxmlformats.org/officeDocument/2006/relationships/image" Target="../media/5f075244_a8d2_11ea_8135_003048fd731b_cfa9718c_7e65_11eb_8259_003048fd731b17.jpeg"/><Relationship Id="rId18" Type="http://schemas.openxmlformats.org/officeDocument/2006/relationships/image" Target="../media/5f07524a_a8d2_11ea_8135_003048fd731b_cfa9718d_7e65_11eb_8259_003048fd731b18.jpeg"/><Relationship Id="rId19" Type="http://schemas.openxmlformats.org/officeDocument/2006/relationships/image" Target="../media/5f07524c_a8d2_11ea_8135_003048fd731b_cfa9718e_7e65_11eb_8259_003048fd731b19.jpeg"/><Relationship Id="rId20" Type="http://schemas.openxmlformats.org/officeDocument/2006/relationships/image" Target="../media/5f07524e_a8d2_11ea_8135_003048fd731b_cfa9718f_7e65_11eb_8259_003048fd731b20.jpeg"/><Relationship Id="rId21" Type="http://schemas.openxmlformats.org/officeDocument/2006/relationships/image" Target="../media/5f075250_a8d2_11ea_8135_003048fd731b_cfa97190_7e65_11eb_8259_003048fd731b21.jpeg"/><Relationship Id="rId22" Type="http://schemas.openxmlformats.org/officeDocument/2006/relationships/image" Target="../media/5f075252_a8d2_11ea_8135_003048fd731b_cfa97191_7e65_11eb_8259_003048fd731b22.jpeg"/><Relationship Id="rId23" Type="http://schemas.openxmlformats.org/officeDocument/2006/relationships/image" Target="../media/658053d6_a8d2_11ea_8135_003048fd731b_cfa97192_7e65_11eb_8259_003048fd731b23.jpeg"/><Relationship Id="rId24" Type="http://schemas.openxmlformats.org/officeDocument/2006/relationships/image" Target="../media/658053d8_a8d2_11ea_8135_003048fd731b_cfa97193_7e65_11eb_8259_003048fd731b24.jpeg"/><Relationship Id="rId25" Type="http://schemas.openxmlformats.org/officeDocument/2006/relationships/image" Target="../media/658053e8_a8d2_11ea_8135_003048fd731b_cfa97194_7e65_11eb_8259_003048fd731b25.jpeg"/><Relationship Id="rId26" Type="http://schemas.openxmlformats.org/officeDocument/2006/relationships/image" Target="../media/ccf74a36_78cd_11eb_8252_003048fd731b_cfa97195_7e65_11eb_8259_003048fd731b26.jpeg"/><Relationship Id="rId27" Type="http://schemas.openxmlformats.org/officeDocument/2006/relationships/image" Target="../media/e3aadacb_3a25_11ef_a5ec_047c1617b143_14e1e09c_f93d_11ef_a6ea_047c1617b14327.jpeg"/><Relationship Id="rId28" Type="http://schemas.openxmlformats.org/officeDocument/2006/relationships/image" Target="../media/bff41ff1_d75a_11ef_a6bf_047c1617b143_14e1e09b_f93d_11ef_a6ea_047c1617b14328.jpeg"/><Relationship Id="rId29" Type="http://schemas.openxmlformats.org/officeDocument/2006/relationships/image" Target="../media/5f075260_a8d2_11ea_8135_003048fd731b_db41c249_7e65_11eb_8259_003048fd731b29.jpeg"/><Relationship Id="rId30" Type="http://schemas.openxmlformats.org/officeDocument/2006/relationships/image" Target="../media/5f075262_a8d2_11ea_8135_003048fd731b_db41c24a_7e65_11eb_8259_003048fd731b30.jpeg"/><Relationship Id="rId31" Type="http://schemas.openxmlformats.org/officeDocument/2006/relationships/image" Target="../media/5f075264_a8d2_11ea_8135_003048fd731b_db41c24b_7e65_11eb_8259_003048fd731b31.jpeg"/><Relationship Id="rId32" Type="http://schemas.openxmlformats.org/officeDocument/2006/relationships/image" Target="../media/5f075266_a8d2_11ea_8135_003048fd731b_db41c24c_7e65_11eb_8259_003048fd731b32.jpeg"/><Relationship Id="rId33" Type="http://schemas.openxmlformats.org/officeDocument/2006/relationships/image" Target="../media/5f075268_a8d2_11ea_8135_003048fd731b_db41c24d_7e65_11eb_8259_003048fd731b33.jpeg"/><Relationship Id="rId34" Type="http://schemas.openxmlformats.org/officeDocument/2006/relationships/image" Target="../media/5f07526a_a8d2_11ea_8135_003048fd731b_db41c24e_7e65_11eb_8259_003048fd731b34.jpeg"/><Relationship Id="rId35" Type="http://schemas.openxmlformats.org/officeDocument/2006/relationships/image" Target="../media/5f07526c_a8d2_11ea_8135_003048fd731b_db41c24f_7e65_11eb_8259_003048fd731b35.jpeg"/><Relationship Id="rId36" Type="http://schemas.openxmlformats.org/officeDocument/2006/relationships/image" Target="../media/5f075272_a8d2_11ea_8135_003048fd731b_db41c250_7e65_11eb_8259_003048fd731b36.jpeg"/><Relationship Id="rId37" Type="http://schemas.openxmlformats.org/officeDocument/2006/relationships/image" Target="../media/3a3b637f_0f33_11ee_a462_047c1617b143_a73d6bdd_3fbb_11ef_a5f3_047c1617b14337.png"/><Relationship Id="rId38" Type="http://schemas.openxmlformats.org/officeDocument/2006/relationships/image" Target="../media/3a3b6381_0f33_11ee_a462_047c1617b143_a73d6be1_3fbb_11ef_a5f3_047c1617b14338.png"/><Relationship Id="rId39" Type="http://schemas.openxmlformats.org/officeDocument/2006/relationships/image" Target="../media/3a3b6383_0f33_11ee_a462_047c1617b143_a73d6be4_3fbb_11ef_a5f3_047c1617b14339.png"/><Relationship Id="rId40" Type="http://schemas.openxmlformats.org/officeDocument/2006/relationships/image" Target="../media/3a3b6389_0f33_11ee_a462_047c1617b143_a73d6be7_3fbb_11ef_a5f3_047c1617b14340.png"/><Relationship Id="rId41" Type="http://schemas.openxmlformats.org/officeDocument/2006/relationships/image" Target="../media/3a3b638b_0f33_11ee_a462_047c1617b143_14e1e0a1_f93d_11ef_a6ea_047c1617b14341.jpeg"/><Relationship Id="rId42" Type="http://schemas.openxmlformats.org/officeDocument/2006/relationships/image" Target="../media/e3aadacf_3a25_11ef_a5ec_047c1617b143_14e1e09f_f93d_11ef_a6ea_047c1617b14342.jpeg"/><Relationship Id="rId43" Type="http://schemas.openxmlformats.org/officeDocument/2006/relationships/image" Target="../media/e3aadad1_3a25_11ef_a5ec_047c1617b143_14e1e0a0_f93d_11ef_a6ea_047c1617b14343.jpeg"/><Relationship Id="rId44" Type="http://schemas.openxmlformats.org/officeDocument/2006/relationships/image" Target="../media/bff41ff7_d75a_11ef_a6bf_047c1617b143_14e1e09d_f93d_11ef_a6ea_047c1617b14344.jpeg"/><Relationship Id="rId45" Type="http://schemas.openxmlformats.org/officeDocument/2006/relationships/image" Target="../media/bff41ff9_d75a_11ef_a6bf_047c1617b143_14e1e09e_f93d_11ef_a6ea_047c1617b14345.jpeg"/><Relationship Id="rId46" Type="http://schemas.openxmlformats.org/officeDocument/2006/relationships/image" Target="../media/4ce1618e_a88f_11ea_8135_003048fd731b_cfa97196_7e65_11eb_8259_003048fd731b46.jpeg"/><Relationship Id="rId47" Type="http://schemas.openxmlformats.org/officeDocument/2006/relationships/image" Target="../media/4ce16190_a88f_11ea_8135_003048fd731b_cfa97197_7e65_11eb_8259_003048fd731b47.jpeg"/><Relationship Id="rId48" Type="http://schemas.openxmlformats.org/officeDocument/2006/relationships/image" Target="../media/4ce161a6_a88f_11ea_8135_003048fd731b_cfa97198_7e65_11eb_8259_003048fd731b48.jpeg"/><Relationship Id="rId49" Type="http://schemas.openxmlformats.org/officeDocument/2006/relationships/image" Target="../media/4ce161a8_a88f_11ea_8135_003048fd731b_cfa97199_7e65_11eb_8259_003048fd731b49.jpeg"/><Relationship Id="rId50" Type="http://schemas.openxmlformats.org/officeDocument/2006/relationships/image" Target="../media/4ce161b4_a88f_11ea_8135_003048fd731b_cfa9719a_7e65_11eb_8259_003048fd731b50.jpeg"/><Relationship Id="rId51" Type="http://schemas.openxmlformats.org/officeDocument/2006/relationships/image" Target="../media/4ce161bc_a88f_11ea_8135_003048fd731b_cfa9719b_7e65_11eb_8259_003048fd731b51.jpeg"/><Relationship Id="rId52" Type="http://schemas.openxmlformats.org/officeDocument/2006/relationships/image" Target="../media/5f07511e_a8d2_11ea_8135_003048fd731b_cfa9719c_7e65_11eb_8259_003048fd731b52.jpeg"/><Relationship Id="rId53" Type="http://schemas.openxmlformats.org/officeDocument/2006/relationships/image" Target="../media/5f075120_a8d2_11ea_8135_003048fd731b_cfa9719d_7e65_11eb_8259_003048fd731b53.jpeg"/><Relationship Id="rId54" Type="http://schemas.openxmlformats.org/officeDocument/2006/relationships/image" Target="../media/5f075122_a8d2_11ea_8135_003048fd731b_cfa9719e_7e65_11eb_8259_003048fd731b54.jpeg"/><Relationship Id="rId55" Type="http://schemas.openxmlformats.org/officeDocument/2006/relationships/image" Target="../media/5f075126_a8d2_11ea_8135_003048fd731b_cfa971a0_7e65_11eb_8259_003048fd731b55.jpeg"/><Relationship Id="rId56" Type="http://schemas.openxmlformats.org/officeDocument/2006/relationships/image" Target="../media/5f07512a_a8d2_11ea_8135_003048fd731b_cfa971a2_7e65_11eb_8259_003048fd731b56.jpeg"/><Relationship Id="rId57" Type="http://schemas.openxmlformats.org/officeDocument/2006/relationships/image" Target="../media/5f07513a_a8d2_11ea_8135_003048fd731b_cfa971a3_7e65_11eb_8259_003048fd731b57.jpeg"/><Relationship Id="rId58" Type="http://schemas.openxmlformats.org/officeDocument/2006/relationships/image" Target="../media/5f075168_a8d2_11ea_8135_003048fd731b_cfa971a6_7e65_11eb_8259_003048fd731b58.jpeg"/><Relationship Id="rId59" Type="http://schemas.openxmlformats.org/officeDocument/2006/relationships/image" Target="../media/5f075186_a8d2_11ea_8135_003048fd731b_cfa971a8_7e65_11eb_8259_003048fd731b59.jpeg"/><Relationship Id="rId60" Type="http://schemas.openxmlformats.org/officeDocument/2006/relationships/image" Target="../media/5f075188_a8d2_11ea_8135_003048fd731b_cfa971a9_7e65_11eb_8259_003048fd731b60.jpeg"/><Relationship Id="rId61" Type="http://schemas.openxmlformats.org/officeDocument/2006/relationships/image" Target="../media/5f075196_a8d2_11ea_8135_003048fd731b_cfa971aa_7e65_11eb_8259_003048fd731b61.jpeg"/><Relationship Id="rId62" Type="http://schemas.openxmlformats.org/officeDocument/2006/relationships/image" Target="../media/5f075198_a8d2_11ea_8135_003048fd731b_cfa971ab_7e65_11eb_8259_003048fd731b62.jpeg"/><Relationship Id="rId63" Type="http://schemas.openxmlformats.org/officeDocument/2006/relationships/image" Target="../media/5f07519e_a8d2_11ea_8135_003048fd731b_cfa971ae_7e65_11eb_8259_003048fd731b63.jpeg"/><Relationship Id="rId64" Type="http://schemas.openxmlformats.org/officeDocument/2006/relationships/image" Target="../media/5f0751a0_a8d2_11ea_8135_003048fd731b_cfa971af_7e65_11eb_8259_003048fd731b64.jpeg"/><Relationship Id="rId65" Type="http://schemas.openxmlformats.org/officeDocument/2006/relationships/image" Target="../media/5f0751a2_a8d2_11ea_8135_003048fd731b_cfa971b0_7e65_11eb_8259_003048fd731b65.jpeg"/><Relationship Id="rId66" Type="http://schemas.openxmlformats.org/officeDocument/2006/relationships/image" Target="../media/5f0751a4_a8d2_11ea_8135_003048fd731b_cfa971b1_7e65_11eb_8259_003048fd731b66.jpeg"/><Relationship Id="rId67" Type="http://schemas.openxmlformats.org/officeDocument/2006/relationships/image" Target="../media/5f0751b0_a8d2_11ea_8135_003048fd731b_cfa971b2_7e65_11eb_8259_003048fd731b67.jpeg"/><Relationship Id="rId68" Type="http://schemas.openxmlformats.org/officeDocument/2006/relationships/image" Target="../media/5f0751b8_a8d2_11ea_8135_003048fd731b_cfa971b3_7e65_11eb_8259_003048fd731b68.jpeg"/><Relationship Id="rId69" Type="http://schemas.openxmlformats.org/officeDocument/2006/relationships/image" Target="../media/5f0751be_a8d2_11ea_8135_003048fd731b_cfa971b4_7e65_11eb_8259_003048fd731b69.jpeg"/><Relationship Id="rId70" Type="http://schemas.openxmlformats.org/officeDocument/2006/relationships/image" Target="../media/5f0751c0_a8d2_11ea_8135_003048fd731b_cfa971b5_7e65_11eb_8259_003048fd731b70.jpeg"/><Relationship Id="rId71" Type="http://schemas.openxmlformats.org/officeDocument/2006/relationships/image" Target="../media/5f0751c8_a8d2_11ea_8135_003048fd731b_cfa971b6_7e65_11eb_8259_003048fd731b71.jpeg"/><Relationship Id="rId72" Type="http://schemas.openxmlformats.org/officeDocument/2006/relationships/image" Target="../media/5f0751e8_a8d2_11ea_8135_003048fd731b_cfa971b8_7e65_11eb_8259_003048fd731b72.jpeg"/><Relationship Id="rId73" Type="http://schemas.openxmlformats.org/officeDocument/2006/relationships/image" Target="../media/5f075200_a8d2_11ea_8135_003048fd731b_cfa971bb_7e65_11eb_8259_003048fd731b73.jpeg"/><Relationship Id="rId74" Type="http://schemas.openxmlformats.org/officeDocument/2006/relationships/image" Target="../media/5f075202_a8d2_11ea_8135_003048fd731b_cfa971bc_7e65_11eb_8259_003048fd731b74.jpeg"/><Relationship Id="rId75" Type="http://schemas.openxmlformats.org/officeDocument/2006/relationships/image" Target="../media/5f075204_a8d2_11ea_8135_003048fd731b_cfa971bd_7e65_11eb_8259_003048fd731b75.jpeg"/><Relationship Id="rId76" Type="http://schemas.openxmlformats.org/officeDocument/2006/relationships/image" Target="../media/5f075206_a8d2_11ea_8135_003048fd731b_cfa971be_7e65_11eb_8259_003048fd731b76.jpeg"/><Relationship Id="rId77" Type="http://schemas.openxmlformats.org/officeDocument/2006/relationships/image" Target="../media/5f075208_a8d2_11ea_8135_003048fd731b_cfa971bf_7e65_11eb_8259_003048fd731b77.jpeg"/><Relationship Id="rId78" Type="http://schemas.openxmlformats.org/officeDocument/2006/relationships/image" Target="../media/5f07520a_a8d2_11ea_8135_003048fd731b_cfa971c0_7e65_11eb_8259_003048fd731b78.jpeg"/><Relationship Id="rId79" Type="http://schemas.openxmlformats.org/officeDocument/2006/relationships/image" Target="../media/5f07520c_a8d2_11ea_8135_003048fd731b_cfa971c1_7e65_11eb_8259_003048fd731b79.jpeg"/><Relationship Id="rId80" Type="http://schemas.openxmlformats.org/officeDocument/2006/relationships/image" Target="../media/5f07520e_a8d2_11ea_8135_003048fd731b_cfa971c2_7e65_11eb_8259_003048fd731b80.jpeg"/><Relationship Id="rId81" Type="http://schemas.openxmlformats.org/officeDocument/2006/relationships/image" Target="../media/5f075210_a8d2_11ea_8135_003048fd731b_cfa971c3_7e65_11eb_8259_003048fd731b81.jpeg"/><Relationship Id="rId82" Type="http://schemas.openxmlformats.org/officeDocument/2006/relationships/image" Target="../media/5f075212_a8d2_11ea_8135_003048fd731b_cfa971c4_7e65_11eb_8259_003048fd731b82.jpeg"/><Relationship Id="rId83" Type="http://schemas.openxmlformats.org/officeDocument/2006/relationships/image" Target="../media/5f075214_a8d2_11ea_8135_003048fd731b_cfa971c5_7e65_11eb_8259_003048fd731b83.jpeg"/><Relationship Id="rId84" Type="http://schemas.openxmlformats.org/officeDocument/2006/relationships/image" Target="../media/5f075226_a8d2_11ea_8135_003048fd731b_cfa971c6_7e65_11eb_8259_003048fd731b84.jpeg"/><Relationship Id="rId85" Type="http://schemas.openxmlformats.org/officeDocument/2006/relationships/image" Target="../media/5f07522e_a8d2_11ea_8135_003048fd731b_cfa971ca_7e65_11eb_8259_003048fd731b85.jpeg"/><Relationship Id="rId86" Type="http://schemas.openxmlformats.org/officeDocument/2006/relationships/image" Target="../media/5f075230_a8d2_11ea_8135_003048fd731b_cfa971cb_7e65_11eb_8259_003048fd731b86.jpeg"/><Relationship Id="rId87" Type="http://schemas.openxmlformats.org/officeDocument/2006/relationships/image" Target="../media/5f075232_a8d2_11ea_8135_003048fd731b_cfa971cc_7e65_11eb_8259_003048fd731b87.jpeg"/><Relationship Id="rId88" Type="http://schemas.openxmlformats.org/officeDocument/2006/relationships/image" Target="../media/5f075234_a8d2_11ea_8135_003048fd731b_cfa971cd_7e65_11eb_8259_003048fd731b88.jpeg"/><Relationship Id="rId89" Type="http://schemas.openxmlformats.org/officeDocument/2006/relationships/image" Target="../media/5f075246_a8d2_11ea_8135_003048fd731b_cfa971ce_7e65_11eb_8259_003048fd731b89.jpeg"/><Relationship Id="rId90" Type="http://schemas.openxmlformats.org/officeDocument/2006/relationships/image" Target="../media/5f075248_a8d2_11ea_8135_003048fd731b_cfa971cf_7e65_11eb_8259_003048fd731b90.jpeg"/><Relationship Id="rId91" Type="http://schemas.openxmlformats.org/officeDocument/2006/relationships/image" Target="../media/5f07527a_a8d2_11ea_8135_003048fd731b_cfa971d0_7e65_11eb_8259_003048fd731b91.jpeg"/><Relationship Id="rId92" Type="http://schemas.openxmlformats.org/officeDocument/2006/relationships/image" Target="../media/5f07527c_a8d2_11ea_8135_003048fd731b_cfa971d1_7e65_11eb_8259_003048fd731b92.jpeg"/><Relationship Id="rId93" Type="http://schemas.openxmlformats.org/officeDocument/2006/relationships/image" Target="../media/5f07527e_a8d2_11ea_8135_003048fd731b_cfa971d2_7e65_11eb_8259_003048fd731b93.jpeg"/><Relationship Id="rId94" Type="http://schemas.openxmlformats.org/officeDocument/2006/relationships/image" Target="../media/5f075286_a8d2_11ea_8135_003048fd731b_cfa971d3_7e65_11eb_8259_003048fd731b94.jpeg"/><Relationship Id="rId95" Type="http://schemas.openxmlformats.org/officeDocument/2006/relationships/image" Target="../media/5f075288_a8d2_11ea_8135_003048fd731b_cfa971d4_7e65_11eb_8259_003048fd731b95.jpeg"/><Relationship Id="rId96" Type="http://schemas.openxmlformats.org/officeDocument/2006/relationships/image" Target="../media/5f075292_a8d2_11ea_8135_003048fd731b_cfa971d5_7e65_11eb_8259_003048fd731b96.jpeg"/><Relationship Id="rId97" Type="http://schemas.openxmlformats.org/officeDocument/2006/relationships/image" Target="../media/5f075294_a8d2_11ea_8135_003048fd731b_cfa971d6_7e65_11eb_8259_003048fd731b97.jpeg"/><Relationship Id="rId98" Type="http://schemas.openxmlformats.org/officeDocument/2006/relationships/image" Target="../media/5f075296_a8d2_11ea_8135_003048fd731b_cfa971d7_7e65_11eb_8259_003048fd731b98.jpeg"/><Relationship Id="rId99" Type="http://schemas.openxmlformats.org/officeDocument/2006/relationships/image" Target="../media/5f075298_a8d2_11ea_8135_003048fd731b_cfa971d8_7e65_11eb_8259_003048fd731b99.jpeg"/><Relationship Id="rId100" Type="http://schemas.openxmlformats.org/officeDocument/2006/relationships/image" Target="../media/5f07529a_a8d2_11ea_8135_003048fd731b_cfa971d9_7e65_11eb_8259_003048fd731b100.jpeg"/><Relationship Id="rId101" Type="http://schemas.openxmlformats.org/officeDocument/2006/relationships/image" Target="../media/6580539e_a8d2_11ea_8135_003048fd731b_cfa971da_7e65_11eb_8259_003048fd731b101.jpeg"/><Relationship Id="rId102" Type="http://schemas.openxmlformats.org/officeDocument/2006/relationships/image" Target="../media/658053a0_a8d2_11ea_8135_003048fd731b_cfa971db_7e65_11eb_8259_003048fd731b102.jpeg"/><Relationship Id="rId103" Type="http://schemas.openxmlformats.org/officeDocument/2006/relationships/image" Target="../media/658053a2_a8d2_11ea_8135_003048fd731b_cfa971dc_7e65_11eb_8259_003048fd731b103.jpeg"/><Relationship Id="rId104" Type="http://schemas.openxmlformats.org/officeDocument/2006/relationships/image" Target="../media/658053ac_a8d2_11ea_8135_003048fd731b_cfa971e1_7e65_11eb_8259_003048fd731b104.jpeg"/><Relationship Id="rId105" Type="http://schemas.openxmlformats.org/officeDocument/2006/relationships/image" Target="../media/658053bc_a8d2_11ea_8135_003048fd731b_cfa971e3_7e65_11eb_8259_003048fd731b105.jpeg"/><Relationship Id="rId106" Type="http://schemas.openxmlformats.org/officeDocument/2006/relationships/image" Target="../media/658053c6_a8d2_11ea_8135_003048fd731b_cfa971e4_7e65_11eb_8259_003048fd731b106.jpeg"/><Relationship Id="rId107" Type="http://schemas.openxmlformats.org/officeDocument/2006/relationships/image" Target="../media/658053c8_a8d2_11ea_8135_003048fd731b_cfa971e5_7e65_11eb_8259_003048fd731b107.jpeg"/><Relationship Id="rId108" Type="http://schemas.openxmlformats.org/officeDocument/2006/relationships/image" Target="../media/658053d0_a8d2_11ea_8135_003048fd731b_cfa971e6_7e65_11eb_8259_003048fd731b108.jpeg"/><Relationship Id="rId109" Type="http://schemas.openxmlformats.org/officeDocument/2006/relationships/image" Target="../media/658053dc_a8d2_11ea_8135_003048fd731b_cfa971e7_7e65_11eb_8259_003048fd731b109.jpeg"/><Relationship Id="rId110" Type="http://schemas.openxmlformats.org/officeDocument/2006/relationships/image" Target="../media/658053e0_a8d2_11ea_8135_003048fd731b_cfa971e8_7e65_11eb_8259_003048fd731b110.jpeg"/><Relationship Id="rId111" Type="http://schemas.openxmlformats.org/officeDocument/2006/relationships/image" Target="../media/658053e4_a8d2_11ea_8135_003048fd731b_cfa971e9_7e65_11eb_8259_003048fd731b111.jpeg"/><Relationship Id="rId112" Type="http://schemas.openxmlformats.org/officeDocument/2006/relationships/image" Target="../media/658053e6_a8d2_11ea_8135_003048fd731b_cfa971ea_7e65_11eb_8259_003048fd731b112.jpeg"/><Relationship Id="rId113" Type="http://schemas.openxmlformats.org/officeDocument/2006/relationships/image" Target="../media/4b79ff42_fe7c_11ec_a2d8_00259070b487_a73d6bdb_3fbb_11ef_a5f3_047c1617b143113.png"/><Relationship Id="rId114" Type="http://schemas.openxmlformats.org/officeDocument/2006/relationships/image" Target="../media/5e9c58a1_6e09_11f1_a8ed_047c1617b143_cdb18595_7159_11f1_a8f1_047c1617b143114.jpeg"/><Relationship Id="rId115" Type="http://schemas.openxmlformats.org/officeDocument/2006/relationships/image" Target="../media/5e9c58a7_6e09_11f1_a8ed_047c1617b143_dee899d0_7155_11f1_a8f1_047c1617b143115.jpeg"/><Relationship Id="rId116" Type="http://schemas.openxmlformats.org/officeDocument/2006/relationships/image" Target="../media/6685bca9_6e51_11f1_a8ed_047c1617b143_cdb1859b_7159_11f1_a8f1_047c1617b143116.jpeg"/><Relationship Id="rId117" Type="http://schemas.openxmlformats.org/officeDocument/2006/relationships/image" Target="../media/6685bcab_6e51_11f1_a8ed_047c1617b143_cdb1859c_7159_11f1_a8f1_047c1617b143117.jpeg"/><Relationship Id="rId118" Type="http://schemas.openxmlformats.org/officeDocument/2006/relationships/image" Target="../media/6685bcad_6e51_11f1_a8ed_047c1617b143_cdb1859d_7159_11f1_a8f1_047c1617b143118.jpeg"/><Relationship Id="rId119" Type="http://schemas.openxmlformats.org/officeDocument/2006/relationships/image" Target="../media/6685bcaf_6e51_11f1_a8ed_047c1617b143_cdb1859e_7159_11f1_a8f1_047c1617b1431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9" name="Image_86" descr="Image_8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0" name="Image_87" descr="Image_8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1" name="Image_88" descr="Image_8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2" name="Image_89" descr="Image_8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3" name="Image_90" descr="Image_9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4" name="Image_91" descr="Image_9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5" name="Image_92" descr="Image_9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6" name="Image_93" descr="Image_9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7" name="Image_94" descr="Image_9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8" name="Image_95" descr="Image_9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9" name="Image_96" descr="Image_9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0" name="Image_97" descr="Image_9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1" name="Image_98" descr="Image_9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2" name="Image_99" descr="Image_9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3" name="Image_100" descr="Image_10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4" name="Image_101" descr="Image_10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5" name="Image_102" descr="Image_10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6" name="Image_103" descr="Image_10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0" name="Image_117" descr="Image_11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7" name="Image_124" descr="Image_12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8" name="Image_125" descr="Image_12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9" name="Image_126" descr="Image_12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827208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827239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J7*2758.93</f>
        <v>0</v>
      </c>
      <c r="L7" s="5"/>
    </row>
    <row r="8" spans="1:12" customHeight="1" ht="105" outlineLevel="5">
      <c r="A8" s="1"/>
      <c r="B8" s="1">
        <v>827240</v>
      </c>
      <c r="C8" s="1" t="s">
        <v>23</v>
      </c>
      <c r="D8" s="1" t="s">
        <v>24</v>
      </c>
      <c r="E8" s="2" t="s">
        <v>25</v>
      </c>
      <c r="F8" s="2" t="s">
        <v>22</v>
      </c>
      <c r="G8" s="2">
        <v>3</v>
      </c>
      <c r="H8" s="2">
        <v>0</v>
      </c>
      <c r="I8" s="1">
        <v>0</v>
      </c>
      <c r="J8" s="3" t="s">
        <v>18</v>
      </c>
      <c r="K8" s="2" t="str">
        <f>J8*2758.93</f>
        <v>0</v>
      </c>
      <c r="L8" s="5"/>
    </row>
    <row r="9" spans="1:12" customHeight="1" ht="105" outlineLevel="5">
      <c r="A9" s="1"/>
      <c r="B9" s="1">
        <v>827241</v>
      </c>
      <c r="C9" s="1" t="s">
        <v>26</v>
      </c>
      <c r="D9" s="1" t="s">
        <v>27</v>
      </c>
      <c r="E9" s="2" t="s">
        <v>28</v>
      </c>
      <c r="F9" s="2" t="s">
        <v>22</v>
      </c>
      <c r="G9" s="2">
        <v>4</v>
      </c>
      <c r="H9" s="2">
        <v>0</v>
      </c>
      <c r="I9" s="1">
        <v>0</v>
      </c>
      <c r="J9" s="3" t="s">
        <v>18</v>
      </c>
      <c r="K9" s="2" t="str">
        <f>J9*2758.93</f>
        <v>0</v>
      </c>
      <c r="L9" s="5"/>
    </row>
    <row r="10" spans="1:12" customHeight="1" ht="105" outlineLevel="5">
      <c r="A10" s="1"/>
      <c r="B10" s="1">
        <v>827242</v>
      </c>
      <c r="C10" s="1" t="s">
        <v>29</v>
      </c>
      <c r="D10" s="1" t="s">
        <v>30</v>
      </c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18</v>
      </c>
      <c r="K10" s="2" t="str">
        <f>J10*3745.10</f>
        <v>0</v>
      </c>
      <c r="L10" s="5"/>
    </row>
    <row r="11" spans="1:12" customHeight="1" ht="105" outlineLevel="5">
      <c r="A11" s="1"/>
      <c r="B11" s="1">
        <v>827243</v>
      </c>
      <c r="C11" s="1" t="s">
        <v>33</v>
      </c>
      <c r="D11" s="1" t="s">
        <v>34</v>
      </c>
      <c r="E11" s="2" t="s">
        <v>35</v>
      </c>
      <c r="F11" s="2" t="s">
        <v>36</v>
      </c>
      <c r="G11" s="2">
        <v>0</v>
      </c>
      <c r="H11" s="2">
        <v>0</v>
      </c>
      <c r="I11" s="1">
        <v>0</v>
      </c>
      <c r="J11" s="3" t="s">
        <v>18</v>
      </c>
      <c r="K11" s="2" t="str">
        <f>J11*3550.70</f>
        <v>0</v>
      </c>
      <c r="L11" s="5"/>
    </row>
    <row r="12" spans="1:12" customHeight="1" ht="105" outlineLevel="5">
      <c r="A12" s="1"/>
      <c r="B12" s="1">
        <v>827244</v>
      </c>
      <c r="C12" s="1" t="s">
        <v>37</v>
      </c>
      <c r="D12" s="1" t="s">
        <v>38</v>
      </c>
      <c r="E12" s="2" t="s">
        <v>39</v>
      </c>
      <c r="F12" s="2" t="s">
        <v>36</v>
      </c>
      <c r="G12" s="2">
        <v>0</v>
      </c>
      <c r="H12" s="2">
        <v>0</v>
      </c>
      <c r="I12" s="1">
        <v>0</v>
      </c>
      <c r="J12" s="3" t="s">
        <v>18</v>
      </c>
      <c r="K12" s="2" t="str">
        <f>J12*3550.70</f>
        <v>0</v>
      </c>
      <c r="L12" s="5"/>
    </row>
    <row r="13" spans="1:12" customHeight="1" ht="105" outlineLevel="5">
      <c r="A13" s="1"/>
      <c r="B13" s="1">
        <v>827245</v>
      </c>
      <c r="C13" s="1" t="s">
        <v>40</v>
      </c>
      <c r="D13" s="1" t="s">
        <v>41</v>
      </c>
      <c r="E13" s="2" t="s">
        <v>42</v>
      </c>
      <c r="F13" s="2" t="s">
        <v>36</v>
      </c>
      <c r="G13" s="2">
        <v>0</v>
      </c>
      <c r="H13" s="2">
        <v>0</v>
      </c>
      <c r="I13" s="1">
        <v>0</v>
      </c>
      <c r="J13" s="3" t="s">
        <v>18</v>
      </c>
      <c r="K13" s="2" t="str">
        <f>J13*3550.70</f>
        <v>0</v>
      </c>
      <c r="L13" s="5"/>
    </row>
    <row r="14" spans="1:12" customHeight="1" ht="105" outlineLevel="5">
      <c r="A14" s="1"/>
      <c r="B14" s="1">
        <v>827246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18</v>
      </c>
      <c r="K14" s="2" t="str">
        <f>J14*3667.24</f>
        <v>0</v>
      </c>
      <c r="L14" s="5"/>
    </row>
    <row r="15" spans="1:12" customHeight="1" ht="105" outlineLevel="5">
      <c r="A15" s="1"/>
      <c r="B15" s="1">
        <v>827255</v>
      </c>
      <c r="C15" s="1" t="s">
        <v>47</v>
      </c>
      <c r="D15" s="1" t="s">
        <v>48</v>
      </c>
      <c r="E15" s="2" t="s">
        <v>49</v>
      </c>
      <c r="F15" s="2" t="s">
        <v>50</v>
      </c>
      <c r="G15" s="2" t="s">
        <v>51</v>
      </c>
      <c r="H15" s="2">
        <v>0</v>
      </c>
      <c r="I15" s="1">
        <v>0</v>
      </c>
      <c r="J15" s="3" t="s">
        <v>18</v>
      </c>
      <c r="K15" s="2" t="str">
        <f>J15*1814.92</f>
        <v>0</v>
      </c>
      <c r="L15" s="5"/>
    </row>
    <row r="16" spans="1:12" customHeight="1" ht="105" outlineLevel="5">
      <c r="A16" s="1"/>
      <c r="B16" s="1">
        <v>827256</v>
      </c>
      <c r="C16" s="1" t="s">
        <v>52</v>
      </c>
      <c r="D16" s="1" t="s">
        <v>53</v>
      </c>
      <c r="E16" s="2" t="s">
        <v>54</v>
      </c>
      <c r="F16" s="2" t="s">
        <v>50</v>
      </c>
      <c r="G16" s="2">
        <v>5</v>
      </c>
      <c r="H16" s="2">
        <v>0</v>
      </c>
      <c r="I16" s="1">
        <v>0</v>
      </c>
      <c r="J16" s="3" t="s">
        <v>18</v>
      </c>
      <c r="K16" s="2" t="str">
        <f>J16*1814.92</f>
        <v>0</v>
      </c>
      <c r="L16" s="5"/>
    </row>
    <row r="17" spans="1:12" customHeight="1" ht="105" outlineLevel="5">
      <c r="A17" s="1"/>
      <c r="B17" s="1">
        <v>827257</v>
      </c>
      <c r="C17" s="1" t="s">
        <v>55</v>
      </c>
      <c r="D17" s="1" t="s">
        <v>56</v>
      </c>
      <c r="E17" s="2" t="s">
        <v>57</v>
      </c>
      <c r="F17" s="2" t="s">
        <v>50</v>
      </c>
      <c r="G17" s="2">
        <v>0</v>
      </c>
      <c r="H17" s="2">
        <v>0</v>
      </c>
      <c r="I17" s="1">
        <v>0</v>
      </c>
      <c r="J17" s="3" t="s">
        <v>18</v>
      </c>
      <c r="K17" s="2" t="str">
        <f>J17*1814.92</f>
        <v>0</v>
      </c>
      <c r="L17" s="5"/>
    </row>
    <row r="18" spans="1:12" customHeight="1" ht="105" outlineLevel="5">
      <c r="A18" s="1"/>
      <c r="B18" s="1">
        <v>827258</v>
      </c>
      <c r="C18" s="1" t="s">
        <v>58</v>
      </c>
      <c r="D18" s="1" t="s">
        <v>59</v>
      </c>
      <c r="E18" s="2" t="s">
        <v>60</v>
      </c>
      <c r="F18" s="2" t="s">
        <v>61</v>
      </c>
      <c r="G18" s="2">
        <v>0</v>
      </c>
      <c r="H18" s="2">
        <v>0</v>
      </c>
      <c r="I18" s="1">
        <v>0</v>
      </c>
      <c r="J18" s="3" t="s">
        <v>18</v>
      </c>
      <c r="K18" s="2" t="str">
        <f>J18*2217.30</f>
        <v>0</v>
      </c>
      <c r="L18" s="5"/>
    </row>
    <row r="19" spans="1:12" customHeight="1" ht="105" outlineLevel="5">
      <c r="A19" s="1"/>
      <c r="B19" s="1">
        <v>827259</v>
      </c>
      <c r="C19" s="1" t="s">
        <v>62</v>
      </c>
      <c r="D19" s="1" t="s">
        <v>63</v>
      </c>
      <c r="E19" s="2" t="s">
        <v>64</v>
      </c>
      <c r="F19" s="2" t="s">
        <v>50</v>
      </c>
      <c r="G19" s="2">
        <v>8</v>
      </c>
      <c r="H19" s="2">
        <v>0</v>
      </c>
      <c r="I19" s="1">
        <v>0</v>
      </c>
      <c r="J19" s="3" t="s">
        <v>18</v>
      </c>
      <c r="K19" s="2" t="str">
        <f>J19*1814.92</f>
        <v>0</v>
      </c>
      <c r="L19" s="5"/>
    </row>
    <row r="20" spans="1:12" customHeight="1" ht="105" outlineLevel="5">
      <c r="A20" s="1"/>
      <c r="B20" s="1">
        <v>827260</v>
      </c>
      <c r="C20" s="1" t="s">
        <v>65</v>
      </c>
      <c r="D20" s="1" t="s">
        <v>66</v>
      </c>
      <c r="E20" s="2" t="s">
        <v>67</v>
      </c>
      <c r="F20" s="2" t="s">
        <v>50</v>
      </c>
      <c r="G20" s="2" t="s">
        <v>51</v>
      </c>
      <c r="H20" s="2">
        <v>0</v>
      </c>
      <c r="I20" s="1">
        <v>0</v>
      </c>
      <c r="J20" s="3" t="s">
        <v>18</v>
      </c>
      <c r="K20" s="2" t="str">
        <f>J20*1814.92</f>
        <v>0</v>
      </c>
      <c r="L20" s="5"/>
    </row>
    <row r="21" spans="1:12" customHeight="1" ht="105" outlineLevel="5">
      <c r="A21" s="1"/>
      <c r="B21" s="1">
        <v>827261</v>
      </c>
      <c r="C21" s="1" t="s">
        <v>68</v>
      </c>
      <c r="D21" s="1" t="s">
        <v>69</v>
      </c>
      <c r="E21" s="2" t="s">
        <v>70</v>
      </c>
      <c r="F21" s="2" t="s">
        <v>50</v>
      </c>
      <c r="G21" s="2" t="s">
        <v>71</v>
      </c>
      <c r="H21" s="2">
        <v>0</v>
      </c>
      <c r="I21" s="1">
        <v>0</v>
      </c>
      <c r="J21" s="3" t="s">
        <v>18</v>
      </c>
      <c r="K21" s="2" t="str">
        <f>J21*1814.92</f>
        <v>0</v>
      </c>
      <c r="L21" s="5"/>
    </row>
    <row r="22" spans="1:12" customHeight="1" ht="105" outlineLevel="5">
      <c r="A22" s="1"/>
      <c r="B22" s="1">
        <v>827262</v>
      </c>
      <c r="C22" s="1" t="s">
        <v>72</v>
      </c>
      <c r="D22" s="1" t="s">
        <v>73</v>
      </c>
      <c r="E22" s="2" t="s">
        <v>74</v>
      </c>
      <c r="F22" s="2" t="s">
        <v>61</v>
      </c>
      <c r="G22" s="2">
        <v>0</v>
      </c>
      <c r="H22" s="2">
        <v>0</v>
      </c>
      <c r="I22" s="1">
        <v>0</v>
      </c>
      <c r="J22" s="3" t="s">
        <v>18</v>
      </c>
      <c r="K22" s="2" t="str">
        <f>J22*2217.30</f>
        <v>0</v>
      </c>
      <c r="L22" s="5"/>
    </row>
    <row r="23" spans="1:12" customHeight="1" ht="105" outlineLevel="5">
      <c r="A23" s="1"/>
      <c r="B23" s="1">
        <v>827265</v>
      </c>
      <c r="C23" s="1" t="s">
        <v>75</v>
      </c>
      <c r="D23" s="1" t="s">
        <v>76</v>
      </c>
      <c r="E23" s="2" t="s">
        <v>77</v>
      </c>
      <c r="F23" s="2" t="s">
        <v>78</v>
      </c>
      <c r="G23" s="2">
        <v>3</v>
      </c>
      <c r="H23" s="2">
        <v>0</v>
      </c>
      <c r="I23" s="1">
        <v>0</v>
      </c>
      <c r="J23" s="3" t="s">
        <v>18</v>
      </c>
      <c r="K23" s="2" t="str">
        <f>J23*4883.57</f>
        <v>0</v>
      </c>
      <c r="L23" s="5"/>
    </row>
    <row r="24" spans="1:12" customHeight="1" ht="105" outlineLevel="5">
      <c r="A24" s="1"/>
      <c r="B24" s="1">
        <v>827266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5</v>
      </c>
      <c r="H24" s="2">
        <v>0</v>
      </c>
      <c r="I24" s="1">
        <v>0</v>
      </c>
      <c r="J24" s="3" t="s">
        <v>18</v>
      </c>
      <c r="K24" s="2" t="str">
        <f>J24*5442.31</f>
        <v>0</v>
      </c>
      <c r="L24" s="5"/>
    </row>
    <row r="25" spans="1:12" customHeight="1" ht="105" outlineLevel="5">
      <c r="A25" s="1"/>
      <c r="B25" s="1">
        <v>827267</v>
      </c>
      <c r="C25" s="1" t="s">
        <v>83</v>
      </c>
      <c r="D25" s="1" t="s">
        <v>84</v>
      </c>
      <c r="E25" s="2" t="s">
        <v>85</v>
      </c>
      <c r="F25" s="2" t="s">
        <v>82</v>
      </c>
      <c r="G25" s="2">
        <v>4</v>
      </c>
      <c r="H25" s="2">
        <v>0</v>
      </c>
      <c r="I25" s="1">
        <v>0</v>
      </c>
      <c r="J25" s="3" t="s">
        <v>18</v>
      </c>
      <c r="K25" s="2" t="str">
        <f>J25*5442.31</f>
        <v>0</v>
      </c>
      <c r="L25" s="5"/>
    </row>
    <row r="26" spans="1:12" customHeight="1" ht="105" outlineLevel="5">
      <c r="A26" s="1"/>
      <c r="B26" s="1">
        <v>827268</v>
      </c>
      <c r="C26" s="1" t="s">
        <v>86</v>
      </c>
      <c r="D26" s="1" t="s">
        <v>87</v>
      </c>
      <c r="E26" s="2" t="s">
        <v>88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J26*5442.31</f>
        <v>0</v>
      </c>
      <c r="L26" s="5"/>
    </row>
    <row r="27" spans="1:12" customHeight="1" ht="105" outlineLevel="5">
      <c r="A27" s="1"/>
      <c r="B27" s="1">
        <v>827269</v>
      </c>
      <c r="C27" s="1" t="s">
        <v>89</v>
      </c>
      <c r="D27" s="1" t="s">
        <v>90</v>
      </c>
      <c r="E27" s="2" t="s">
        <v>91</v>
      </c>
      <c r="F27" s="2" t="s">
        <v>92</v>
      </c>
      <c r="G27" s="2">
        <v>7</v>
      </c>
      <c r="H27" s="2">
        <v>0</v>
      </c>
      <c r="I27" s="1">
        <v>0</v>
      </c>
      <c r="J27" s="3" t="s">
        <v>18</v>
      </c>
      <c r="K27" s="2" t="str">
        <f>J27*6648.86</f>
        <v>0</v>
      </c>
      <c r="L27" s="5"/>
    </row>
    <row r="28" spans="1:12" customHeight="1" ht="105" outlineLevel="5">
      <c r="A28" s="1"/>
      <c r="B28" s="1">
        <v>827334</v>
      </c>
      <c r="C28" s="1" t="s">
        <v>93</v>
      </c>
      <c r="D28" s="1" t="s">
        <v>94</v>
      </c>
      <c r="E28" s="2" t="s">
        <v>95</v>
      </c>
      <c r="F28" s="2" t="s">
        <v>96</v>
      </c>
      <c r="G28" s="2">
        <v>0</v>
      </c>
      <c r="H28" s="2">
        <v>0</v>
      </c>
      <c r="I28" s="1">
        <v>0</v>
      </c>
      <c r="J28" s="3" t="s">
        <v>18</v>
      </c>
      <c r="K28" s="2" t="str">
        <f>J28*2701.95</f>
        <v>0</v>
      </c>
      <c r="L28" s="5"/>
    </row>
    <row r="29" spans="1:12" customHeight="1" ht="105" outlineLevel="5">
      <c r="A29" s="1"/>
      <c r="B29" s="1">
        <v>827335</v>
      </c>
      <c r="C29" s="1" t="s">
        <v>97</v>
      </c>
      <c r="D29" s="1" t="s">
        <v>98</v>
      </c>
      <c r="E29" s="2" t="s">
        <v>99</v>
      </c>
      <c r="F29" s="2" t="s">
        <v>100</v>
      </c>
      <c r="G29" s="2">
        <v>0</v>
      </c>
      <c r="H29" s="2">
        <v>0</v>
      </c>
      <c r="I29" s="1">
        <v>0</v>
      </c>
      <c r="J29" s="3" t="s">
        <v>18</v>
      </c>
      <c r="K29" s="2" t="str">
        <f>J29*2682.13</f>
        <v>0</v>
      </c>
      <c r="L29" s="5"/>
    </row>
    <row r="30" spans="1:12" customHeight="1" ht="105" outlineLevel="5">
      <c r="A30" s="1"/>
      <c r="B30" s="1">
        <v>827343</v>
      </c>
      <c r="C30" s="1" t="s">
        <v>101</v>
      </c>
      <c r="D30" s="1" t="s">
        <v>102</v>
      </c>
      <c r="E30" s="2" t="s">
        <v>103</v>
      </c>
      <c r="F30" s="2" t="s">
        <v>104</v>
      </c>
      <c r="G30" s="2">
        <v>0</v>
      </c>
      <c r="H30" s="2">
        <v>0</v>
      </c>
      <c r="I30" s="1">
        <v>0</v>
      </c>
      <c r="J30" s="3" t="s">
        <v>18</v>
      </c>
      <c r="K30" s="2" t="str">
        <f>J30*3008.86</f>
        <v>0</v>
      </c>
      <c r="L30" s="5"/>
    </row>
    <row r="31" spans="1:12" customHeight="1" ht="105" outlineLevel="5">
      <c r="A31" s="1"/>
      <c r="B31" s="1">
        <v>831548</v>
      </c>
      <c r="C31" s="1" t="s">
        <v>105</v>
      </c>
      <c r="D31" s="1" t="s">
        <v>106</v>
      </c>
      <c r="E31" s="2" t="s">
        <v>107</v>
      </c>
      <c r="F31" s="2" t="s">
        <v>17</v>
      </c>
      <c r="G31" s="2">
        <v>0</v>
      </c>
      <c r="H31" s="2">
        <v>0</v>
      </c>
      <c r="I31" s="1">
        <v>0</v>
      </c>
      <c r="J31" s="3" t="s">
        <v>18</v>
      </c>
      <c r="K31" s="2" t="str">
        <f>J31*0.00</f>
        <v>0</v>
      </c>
      <c r="L31" s="5"/>
    </row>
    <row r="32" spans="1:12" customHeight="1" ht="105" outlineLevel="5">
      <c r="A32" s="1"/>
      <c r="B32" s="1">
        <v>883319</v>
      </c>
      <c r="C32" s="1" t="s">
        <v>108</v>
      </c>
      <c r="D32" s="1" t="s">
        <v>109</v>
      </c>
      <c r="E32" s="2" t="s">
        <v>110</v>
      </c>
      <c r="F32" s="2" t="s">
        <v>111</v>
      </c>
      <c r="G32" s="2" t="s">
        <v>51</v>
      </c>
      <c r="H32" s="2">
        <v>0</v>
      </c>
      <c r="I32" s="1">
        <v>0</v>
      </c>
      <c r="J32" s="3" t="s">
        <v>18</v>
      </c>
      <c r="K32" s="2" t="str">
        <f>J32*3491.11</f>
        <v>0</v>
      </c>
      <c r="L32" s="5"/>
    </row>
    <row r="33" spans="1:12" customHeight="1" ht="105" outlineLevel="5">
      <c r="A33" s="1"/>
      <c r="B33" s="1">
        <v>885197</v>
      </c>
      <c r="C33" s="1" t="s">
        <v>112</v>
      </c>
      <c r="D33" s="1" t="s">
        <v>113</v>
      </c>
      <c r="E33" s="2" t="s">
        <v>114</v>
      </c>
      <c r="F33" s="2" t="s">
        <v>111</v>
      </c>
      <c r="G33" s="2">
        <v>10</v>
      </c>
      <c r="H33" s="2">
        <v>0</v>
      </c>
      <c r="I33" s="1">
        <v>0</v>
      </c>
      <c r="J33" s="3" t="s">
        <v>18</v>
      </c>
      <c r="K33" s="2" t="str">
        <f>J33*3491.11</f>
        <v>0</v>
      </c>
      <c r="L33" s="5"/>
    </row>
    <row r="34" spans="1:12" outlineLevel="3">
      <c r="A34" s="9" t="s">
        <v>115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827276</v>
      </c>
      <c r="C35" s="1" t="s">
        <v>116</v>
      </c>
      <c r="D35" s="1" t="s">
        <v>117</v>
      </c>
      <c r="E35" s="2" t="s">
        <v>118</v>
      </c>
      <c r="F35" s="2" t="s">
        <v>119</v>
      </c>
      <c r="G35" s="2">
        <v>4</v>
      </c>
      <c r="H35" s="2">
        <v>0</v>
      </c>
      <c r="I35" s="1">
        <v>0</v>
      </c>
      <c r="J35" s="3" t="s">
        <v>18</v>
      </c>
      <c r="K35" s="2" t="str">
        <f>J35*2128.36</f>
        <v>0</v>
      </c>
      <c r="L35" s="5"/>
    </row>
    <row r="36" spans="1:12" customHeight="1" ht="105" outlineLevel="5">
      <c r="A36" s="1"/>
      <c r="B36" s="1">
        <v>827277</v>
      </c>
      <c r="C36" s="1" t="s">
        <v>120</v>
      </c>
      <c r="D36" s="1" t="s">
        <v>121</v>
      </c>
      <c r="E36" s="2" t="s">
        <v>122</v>
      </c>
      <c r="F36" s="2" t="s">
        <v>123</v>
      </c>
      <c r="G36" s="2">
        <v>0</v>
      </c>
      <c r="H36" s="2">
        <v>0</v>
      </c>
      <c r="I36" s="1">
        <v>0</v>
      </c>
      <c r="J36" s="3" t="s">
        <v>18</v>
      </c>
      <c r="K36" s="2" t="str">
        <f>J36*2155.62</f>
        <v>0</v>
      </c>
      <c r="L36" s="5"/>
    </row>
    <row r="37" spans="1:12" customHeight="1" ht="105" outlineLevel="5">
      <c r="A37" s="1"/>
      <c r="B37" s="1">
        <v>827278</v>
      </c>
      <c r="C37" s="1" t="s">
        <v>124</v>
      </c>
      <c r="D37" s="1" t="s">
        <v>125</v>
      </c>
      <c r="E37" s="2" t="s">
        <v>126</v>
      </c>
      <c r="F37" s="2" t="s">
        <v>127</v>
      </c>
      <c r="G37" s="2">
        <v>4</v>
      </c>
      <c r="H37" s="2">
        <v>0</v>
      </c>
      <c r="I37" s="1">
        <v>0</v>
      </c>
      <c r="J37" s="3" t="s">
        <v>18</v>
      </c>
      <c r="K37" s="2" t="str">
        <f>J37*3669.51</f>
        <v>0</v>
      </c>
      <c r="L37" s="5"/>
    </row>
    <row r="38" spans="1:12" customHeight="1" ht="105" outlineLevel="5">
      <c r="A38" s="1"/>
      <c r="B38" s="1">
        <v>827279</v>
      </c>
      <c r="C38" s="1" t="s">
        <v>128</v>
      </c>
      <c r="D38" s="1" t="s">
        <v>129</v>
      </c>
      <c r="E38" s="2" t="s">
        <v>130</v>
      </c>
      <c r="F38" s="2" t="s">
        <v>17</v>
      </c>
      <c r="G38" s="2">
        <v>0</v>
      </c>
      <c r="H38" s="2">
        <v>0</v>
      </c>
      <c r="I38" s="1">
        <v>0</v>
      </c>
      <c r="J38" s="3" t="s">
        <v>18</v>
      </c>
      <c r="K38" s="2" t="str">
        <f>J38*0.00</f>
        <v>0</v>
      </c>
      <c r="L38" s="5"/>
    </row>
    <row r="39" spans="1:12" customHeight="1" ht="105" outlineLevel="5">
      <c r="A39" s="1"/>
      <c r="B39" s="1">
        <v>827280</v>
      </c>
      <c r="C39" s="1" t="s">
        <v>131</v>
      </c>
      <c r="D39" s="1" t="s">
        <v>132</v>
      </c>
      <c r="E39" s="2" t="s">
        <v>133</v>
      </c>
      <c r="F39" s="2" t="s">
        <v>134</v>
      </c>
      <c r="G39" s="2">
        <v>8</v>
      </c>
      <c r="H39" s="2">
        <v>0</v>
      </c>
      <c r="I39" s="1">
        <v>0</v>
      </c>
      <c r="J39" s="3" t="s">
        <v>18</v>
      </c>
      <c r="K39" s="2" t="str">
        <f>J39*3695.52</f>
        <v>0</v>
      </c>
      <c r="L39" s="5"/>
    </row>
    <row r="40" spans="1:12" customHeight="1" ht="105" outlineLevel="5">
      <c r="A40" s="1"/>
      <c r="B40" s="1">
        <v>827281</v>
      </c>
      <c r="C40" s="1" t="s">
        <v>135</v>
      </c>
      <c r="D40" s="1" t="s">
        <v>136</v>
      </c>
      <c r="E40" s="2" t="s">
        <v>137</v>
      </c>
      <c r="F40" s="2" t="s">
        <v>17</v>
      </c>
      <c r="G40" s="2">
        <v>0</v>
      </c>
      <c r="H40" s="2">
        <v>0</v>
      </c>
      <c r="I40" s="1">
        <v>0</v>
      </c>
      <c r="J40" s="3" t="s">
        <v>18</v>
      </c>
      <c r="K40" s="2" t="str">
        <f>J40*0.00</f>
        <v>0</v>
      </c>
      <c r="L40" s="5"/>
    </row>
    <row r="41" spans="1:12" customHeight="1" ht="105" outlineLevel="5">
      <c r="A41" s="1"/>
      <c r="B41" s="1">
        <v>827282</v>
      </c>
      <c r="C41" s="1" t="s">
        <v>138</v>
      </c>
      <c r="D41" s="1" t="s">
        <v>139</v>
      </c>
      <c r="E41" s="2" t="s">
        <v>140</v>
      </c>
      <c r="F41" s="2" t="s">
        <v>141</v>
      </c>
      <c r="G41" s="2">
        <v>1</v>
      </c>
      <c r="H41" s="2">
        <v>0</v>
      </c>
      <c r="I41" s="1">
        <v>0</v>
      </c>
      <c r="J41" s="3" t="s">
        <v>18</v>
      </c>
      <c r="K41" s="2" t="str">
        <f>J41*3035.20</f>
        <v>0</v>
      </c>
      <c r="L41" s="5"/>
    </row>
    <row r="42" spans="1:12" customHeight="1" ht="105" outlineLevel="5">
      <c r="A42" s="1"/>
      <c r="B42" s="1">
        <v>827285</v>
      </c>
      <c r="C42" s="1" t="s">
        <v>142</v>
      </c>
      <c r="D42" s="1" t="s">
        <v>143</v>
      </c>
      <c r="E42" s="2" t="s">
        <v>144</v>
      </c>
      <c r="F42" s="2" t="s">
        <v>145</v>
      </c>
      <c r="G42" s="2">
        <v>7</v>
      </c>
      <c r="H42" s="2">
        <v>0</v>
      </c>
      <c r="I42" s="1">
        <v>0</v>
      </c>
      <c r="J42" s="3" t="s">
        <v>18</v>
      </c>
      <c r="K42" s="2" t="str">
        <f>J42*4788.19</f>
        <v>0</v>
      </c>
      <c r="L42" s="5"/>
    </row>
    <row r="43" spans="1:12" customHeight="1" ht="105" outlineLevel="5">
      <c r="A43" s="1"/>
      <c r="B43" s="1">
        <v>878035</v>
      </c>
      <c r="C43" s="1" t="s">
        <v>146</v>
      </c>
      <c r="D43" s="1" t="s">
        <v>147</v>
      </c>
      <c r="E43" s="2" t="s">
        <v>148</v>
      </c>
      <c r="F43" s="2" t="s">
        <v>149</v>
      </c>
      <c r="G43" s="2">
        <v>0</v>
      </c>
      <c r="H43" s="2">
        <v>0</v>
      </c>
      <c r="I43" s="1">
        <v>0</v>
      </c>
      <c r="J43" s="3" t="s">
        <v>18</v>
      </c>
      <c r="K43" s="2" t="str">
        <f>J43*4652.54</f>
        <v>0</v>
      </c>
      <c r="L43" s="5"/>
    </row>
    <row r="44" spans="1:12" customHeight="1" ht="105" outlineLevel="5">
      <c r="A44" s="1"/>
      <c r="B44" s="1">
        <v>878036</v>
      </c>
      <c r="C44" s="1" t="s">
        <v>150</v>
      </c>
      <c r="D44" s="1" t="s">
        <v>151</v>
      </c>
      <c r="E44" s="2" t="s">
        <v>152</v>
      </c>
      <c r="F44" s="2" t="s">
        <v>153</v>
      </c>
      <c r="G44" s="2">
        <v>1</v>
      </c>
      <c r="H44" s="2">
        <v>0</v>
      </c>
      <c r="I44" s="1">
        <v>0</v>
      </c>
      <c r="J44" s="3" t="s">
        <v>18</v>
      </c>
      <c r="K44" s="2" t="str">
        <f>J44*5036.98</f>
        <v>0</v>
      </c>
      <c r="L44" s="5"/>
    </row>
    <row r="45" spans="1:12" customHeight="1" ht="105" outlineLevel="5">
      <c r="A45" s="1"/>
      <c r="B45" s="1">
        <v>878037</v>
      </c>
      <c r="C45" s="1" t="s">
        <v>154</v>
      </c>
      <c r="D45" s="1" t="s">
        <v>155</v>
      </c>
      <c r="E45" s="2" t="s">
        <v>156</v>
      </c>
      <c r="F45" s="2" t="s">
        <v>157</v>
      </c>
      <c r="G45" s="2">
        <v>0</v>
      </c>
      <c r="H45" s="2">
        <v>0</v>
      </c>
      <c r="I45" s="1">
        <v>0</v>
      </c>
      <c r="J45" s="3" t="s">
        <v>18</v>
      </c>
      <c r="K45" s="2" t="str">
        <f>J45*3163.24</f>
        <v>0</v>
      </c>
      <c r="L45" s="5"/>
    </row>
    <row r="46" spans="1:12" customHeight="1" ht="105" outlineLevel="5">
      <c r="A46" s="1"/>
      <c r="B46" s="1">
        <v>878038</v>
      </c>
      <c r="C46" s="1" t="s">
        <v>158</v>
      </c>
      <c r="D46" s="1" t="s">
        <v>159</v>
      </c>
      <c r="E46" s="2" t="s">
        <v>160</v>
      </c>
      <c r="F46" s="2" t="s">
        <v>161</v>
      </c>
      <c r="G46" s="2">
        <v>0</v>
      </c>
      <c r="H46" s="2">
        <v>0</v>
      </c>
      <c r="I46" s="1">
        <v>0</v>
      </c>
      <c r="J46" s="3" t="s">
        <v>18</v>
      </c>
      <c r="K46" s="2" t="str">
        <f>J46*3373.45</f>
        <v>0</v>
      </c>
      <c r="L46" s="5"/>
    </row>
    <row r="47" spans="1:12" customHeight="1" ht="105" outlineLevel="5">
      <c r="A47" s="1"/>
      <c r="B47" s="1">
        <v>878039</v>
      </c>
      <c r="C47" s="1" t="s">
        <v>162</v>
      </c>
      <c r="D47" s="1" t="s">
        <v>163</v>
      </c>
      <c r="E47" s="2" t="s">
        <v>164</v>
      </c>
      <c r="F47" s="2" t="s">
        <v>161</v>
      </c>
      <c r="G47" s="2">
        <v>2</v>
      </c>
      <c r="H47" s="2">
        <v>0</v>
      </c>
      <c r="I47" s="1">
        <v>0</v>
      </c>
      <c r="J47" s="3" t="s">
        <v>18</v>
      </c>
      <c r="K47" s="2" t="str">
        <f>J47*3373.45</f>
        <v>0</v>
      </c>
      <c r="L47" s="5"/>
    </row>
    <row r="48" spans="1:12" customHeight="1" ht="105" outlineLevel="5">
      <c r="A48" s="1"/>
      <c r="B48" s="1">
        <v>883321</v>
      </c>
      <c r="C48" s="1" t="s">
        <v>165</v>
      </c>
      <c r="D48" s="1" t="s">
        <v>166</v>
      </c>
      <c r="E48" s="2" t="s">
        <v>167</v>
      </c>
      <c r="F48" s="2" t="s">
        <v>168</v>
      </c>
      <c r="G48" s="2">
        <v>7</v>
      </c>
      <c r="H48" s="2">
        <v>0</v>
      </c>
      <c r="I48" s="1">
        <v>0</v>
      </c>
      <c r="J48" s="3" t="s">
        <v>18</v>
      </c>
      <c r="K48" s="2" t="str">
        <f>J48*3455.35</f>
        <v>0</v>
      </c>
      <c r="L48" s="5"/>
    </row>
    <row r="49" spans="1:12" customHeight="1" ht="105" outlineLevel="5">
      <c r="A49" s="1"/>
      <c r="B49" s="1">
        <v>883322</v>
      </c>
      <c r="C49" s="1" t="s">
        <v>169</v>
      </c>
      <c r="D49" s="1" t="s">
        <v>170</v>
      </c>
      <c r="E49" s="2" t="s">
        <v>171</v>
      </c>
      <c r="F49" s="2" t="s">
        <v>172</v>
      </c>
      <c r="G49" s="2">
        <v>1</v>
      </c>
      <c r="H49" s="2">
        <v>0</v>
      </c>
      <c r="I49" s="1">
        <v>0</v>
      </c>
      <c r="J49" s="3" t="s">
        <v>18</v>
      </c>
      <c r="K49" s="2" t="str">
        <f>J49*2828.31</f>
        <v>0</v>
      </c>
      <c r="L49" s="5"/>
    </row>
    <row r="50" spans="1:12" customHeight="1" ht="105" outlineLevel="5">
      <c r="A50" s="1"/>
      <c r="B50" s="1">
        <v>885200</v>
      </c>
      <c r="C50" s="1" t="s">
        <v>173</v>
      </c>
      <c r="D50" s="1" t="s">
        <v>174</v>
      </c>
      <c r="E50" s="2" t="s">
        <v>175</v>
      </c>
      <c r="F50" s="2" t="s">
        <v>176</v>
      </c>
      <c r="G50" s="2">
        <v>6</v>
      </c>
      <c r="H50" s="2">
        <v>0</v>
      </c>
      <c r="I50" s="1">
        <v>0</v>
      </c>
      <c r="J50" s="3" t="s">
        <v>18</v>
      </c>
      <c r="K50" s="2" t="str">
        <f>J50*4305.03</f>
        <v>0</v>
      </c>
      <c r="L50" s="5"/>
    </row>
    <row r="51" spans="1:12" customHeight="1" ht="105" outlineLevel="5">
      <c r="A51" s="1"/>
      <c r="B51" s="1">
        <v>885201</v>
      </c>
      <c r="C51" s="1" t="s">
        <v>177</v>
      </c>
      <c r="D51" s="1" t="s">
        <v>178</v>
      </c>
      <c r="E51" s="2" t="s">
        <v>179</v>
      </c>
      <c r="F51" s="2" t="s">
        <v>180</v>
      </c>
      <c r="G51" s="2">
        <v>4</v>
      </c>
      <c r="H51" s="2">
        <v>0</v>
      </c>
      <c r="I51" s="1">
        <v>0</v>
      </c>
      <c r="J51" s="3" t="s">
        <v>18</v>
      </c>
      <c r="K51" s="2" t="str">
        <f>J51*4478.47</f>
        <v>0</v>
      </c>
      <c r="L51" s="5"/>
    </row>
    <row r="52" spans="1:12" outlineLevel="3">
      <c r="A52" s="9" t="s">
        <v>181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827089</v>
      </c>
      <c r="C53" s="1" t="s">
        <v>182</v>
      </c>
      <c r="D53" s="1" t="s">
        <v>183</v>
      </c>
      <c r="E53" s="2" t="s">
        <v>184</v>
      </c>
      <c r="F53" s="2" t="s">
        <v>185</v>
      </c>
      <c r="G53" s="2" t="s">
        <v>51</v>
      </c>
      <c r="H53" s="2">
        <v>0</v>
      </c>
      <c r="I53" s="1">
        <v>0</v>
      </c>
      <c r="J53" s="3" t="s">
        <v>18</v>
      </c>
      <c r="K53" s="2" t="str">
        <f>J53*1664.63</f>
        <v>0</v>
      </c>
      <c r="L53" s="5"/>
    </row>
    <row r="54" spans="1:12" customHeight="1" ht="105" outlineLevel="5">
      <c r="A54" s="1"/>
      <c r="B54" s="1">
        <v>827090</v>
      </c>
      <c r="C54" s="1" t="s">
        <v>186</v>
      </c>
      <c r="D54" s="1" t="s">
        <v>187</v>
      </c>
      <c r="E54" s="2" t="s">
        <v>188</v>
      </c>
      <c r="F54" s="2" t="s">
        <v>185</v>
      </c>
      <c r="G54" s="2">
        <v>9</v>
      </c>
      <c r="H54" s="2">
        <v>0</v>
      </c>
      <c r="I54" s="1">
        <v>0</v>
      </c>
      <c r="J54" s="3" t="s">
        <v>18</v>
      </c>
      <c r="K54" s="2" t="str">
        <f>J54*1664.63</f>
        <v>0</v>
      </c>
      <c r="L54" s="5"/>
    </row>
    <row r="55" spans="1:12" customHeight="1" ht="105" outlineLevel="5">
      <c r="A55" s="1"/>
      <c r="B55" s="1">
        <v>827101</v>
      </c>
      <c r="C55" s="1" t="s">
        <v>189</v>
      </c>
      <c r="D55" s="1" t="s">
        <v>190</v>
      </c>
      <c r="E55" s="2" t="s">
        <v>191</v>
      </c>
      <c r="F55" s="2" t="s">
        <v>192</v>
      </c>
      <c r="G55" s="2">
        <v>0</v>
      </c>
      <c r="H55" s="2">
        <v>0</v>
      </c>
      <c r="I55" s="1">
        <v>0</v>
      </c>
      <c r="J55" s="3" t="s">
        <v>18</v>
      </c>
      <c r="K55" s="2" t="str">
        <f>J55*3169.97</f>
        <v>0</v>
      </c>
      <c r="L55" s="5"/>
    </row>
    <row r="56" spans="1:12" customHeight="1" ht="105" outlineLevel="5">
      <c r="A56" s="1"/>
      <c r="B56" s="1">
        <v>827102</v>
      </c>
      <c r="C56" s="1" t="s">
        <v>193</v>
      </c>
      <c r="D56" s="1" t="s">
        <v>194</v>
      </c>
      <c r="E56" s="2" t="s">
        <v>195</v>
      </c>
      <c r="F56" s="2" t="s">
        <v>192</v>
      </c>
      <c r="G56" s="2">
        <v>0</v>
      </c>
      <c r="H56" s="2">
        <v>0</v>
      </c>
      <c r="I56" s="1">
        <v>0</v>
      </c>
      <c r="J56" s="3" t="s">
        <v>18</v>
      </c>
      <c r="K56" s="2" t="str">
        <f>J56*3169.97</f>
        <v>0</v>
      </c>
      <c r="L56" s="5"/>
    </row>
    <row r="57" spans="1:12" customHeight="1" ht="105" outlineLevel="5">
      <c r="A57" s="1"/>
      <c r="B57" s="1">
        <v>827108</v>
      </c>
      <c r="C57" s="1" t="s">
        <v>196</v>
      </c>
      <c r="D57" s="1" t="s">
        <v>197</v>
      </c>
      <c r="E57" s="2" t="s">
        <v>198</v>
      </c>
      <c r="F57" s="2" t="s">
        <v>17</v>
      </c>
      <c r="G57" s="2">
        <v>0</v>
      </c>
      <c r="H57" s="2">
        <v>0</v>
      </c>
      <c r="I57" s="1">
        <v>0</v>
      </c>
      <c r="J57" s="3" t="s">
        <v>18</v>
      </c>
      <c r="K57" s="2" t="str">
        <f>J57*0.00</f>
        <v>0</v>
      </c>
      <c r="L57" s="5"/>
    </row>
    <row r="58" spans="1:12" customHeight="1" ht="105" outlineLevel="5">
      <c r="A58" s="1"/>
      <c r="B58" s="1">
        <v>827112</v>
      </c>
      <c r="C58" s="1" t="s">
        <v>199</v>
      </c>
      <c r="D58" s="1" t="s">
        <v>200</v>
      </c>
      <c r="E58" s="2" t="s">
        <v>201</v>
      </c>
      <c r="F58" s="2" t="s">
        <v>17</v>
      </c>
      <c r="G58" s="2">
        <v>0</v>
      </c>
      <c r="H58" s="2">
        <v>0</v>
      </c>
      <c r="I58" s="1">
        <v>0</v>
      </c>
      <c r="J58" s="3" t="s">
        <v>18</v>
      </c>
      <c r="K58" s="2" t="str">
        <f>J58*0.00</f>
        <v>0</v>
      </c>
      <c r="L58" s="5"/>
    </row>
    <row r="59" spans="1:12" customHeight="1" ht="105" outlineLevel="5">
      <c r="A59" s="1"/>
      <c r="B59" s="1">
        <v>827115</v>
      </c>
      <c r="C59" s="1" t="s">
        <v>202</v>
      </c>
      <c r="D59" s="1" t="s">
        <v>203</v>
      </c>
      <c r="E59" s="2" t="s">
        <v>204</v>
      </c>
      <c r="F59" s="2" t="s">
        <v>205</v>
      </c>
      <c r="G59" s="2" t="s">
        <v>51</v>
      </c>
      <c r="H59" s="2">
        <v>0</v>
      </c>
      <c r="I59" s="1">
        <v>0</v>
      </c>
      <c r="J59" s="3" t="s">
        <v>18</v>
      </c>
      <c r="K59" s="2" t="str">
        <f>J59*1951.20</f>
        <v>0</v>
      </c>
      <c r="L59" s="5"/>
    </row>
    <row r="60" spans="1:12" customHeight="1" ht="105" outlineLevel="5">
      <c r="A60" s="1"/>
      <c r="B60" s="1">
        <v>827116</v>
      </c>
      <c r="C60" s="1" t="s">
        <v>206</v>
      </c>
      <c r="D60" s="1" t="s">
        <v>207</v>
      </c>
      <c r="E60" s="2" t="s">
        <v>208</v>
      </c>
      <c r="F60" s="2" t="s">
        <v>209</v>
      </c>
      <c r="G60" s="2" t="s">
        <v>51</v>
      </c>
      <c r="H60" s="2">
        <v>0</v>
      </c>
      <c r="I60" s="1">
        <v>0</v>
      </c>
      <c r="J60" s="3" t="s">
        <v>18</v>
      </c>
      <c r="K60" s="2" t="str">
        <f>J60*1883.06</f>
        <v>0</v>
      </c>
      <c r="L60" s="5"/>
    </row>
    <row r="61" spans="1:12" customHeight="1" ht="105" outlineLevel="5">
      <c r="A61" s="1"/>
      <c r="B61" s="1">
        <v>827117</v>
      </c>
      <c r="C61" s="1" t="s">
        <v>210</v>
      </c>
      <c r="D61" s="1" t="s">
        <v>211</v>
      </c>
      <c r="E61" s="2" t="s">
        <v>212</v>
      </c>
      <c r="F61" s="2" t="s">
        <v>17</v>
      </c>
      <c r="G61" s="2">
        <v>0</v>
      </c>
      <c r="H61" s="2">
        <v>0</v>
      </c>
      <c r="I61" s="1">
        <v>0</v>
      </c>
      <c r="J61" s="3" t="s">
        <v>18</v>
      </c>
      <c r="K61" s="2" t="str">
        <f>J61*0.00</f>
        <v>0</v>
      </c>
      <c r="L61" s="5"/>
    </row>
    <row r="62" spans="1:12" customHeight="1" ht="105" outlineLevel="5">
      <c r="A62" s="1"/>
      <c r="B62" s="1">
        <v>827119</v>
      </c>
      <c r="C62" s="1" t="s">
        <v>213</v>
      </c>
      <c r="D62" s="1" t="s">
        <v>214</v>
      </c>
      <c r="E62" s="2" t="s">
        <v>215</v>
      </c>
      <c r="F62" s="2" t="s">
        <v>216</v>
      </c>
      <c r="G62" s="2" t="s">
        <v>51</v>
      </c>
      <c r="H62" s="2">
        <v>0</v>
      </c>
      <c r="I62" s="1">
        <v>0</v>
      </c>
      <c r="J62" s="3" t="s">
        <v>18</v>
      </c>
      <c r="K62" s="2" t="str">
        <f>J62*2377.36</f>
        <v>0</v>
      </c>
      <c r="L62" s="5"/>
    </row>
    <row r="63" spans="1:12" customHeight="1" ht="105" outlineLevel="5">
      <c r="A63" s="1"/>
      <c r="B63" s="1">
        <v>827121</v>
      </c>
      <c r="C63" s="1" t="s">
        <v>217</v>
      </c>
      <c r="D63" s="1" t="s">
        <v>218</v>
      </c>
      <c r="E63" s="2" t="s">
        <v>219</v>
      </c>
      <c r="F63" s="2" t="s">
        <v>220</v>
      </c>
      <c r="G63" s="2" t="s">
        <v>51</v>
      </c>
      <c r="H63" s="2">
        <v>0</v>
      </c>
      <c r="I63" s="1">
        <v>0</v>
      </c>
      <c r="J63" s="3" t="s">
        <v>18</v>
      </c>
      <c r="K63" s="2" t="str">
        <f>J63*1547.34</f>
        <v>0</v>
      </c>
      <c r="L63" s="5"/>
    </row>
    <row r="64" spans="1:12" customHeight="1" ht="105" outlineLevel="5">
      <c r="A64" s="1"/>
      <c r="B64" s="1">
        <v>827129</v>
      </c>
      <c r="C64" s="1" t="s">
        <v>221</v>
      </c>
      <c r="D64" s="1" t="s">
        <v>222</v>
      </c>
      <c r="E64" s="2" t="s">
        <v>223</v>
      </c>
      <c r="F64" s="2" t="s">
        <v>224</v>
      </c>
      <c r="G64" s="2">
        <v>9</v>
      </c>
      <c r="H64" s="2">
        <v>0</v>
      </c>
      <c r="I64" s="1">
        <v>0</v>
      </c>
      <c r="J64" s="3" t="s">
        <v>18</v>
      </c>
      <c r="K64" s="2" t="str">
        <f>J64*3518.36</f>
        <v>0</v>
      </c>
      <c r="L64" s="5"/>
    </row>
    <row r="65" spans="1:12" customHeight="1" ht="105" outlineLevel="5">
      <c r="A65" s="1"/>
      <c r="B65" s="1">
        <v>827152</v>
      </c>
      <c r="C65" s="1" t="s">
        <v>225</v>
      </c>
      <c r="D65" s="1" t="s">
        <v>226</v>
      </c>
      <c r="E65" s="2" t="s">
        <v>227</v>
      </c>
      <c r="F65" s="2" t="s">
        <v>228</v>
      </c>
      <c r="G65" s="2">
        <v>3</v>
      </c>
      <c r="H65" s="2">
        <v>0</v>
      </c>
      <c r="I65" s="1">
        <v>0</v>
      </c>
      <c r="J65" s="3" t="s">
        <v>18</v>
      </c>
      <c r="K65" s="2" t="str">
        <f>J65*2616.47</f>
        <v>0</v>
      </c>
      <c r="L65" s="5"/>
    </row>
    <row r="66" spans="1:12" customHeight="1" ht="105" outlineLevel="5">
      <c r="A66" s="1"/>
      <c r="B66" s="1">
        <v>827167</v>
      </c>
      <c r="C66" s="1" t="s">
        <v>229</v>
      </c>
      <c r="D66" s="1" t="s">
        <v>230</v>
      </c>
      <c r="E66" s="2" t="s">
        <v>231</v>
      </c>
      <c r="F66" s="2" t="s">
        <v>232</v>
      </c>
      <c r="G66" s="2" t="s">
        <v>51</v>
      </c>
      <c r="H66" s="2">
        <v>0</v>
      </c>
      <c r="I66" s="1">
        <v>0</v>
      </c>
      <c r="J66" s="3" t="s">
        <v>18</v>
      </c>
      <c r="K66" s="2" t="str">
        <f>J66*2189.07</f>
        <v>0</v>
      </c>
      <c r="L66" s="5"/>
    </row>
    <row r="67" spans="1:12" customHeight="1" ht="105" outlineLevel="5">
      <c r="A67" s="1"/>
      <c r="B67" s="1">
        <v>827168</v>
      </c>
      <c r="C67" s="1" t="s">
        <v>233</v>
      </c>
      <c r="D67" s="1" t="s">
        <v>234</v>
      </c>
      <c r="E67" s="2" t="s">
        <v>235</v>
      </c>
      <c r="F67" s="2" t="s">
        <v>17</v>
      </c>
      <c r="G67" s="2">
        <v>0</v>
      </c>
      <c r="H67" s="2">
        <v>0</v>
      </c>
      <c r="I67" s="1">
        <v>0</v>
      </c>
      <c r="J67" s="3" t="s">
        <v>18</v>
      </c>
      <c r="K67" s="2" t="str">
        <f>J67*0.00</f>
        <v>0</v>
      </c>
      <c r="L67" s="5"/>
    </row>
    <row r="68" spans="1:12" customHeight="1" ht="105" outlineLevel="5">
      <c r="A68" s="1"/>
      <c r="B68" s="1">
        <v>827175</v>
      </c>
      <c r="C68" s="1" t="s">
        <v>236</v>
      </c>
      <c r="D68" s="1" t="s">
        <v>237</v>
      </c>
      <c r="E68" s="2" t="s">
        <v>238</v>
      </c>
      <c r="F68" s="2" t="s">
        <v>239</v>
      </c>
      <c r="G68" s="2">
        <v>10</v>
      </c>
      <c r="H68" s="2">
        <v>0</v>
      </c>
      <c r="I68" s="1">
        <v>0</v>
      </c>
      <c r="J68" s="3" t="s">
        <v>18</v>
      </c>
      <c r="K68" s="2" t="str">
        <f>J68*2395.96</f>
        <v>0</v>
      </c>
      <c r="L68" s="5"/>
    </row>
    <row r="69" spans="1:12" customHeight="1" ht="105" outlineLevel="5">
      <c r="A69" s="1"/>
      <c r="B69" s="1">
        <v>827176</v>
      </c>
      <c r="C69" s="1" t="s">
        <v>240</v>
      </c>
      <c r="D69" s="1" t="s">
        <v>241</v>
      </c>
      <c r="E69" s="2" t="s">
        <v>242</v>
      </c>
      <c r="F69" s="2" t="s">
        <v>17</v>
      </c>
      <c r="G69" s="2">
        <v>0</v>
      </c>
      <c r="H69" s="2">
        <v>0</v>
      </c>
      <c r="I69" s="1">
        <v>0</v>
      </c>
      <c r="J69" s="3" t="s">
        <v>18</v>
      </c>
      <c r="K69" s="2" t="str">
        <f>J69*0.00</f>
        <v>0</v>
      </c>
      <c r="L69" s="5"/>
    </row>
    <row r="70" spans="1:12" customHeight="1" ht="105" outlineLevel="5">
      <c r="A70" s="1"/>
      <c r="B70" s="1">
        <v>827179</v>
      </c>
      <c r="C70" s="1" t="s">
        <v>243</v>
      </c>
      <c r="D70" s="1" t="s">
        <v>244</v>
      </c>
      <c r="E70" s="2" t="s">
        <v>245</v>
      </c>
      <c r="F70" s="2" t="s">
        <v>239</v>
      </c>
      <c r="G70" s="2">
        <v>1</v>
      </c>
      <c r="H70" s="2">
        <v>0</v>
      </c>
      <c r="I70" s="1">
        <v>0</v>
      </c>
      <c r="J70" s="3" t="s">
        <v>18</v>
      </c>
      <c r="K70" s="2" t="str">
        <f>J70*2395.96</f>
        <v>0</v>
      </c>
      <c r="L70" s="5"/>
    </row>
    <row r="71" spans="1:12" customHeight="1" ht="105" outlineLevel="5">
      <c r="A71" s="1"/>
      <c r="B71" s="1">
        <v>827180</v>
      </c>
      <c r="C71" s="1" t="s">
        <v>246</v>
      </c>
      <c r="D71" s="1" t="s">
        <v>247</v>
      </c>
      <c r="E71" s="2" t="s">
        <v>248</v>
      </c>
      <c r="F71" s="2" t="s">
        <v>249</v>
      </c>
      <c r="G71" s="2">
        <v>0</v>
      </c>
      <c r="H71" s="2">
        <v>0</v>
      </c>
      <c r="I71" s="1">
        <v>0</v>
      </c>
      <c r="J71" s="3" t="s">
        <v>18</v>
      </c>
      <c r="K71" s="2" t="str">
        <f>J71*2542.70</f>
        <v>0</v>
      </c>
      <c r="L71" s="5"/>
    </row>
    <row r="72" spans="1:12" customHeight="1" ht="105" outlineLevel="5">
      <c r="A72" s="1"/>
      <c r="B72" s="1">
        <v>827181</v>
      </c>
      <c r="C72" s="1" t="s">
        <v>250</v>
      </c>
      <c r="D72" s="1" t="s">
        <v>251</v>
      </c>
      <c r="E72" s="2" t="s">
        <v>252</v>
      </c>
      <c r="F72" s="2" t="s">
        <v>249</v>
      </c>
      <c r="G72" s="2">
        <v>0</v>
      </c>
      <c r="H72" s="2">
        <v>0</v>
      </c>
      <c r="I72" s="1">
        <v>0</v>
      </c>
      <c r="J72" s="3" t="s">
        <v>18</v>
      </c>
      <c r="K72" s="2" t="str">
        <f>J72*2542.70</f>
        <v>0</v>
      </c>
      <c r="L72" s="5"/>
    </row>
    <row r="73" spans="1:12" customHeight="1" ht="105" outlineLevel="5">
      <c r="A73" s="1"/>
      <c r="B73" s="1">
        <v>827182</v>
      </c>
      <c r="C73" s="1" t="s">
        <v>253</v>
      </c>
      <c r="D73" s="1" t="s">
        <v>254</v>
      </c>
      <c r="E73" s="2" t="s">
        <v>255</v>
      </c>
      <c r="F73" s="2" t="s">
        <v>256</v>
      </c>
      <c r="G73" s="2">
        <v>0</v>
      </c>
      <c r="H73" s="2">
        <v>0</v>
      </c>
      <c r="I73" s="1">
        <v>0</v>
      </c>
      <c r="J73" s="3" t="s">
        <v>18</v>
      </c>
      <c r="K73" s="2" t="str">
        <f>J73*2081.28</f>
        <v>0</v>
      </c>
      <c r="L73" s="5"/>
    </row>
    <row r="74" spans="1:12" customHeight="1" ht="105" outlineLevel="5">
      <c r="A74" s="1"/>
      <c r="B74" s="1">
        <v>827188</v>
      </c>
      <c r="C74" s="1" t="s">
        <v>257</v>
      </c>
      <c r="D74" s="1" t="s">
        <v>258</v>
      </c>
      <c r="E74" s="2" t="s">
        <v>259</v>
      </c>
      <c r="F74" s="2" t="s">
        <v>17</v>
      </c>
      <c r="G74" s="2">
        <v>2</v>
      </c>
      <c r="H74" s="2">
        <v>0</v>
      </c>
      <c r="I74" s="1">
        <v>0</v>
      </c>
      <c r="J74" s="3" t="s">
        <v>18</v>
      </c>
      <c r="K74" s="2" t="str">
        <f>J74*0.00</f>
        <v>0</v>
      </c>
      <c r="L74" s="5"/>
    </row>
    <row r="75" spans="1:12" customHeight="1" ht="105" outlineLevel="5">
      <c r="A75" s="1"/>
      <c r="B75" s="1">
        <v>827192</v>
      </c>
      <c r="C75" s="1" t="s">
        <v>260</v>
      </c>
      <c r="D75" s="1" t="s">
        <v>261</v>
      </c>
      <c r="E75" s="2" t="s">
        <v>262</v>
      </c>
      <c r="F75" s="2" t="s">
        <v>17</v>
      </c>
      <c r="G75" s="2">
        <v>0</v>
      </c>
      <c r="H75" s="2">
        <v>0</v>
      </c>
      <c r="I75" s="1">
        <v>0</v>
      </c>
      <c r="J75" s="3" t="s">
        <v>18</v>
      </c>
      <c r="K75" s="2" t="str">
        <f>J75*0.00</f>
        <v>0</v>
      </c>
      <c r="L75" s="5"/>
    </row>
    <row r="76" spans="1:12" customHeight="1" ht="105" outlineLevel="5">
      <c r="A76" s="1"/>
      <c r="B76" s="1">
        <v>827195</v>
      </c>
      <c r="C76" s="1" t="s">
        <v>263</v>
      </c>
      <c r="D76" s="1" t="s">
        <v>264</v>
      </c>
      <c r="E76" s="2" t="s">
        <v>265</v>
      </c>
      <c r="F76" s="2" t="s">
        <v>266</v>
      </c>
      <c r="G76" s="2">
        <v>0</v>
      </c>
      <c r="H76" s="2">
        <v>0</v>
      </c>
      <c r="I76" s="1">
        <v>0</v>
      </c>
      <c r="J76" s="3" t="s">
        <v>18</v>
      </c>
      <c r="K76" s="2" t="str">
        <f>J76*3202.59</f>
        <v>0</v>
      </c>
      <c r="L76" s="5"/>
    </row>
    <row r="77" spans="1:12" customHeight="1" ht="105" outlineLevel="5">
      <c r="A77" s="1"/>
      <c r="B77" s="1">
        <v>827196</v>
      </c>
      <c r="C77" s="1" t="s">
        <v>267</v>
      </c>
      <c r="D77" s="1" t="s">
        <v>268</v>
      </c>
      <c r="E77" s="2" t="s">
        <v>269</v>
      </c>
      <c r="F77" s="2" t="s">
        <v>17</v>
      </c>
      <c r="G77" s="2">
        <v>0</v>
      </c>
      <c r="H77" s="2">
        <v>0</v>
      </c>
      <c r="I77" s="1">
        <v>0</v>
      </c>
      <c r="J77" s="3" t="s">
        <v>18</v>
      </c>
      <c r="K77" s="2" t="str">
        <f>J77*0.00</f>
        <v>0</v>
      </c>
      <c r="L77" s="5"/>
    </row>
    <row r="78" spans="1:12" customHeight="1" ht="105" outlineLevel="5">
      <c r="A78" s="1"/>
      <c r="B78" s="1">
        <v>827200</v>
      </c>
      <c r="C78" s="1" t="s">
        <v>270</v>
      </c>
      <c r="D78" s="1" t="s">
        <v>271</v>
      </c>
      <c r="E78" s="2" t="s">
        <v>272</v>
      </c>
      <c r="F78" s="2" t="s">
        <v>273</v>
      </c>
      <c r="G78" s="2">
        <v>0</v>
      </c>
      <c r="H78" s="2">
        <v>0</v>
      </c>
      <c r="I78" s="1">
        <v>0</v>
      </c>
      <c r="J78" s="3" t="s">
        <v>18</v>
      </c>
      <c r="K78" s="2" t="str">
        <f>J78*3246.48</f>
        <v>0</v>
      </c>
      <c r="L78" s="5"/>
    </row>
    <row r="79" spans="1:12" customHeight="1" ht="105" outlineLevel="5">
      <c r="A79" s="1"/>
      <c r="B79" s="1">
        <v>827216</v>
      </c>
      <c r="C79" s="1" t="s">
        <v>274</v>
      </c>
      <c r="D79" s="1" t="s">
        <v>275</v>
      </c>
      <c r="E79" s="2" t="s">
        <v>276</v>
      </c>
      <c r="F79" s="2" t="s">
        <v>277</v>
      </c>
      <c r="G79" s="2">
        <v>0</v>
      </c>
      <c r="H79" s="2">
        <v>0</v>
      </c>
      <c r="I79" s="1">
        <v>0</v>
      </c>
      <c r="J79" s="3" t="s">
        <v>18</v>
      </c>
      <c r="K79" s="2" t="str">
        <f>J79*1900.00</f>
        <v>0</v>
      </c>
      <c r="L79" s="5"/>
    </row>
    <row r="80" spans="1:12" customHeight="1" ht="105" outlineLevel="5">
      <c r="A80" s="1"/>
      <c r="B80" s="1">
        <v>827228</v>
      </c>
      <c r="C80" s="1" t="s">
        <v>278</v>
      </c>
      <c r="D80" s="1" t="s">
        <v>279</v>
      </c>
      <c r="E80" s="2" t="s">
        <v>280</v>
      </c>
      <c r="F80" s="2" t="s">
        <v>281</v>
      </c>
      <c r="G80" s="2" t="s">
        <v>51</v>
      </c>
      <c r="H80" s="2">
        <v>0</v>
      </c>
      <c r="I80" s="1">
        <v>0</v>
      </c>
      <c r="J80" s="3" t="s">
        <v>18</v>
      </c>
      <c r="K80" s="2" t="str">
        <f>J80*2077.57</f>
        <v>0</v>
      </c>
      <c r="L80" s="5"/>
    </row>
    <row r="81" spans="1:12" customHeight="1" ht="105" outlineLevel="5">
      <c r="A81" s="1"/>
      <c r="B81" s="1">
        <v>827229</v>
      </c>
      <c r="C81" s="1" t="s">
        <v>282</v>
      </c>
      <c r="D81" s="1" t="s">
        <v>283</v>
      </c>
      <c r="E81" s="2" t="s">
        <v>284</v>
      </c>
      <c r="F81" s="2" t="s">
        <v>285</v>
      </c>
      <c r="G81" s="2">
        <v>3</v>
      </c>
      <c r="H81" s="2">
        <v>0</v>
      </c>
      <c r="I81" s="1">
        <v>0</v>
      </c>
      <c r="J81" s="3" t="s">
        <v>18</v>
      </c>
      <c r="K81" s="2" t="str">
        <f>J81*1819.88</f>
        <v>0</v>
      </c>
      <c r="L81" s="5"/>
    </row>
    <row r="82" spans="1:12" customHeight="1" ht="105" outlineLevel="5">
      <c r="A82" s="1"/>
      <c r="B82" s="1">
        <v>827230</v>
      </c>
      <c r="C82" s="1" t="s">
        <v>286</v>
      </c>
      <c r="D82" s="1" t="s">
        <v>287</v>
      </c>
      <c r="E82" s="2" t="s">
        <v>288</v>
      </c>
      <c r="F82" s="2" t="s">
        <v>285</v>
      </c>
      <c r="G82" s="2" t="s">
        <v>51</v>
      </c>
      <c r="H82" s="2">
        <v>0</v>
      </c>
      <c r="I82" s="1">
        <v>0</v>
      </c>
      <c r="J82" s="3" t="s">
        <v>18</v>
      </c>
      <c r="K82" s="2" t="str">
        <f>J82*1819.88</f>
        <v>0</v>
      </c>
      <c r="L82" s="5"/>
    </row>
    <row r="83" spans="1:12" customHeight="1" ht="105" outlineLevel="5">
      <c r="A83" s="1"/>
      <c r="B83" s="1">
        <v>827231</v>
      </c>
      <c r="C83" s="1" t="s">
        <v>289</v>
      </c>
      <c r="D83" s="1" t="s">
        <v>290</v>
      </c>
      <c r="E83" s="2" t="s">
        <v>291</v>
      </c>
      <c r="F83" s="2" t="s">
        <v>285</v>
      </c>
      <c r="G83" s="2">
        <v>8</v>
      </c>
      <c r="H83" s="2">
        <v>0</v>
      </c>
      <c r="I83" s="1">
        <v>0</v>
      </c>
      <c r="J83" s="3" t="s">
        <v>18</v>
      </c>
      <c r="K83" s="2" t="str">
        <f>J83*1819.88</f>
        <v>0</v>
      </c>
      <c r="L83" s="5"/>
    </row>
    <row r="84" spans="1:12" customHeight="1" ht="105" outlineLevel="5">
      <c r="A84" s="1"/>
      <c r="B84" s="1">
        <v>827232</v>
      </c>
      <c r="C84" s="1" t="s">
        <v>292</v>
      </c>
      <c r="D84" s="1" t="s">
        <v>293</v>
      </c>
      <c r="E84" s="2" t="s">
        <v>294</v>
      </c>
      <c r="F84" s="2" t="s">
        <v>285</v>
      </c>
      <c r="G84" s="2" t="s">
        <v>51</v>
      </c>
      <c r="H84" s="2">
        <v>0</v>
      </c>
      <c r="I84" s="1">
        <v>0</v>
      </c>
      <c r="J84" s="3" t="s">
        <v>18</v>
      </c>
      <c r="K84" s="2" t="str">
        <f>J84*1819.88</f>
        <v>0</v>
      </c>
      <c r="L84" s="5"/>
    </row>
    <row r="85" spans="1:12" customHeight="1" ht="105" outlineLevel="5">
      <c r="A85" s="1"/>
      <c r="B85" s="1">
        <v>827233</v>
      </c>
      <c r="C85" s="1" t="s">
        <v>295</v>
      </c>
      <c r="D85" s="1" t="s">
        <v>296</v>
      </c>
      <c r="E85" s="2" t="s">
        <v>297</v>
      </c>
      <c r="F85" s="2" t="s">
        <v>298</v>
      </c>
      <c r="G85" s="2" t="s">
        <v>51</v>
      </c>
      <c r="H85" s="2">
        <v>0</v>
      </c>
      <c r="I85" s="1">
        <v>0</v>
      </c>
      <c r="J85" s="3" t="s">
        <v>18</v>
      </c>
      <c r="K85" s="2" t="str">
        <f>J85*2005.71</f>
        <v>0</v>
      </c>
      <c r="L85" s="5"/>
    </row>
    <row r="86" spans="1:12" customHeight="1" ht="105" outlineLevel="5">
      <c r="A86" s="1"/>
      <c r="B86" s="1">
        <v>827234</v>
      </c>
      <c r="C86" s="1" t="s">
        <v>299</v>
      </c>
      <c r="D86" s="1" t="s">
        <v>300</v>
      </c>
      <c r="E86" s="2" t="s">
        <v>301</v>
      </c>
      <c r="F86" s="2" t="s">
        <v>302</v>
      </c>
      <c r="G86" s="2">
        <v>10</v>
      </c>
      <c r="H86" s="2">
        <v>0</v>
      </c>
      <c r="I86" s="1">
        <v>0</v>
      </c>
      <c r="J86" s="3" t="s">
        <v>18</v>
      </c>
      <c r="K86" s="2" t="str">
        <f>J86*2111.01</f>
        <v>0</v>
      </c>
      <c r="L86" s="5"/>
    </row>
    <row r="87" spans="1:12" customHeight="1" ht="105" outlineLevel="5">
      <c r="A87" s="1"/>
      <c r="B87" s="1">
        <v>827235</v>
      </c>
      <c r="C87" s="1" t="s">
        <v>303</v>
      </c>
      <c r="D87" s="1" t="s">
        <v>304</v>
      </c>
      <c r="E87" s="2" t="s">
        <v>305</v>
      </c>
      <c r="F87" s="2" t="s">
        <v>302</v>
      </c>
      <c r="G87" s="2">
        <v>3</v>
      </c>
      <c r="H87" s="2">
        <v>0</v>
      </c>
      <c r="I87" s="1">
        <v>0</v>
      </c>
      <c r="J87" s="3" t="s">
        <v>18</v>
      </c>
      <c r="K87" s="2" t="str">
        <f>J87*2111.01</f>
        <v>0</v>
      </c>
      <c r="L87" s="5"/>
    </row>
    <row r="88" spans="1:12" customHeight="1" ht="105" outlineLevel="5">
      <c r="A88" s="1"/>
      <c r="B88" s="1">
        <v>827236</v>
      </c>
      <c r="C88" s="1" t="s">
        <v>306</v>
      </c>
      <c r="D88" s="1" t="s">
        <v>307</v>
      </c>
      <c r="E88" s="2" t="s">
        <v>308</v>
      </c>
      <c r="F88" s="2" t="s">
        <v>302</v>
      </c>
      <c r="G88" s="2">
        <v>2</v>
      </c>
      <c r="H88" s="2">
        <v>0</v>
      </c>
      <c r="I88" s="1">
        <v>0</v>
      </c>
      <c r="J88" s="3" t="s">
        <v>18</v>
      </c>
      <c r="K88" s="2" t="str">
        <f>J88*2111.01</f>
        <v>0</v>
      </c>
      <c r="L88" s="5"/>
    </row>
    <row r="89" spans="1:12" customHeight="1" ht="105" outlineLevel="5">
      <c r="A89" s="1"/>
      <c r="B89" s="1">
        <v>827237</v>
      </c>
      <c r="C89" s="1" t="s">
        <v>309</v>
      </c>
      <c r="D89" s="1" t="s">
        <v>310</v>
      </c>
      <c r="E89" s="2" t="s">
        <v>311</v>
      </c>
      <c r="F89" s="2" t="s">
        <v>312</v>
      </c>
      <c r="G89" s="2">
        <v>0</v>
      </c>
      <c r="H89" s="2">
        <v>0</v>
      </c>
      <c r="I89" s="1">
        <v>0</v>
      </c>
      <c r="J89" s="3" t="s">
        <v>18</v>
      </c>
      <c r="K89" s="2" t="str">
        <f>J89*2208.88</f>
        <v>0</v>
      </c>
      <c r="L89" s="5"/>
    </row>
    <row r="90" spans="1:12" customHeight="1" ht="105" outlineLevel="5">
      <c r="A90" s="1"/>
      <c r="B90" s="1">
        <v>827238</v>
      </c>
      <c r="C90" s="1" t="s">
        <v>313</v>
      </c>
      <c r="D90" s="1" t="s">
        <v>314</v>
      </c>
      <c r="E90" s="2" t="s">
        <v>315</v>
      </c>
      <c r="F90" s="2" t="s">
        <v>312</v>
      </c>
      <c r="G90" s="2">
        <v>0</v>
      </c>
      <c r="H90" s="2">
        <v>0</v>
      </c>
      <c r="I90" s="1">
        <v>0</v>
      </c>
      <c r="J90" s="3" t="s">
        <v>18</v>
      </c>
      <c r="K90" s="2" t="str">
        <f>J90*2208.88</f>
        <v>0</v>
      </c>
      <c r="L90" s="5"/>
    </row>
    <row r="91" spans="1:12" customHeight="1" ht="105" outlineLevel="5">
      <c r="A91" s="1"/>
      <c r="B91" s="1">
        <v>827247</v>
      </c>
      <c r="C91" s="1" t="s">
        <v>316</v>
      </c>
      <c r="D91" s="1" t="s">
        <v>317</v>
      </c>
      <c r="E91" s="2" t="s">
        <v>318</v>
      </c>
      <c r="F91" s="2" t="s">
        <v>319</v>
      </c>
      <c r="G91" s="2">
        <v>0</v>
      </c>
      <c r="H91" s="2">
        <v>0</v>
      </c>
      <c r="I91" s="1">
        <v>0</v>
      </c>
      <c r="J91" s="3" t="s">
        <v>18</v>
      </c>
      <c r="K91" s="2" t="str">
        <f>J91*3349.40</f>
        <v>0</v>
      </c>
      <c r="L91" s="5"/>
    </row>
    <row r="92" spans="1:12" customHeight="1" ht="105" outlineLevel="5">
      <c r="A92" s="1"/>
      <c r="B92" s="1">
        <v>827251</v>
      </c>
      <c r="C92" s="1" t="s">
        <v>320</v>
      </c>
      <c r="D92" s="1" t="s">
        <v>321</v>
      </c>
      <c r="E92" s="2" t="s">
        <v>322</v>
      </c>
      <c r="F92" s="2" t="s">
        <v>323</v>
      </c>
      <c r="G92" s="2">
        <v>0</v>
      </c>
      <c r="H92" s="2">
        <v>0</v>
      </c>
      <c r="I92" s="1">
        <v>0</v>
      </c>
      <c r="J92" s="3" t="s">
        <v>18</v>
      </c>
      <c r="K92" s="2" t="str">
        <f>J92*1508.93</f>
        <v>0</v>
      </c>
      <c r="L92" s="5"/>
    </row>
    <row r="93" spans="1:12" customHeight="1" ht="105" outlineLevel="5">
      <c r="A93" s="1"/>
      <c r="B93" s="1">
        <v>827252</v>
      </c>
      <c r="C93" s="1" t="s">
        <v>324</v>
      </c>
      <c r="D93" s="1" t="s">
        <v>325</v>
      </c>
      <c r="E93" s="2" t="s">
        <v>326</v>
      </c>
      <c r="F93" s="2" t="s">
        <v>323</v>
      </c>
      <c r="G93" s="2">
        <v>7</v>
      </c>
      <c r="H93" s="2">
        <v>0</v>
      </c>
      <c r="I93" s="1">
        <v>0</v>
      </c>
      <c r="J93" s="3" t="s">
        <v>18</v>
      </c>
      <c r="K93" s="2" t="str">
        <f>J93*1508.93</f>
        <v>0</v>
      </c>
      <c r="L93" s="5"/>
    </row>
    <row r="94" spans="1:12" customHeight="1" ht="105" outlineLevel="5">
      <c r="A94" s="1"/>
      <c r="B94" s="1">
        <v>827253</v>
      </c>
      <c r="C94" s="1" t="s">
        <v>327</v>
      </c>
      <c r="D94" s="1" t="s">
        <v>328</v>
      </c>
      <c r="E94" s="2" t="s">
        <v>329</v>
      </c>
      <c r="F94" s="2" t="s">
        <v>330</v>
      </c>
      <c r="G94" s="2" t="s">
        <v>71</v>
      </c>
      <c r="H94" s="2">
        <v>0</v>
      </c>
      <c r="I94" s="1">
        <v>0</v>
      </c>
      <c r="J94" s="3" t="s">
        <v>18</v>
      </c>
      <c r="K94" s="2" t="str">
        <f>J94*1468.04</f>
        <v>0</v>
      </c>
      <c r="L94" s="5"/>
    </row>
    <row r="95" spans="1:12" customHeight="1" ht="105" outlineLevel="5">
      <c r="A95" s="1"/>
      <c r="B95" s="1">
        <v>827254</v>
      </c>
      <c r="C95" s="1" t="s">
        <v>331</v>
      </c>
      <c r="D95" s="1" t="s">
        <v>332</v>
      </c>
      <c r="E95" s="2" t="s">
        <v>333</v>
      </c>
      <c r="F95" s="2" t="s">
        <v>330</v>
      </c>
      <c r="G95" s="2">
        <v>6</v>
      </c>
      <c r="H95" s="2">
        <v>0</v>
      </c>
      <c r="I95" s="1">
        <v>0</v>
      </c>
      <c r="J95" s="3" t="s">
        <v>18</v>
      </c>
      <c r="K95" s="2" t="str">
        <f>J95*1468.04</f>
        <v>0</v>
      </c>
      <c r="L95" s="5"/>
    </row>
    <row r="96" spans="1:12" customHeight="1" ht="105" outlineLevel="5">
      <c r="A96" s="1"/>
      <c r="B96" s="1">
        <v>827263</v>
      </c>
      <c r="C96" s="1" t="s">
        <v>334</v>
      </c>
      <c r="D96" s="1" t="s">
        <v>335</v>
      </c>
      <c r="E96" s="2" t="s">
        <v>336</v>
      </c>
      <c r="F96" s="2" t="s">
        <v>337</v>
      </c>
      <c r="G96" s="2" t="s">
        <v>71</v>
      </c>
      <c r="H96" s="2">
        <v>0</v>
      </c>
      <c r="I96" s="1">
        <v>0</v>
      </c>
      <c r="J96" s="3" t="s">
        <v>18</v>
      </c>
      <c r="K96" s="2" t="str">
        <f>J96*1267.35</f>
        <v>0</v>
      </c>
      <c r="L96" s="5"/>
    </row>
    <row r="97" spans="1:12" customHeight="1" ht="105" outlineLevel="5">
      <c r="A97" s="1"/>
      <c r="B97" s="1">
        <v>827264</v>
      </c>
      <c r="C97" s="1" t="s">
        <v>338</v>
      </c>
      <c r="D97" s="1" t="s">
        <v>339</v>
      </c>
      <c r="E97" s="2" t="s">
        <v>340</v>
      </c>
      <c r="F97" s="2" t="s">
        <v>341</v>
      </c>
      <c r="G97" s="2" t="s">
        <v>51</v>
      </c>
      <c r="H97" s="2">
        <v>0</v>
      </c>
      <c r="I97" s="1">
        <v>0</v>
      </c>
      <c r="J97" s="3" t="s">
        <v>18</v>
      </c>
      <c r="K97" s="2" t="str">
        <f>J97*1235.14</f>
        <v>0</v>
      </c>
      <c r="L97" s="5"/>
    </row>
    <row r="98" spans="1:12" customHeight="1" ht="105" outlineLevel="5">
      <c r="A98" s="1"/>
      <c r="B98" s="1">
        <v>827289</v>
      </c>
      <c r="C98" s="1" t="s">
        <v>342</v>
      </c>
      <c r="D98" s="1" t="s">
        <v>343</v>
      </c>
      <c r="E98" s="2" t="s">
        <v>344</v>
      </c>
      <c r="F98" s="2" t="s">
        <v>345</v>
      </c>
      <c r="G98" s="2">
        <v>0</v>
      </c>
      <c r="H98" s="2">
        <v>0</v>
      </c>
      <c r="I98" s="1">
        <v>0</v>
      </c>
      <c r="J98" s="3" t="s">
        <v>18</v>
      </c>
      <c r="K98" s="2" t="str">
        <f>J98*1484.16</f>
        <v>0</v>
      </c>
      <c r="L98" s="5"/>
    </row>
    <row r="99" spans="1:12" customHeight="1" ht="105" outlineLevel="5">
      <c r="A99" s="1"/>
      <c r="B99" s="1">
        <v>827290</v>
      </c>
      <c r="C99" s="1" t="s">
        <v>346</v>
      </c>
      <c r="D99" s="1" t="s">
        <v>347</v>
      </c>
      <c r="E99" s="2" t="s">
        <v>348</v>
      </c>
      <c r="F99" s="2" t="s">
        <v>349</v>
      </c>
      <c r="G99" s="2">
        <v>3</v>
      </c>
      <c r="H99" s="2">
        <v>0</v>
      </c>
      <c r="I99" s="1">
        <v>0</v>
      </c>
      <c r="J99" s="3" t="s">
        <v>18</v>
      </c>
      <c r="K99" s="2" t="str">
        <f>J99*1636.54</f>
        <v>0</v>
      </c>
      <c r="L99" s="5"/>
    </row>
    <row r="100" spans="1:12" customHeight="1" ht="105" outlineLevel="5">
      <c r="A100" s="1"/>
      <c r="B100" s="1">
        <v>827291</v>
      </c>
      <c r="C100" s="1" t="s">
        <v>350</v>
      </c>
      <c r="D100" s="1" t="s">
        <v>351</v>
      </c>
      <c r="E100" s="2" t="s">
        <v>352</v>
      </c>
      <c r="F100" s="2" t="s">
        <v>353</v>
      </c>
      <c r="G100" s="2">
        <v>5</v>
      </c>
      <c r="H100" s="2">
        <v>0</v>
      </c>
      <c r="I100" s="1">
        <v>0</v>
      </c>
      <c r="J100" s="3" t="s">
        <v>18</v>
      </c>
      <c r="K100" s="2" t="str">
        <f>J100*1650.16</f>
        <v>0</v>
      </c>
      <c r="L100" s="5"/>
    </row>
    <row r="101" spans="1:12" customHeight="1" ht="105" outlineLevel="5">
      <c r="A101" s="1"/>
      <c r="B101" s="1">
        <v>827295</v>
      </c>
      <c r="C101" s="1" t="s">
        <v>354</v>
      </c>
      <c r="D101" s="1" t="s">
        <v>355</v>
      </c>
      <c r="E101" s="2" t="s">
        <v>356</v>
      </c>
      <c r="F101" s="2" t="s">
        <v>357</v>
      </c>
      <c r="G101" s="2" t="s">
        <v>71</v>
      </c>
      <c r="H101" s="2">
        <v>0</v>
      </c>
      <c r="I101" s="1">
        <v>0</v>
      </c>
      <c r="J101" s="3" t="s">
        <v>18</v>
      </c>
      <c r="K101" s="2" t="str">
        <f>J101*1398.68</f>
        <v>0</v>
      </c>
      <c r="L101" s="5"/>
    </row>
    <row r="102" spans="1:12" customHeight="1" ht="105" outlineLevel="5">
      <c r="A102" s="1"/>
      <c r="B102" s="1">
        <v>827296</v>
      </c>
      <c r="C102" s="1" t="s">
        <v>358</v>
      </c>
      <c r="D102" s="1" t="s">
        <v>359</v>
      </c>
      <c r="E102" s="2" t="s">
        <v>360</v>
      </c>
      <c r="F102" s="2" t="s">
        <v>357</v>
      </c>
      <c r="G102" s="2" t="s">
        <v>51</v>
      </c>
      <c r="H102" s="2">
        <v>0</v>
      </c>
      <c r="I102" s="1">
        <v>0</v>
      </c>
      <c r="J102" s="3" t="s">
        <v>18</v>
      </c>
      <c r="K102" s="2" t="str">
        <f>J102*1398.68</f>
        <v>0</v>
      </c>
      <c r="L102" s="5"/>
    </row>
    <row r="103" spans="1:12" customHeight="1" ht="105" outlineLevel="5">
      <c r="A103" s="1"/>
      <c r="B103" s="1">
        <v>827301</v>
      </c>
      <c r="C103" s="1" t="s">
        <v>361</v>
      </c>
      <c r="D103" s="1" t="s">
        <v>362</v>
      </c>
      <c r="E103" s="2" t="s">
        <v>363</v>
      </c>
      <c r="F103" s="2" t="s">
        <v>364</v>
      </c>
      <c r="G103" s="2" t="s">
        <v>51</v>
      </c>
      <c r="H103" s="2">
        <v>0</v>
      </c>
      <c r="I103" s="1">
        <v>0</v>
      </c>
      <c r="J103" s="3" t="s">
        <v>18</v>
      </c>
      <c r="K103" s="2" t="str">
        <f>J103*2055.26</f>
        <v>0</v>
      </c>
      <c r="L103" s="5"/>
    </row>
    <row r="104" spans="1:12" customHeight="1" ht="105" outlineLevel="5">
      <c r="A104" s="1"/>
      <c r="B104" s="1">
        <v>827302</v>
      </c>
      <c r="C104" s="1" t="s">
        <v>365</v>
      </c>
      <c r="D104" s="1" t="s">
        <v>366</v>
      </c>
      <c r="E104" s="2" t="s">
        <v>367</v>
      </c>
      <c r="F104" s="2" t="s">
        <v>364</v>
      </c>
      <c r="G104" s="2">
        <v>10</v>
      </c>
      <c r="H104" s="2">
        <v>0</v>
      </c>
      <c r="I104" s="1">
        <v>0</v>
      </c>
      <c r="J104" s="3" t="s">
        <v>18</v>
      </c>
      <c r="K104" s="2" t="str">
        <f>J104*2055.26</f>
        <v>0</v>
      </c>
      <c r="L104" s="5"/>
    </row>
    <row r="105" spans="1:12" customHeight="1" ht="105" outlineLevel="5">
      <c r="A105" s="1"/>
      <c r="B105" s="1">
        <v>827303</v>
      </c>
      <c r="C105" s="1" t="s">
        <v>368</v>
      </c>
      <c r="D105" s="1" t="s">
        <v>369</v>
      </c>
      <c r="E105" s="2" t="s">
        <v>370</v>
      </c>
      <c r="F105" s="2" t="s">
        <v>371</v>
      </c>
      <c r="G105" s="2">
        <v>4</v>
      </c>
      <c r="H105" s="2">
        <v>0</v>
      </c>
      <c r="I105" s="1">
        <v>0</v>
      </c>
      <c r="J105" s="3" t="s">
        <v>18</v>
      </c>
      <c r="K105" s="2" t="str">
        <f>J105*2049.08</f>
        <v>0</v>
      </c>
      <c r="L105" s="5"/>
    </row>
    <row r="106" spans="1:12" customHeight="1" ht="105" outlineLevel="5">
      <c r="A106" s="1"/>
      <c r="B106" s="1">
        <v>827304</v>
      </c>
      <c r="C106" s="1" t="s">
        <v>372</v>
      </c>
      <c r="D106" s="1" t="s">
        <v>373</v>
      </c>
      <c r="E106" s="2" t="s">
        <v>374</v>
      </c>
      <c r="F106" s="2" t="s">
        <v>371</v>
      </c>
      <c r="G106" s="2">
        <v>3</v>
      </c>
      <c r="H106" s="2">
        <v>0</v>
      </c>
      <c r="I106" s="1">
        <v>0</v>
      </c>
      <c r="J106" s="3" t="s">
        <v>18</v>
      </c>
      <c r="K106" s="2" t="str">
        <f>J106*2049.08</f>
        <v>0</v>
      </c>
      <c r="L106" s="5"/>
    </row>
    <row r="107" spans="1:12" customHeight="1" ht="105" outlineLevel="5">
      <c r="A107" s="1"/>
      <c r="B107" s="1">
        <v>827305</v>
      </c>
      <c r="C107" s="1" t="s">
        <v>375</v>
      </c>
      <c r="D107" s="1" t="s">
        <v>376</v>
      </c>
      <c r="E107" s="2" t="s">
        <v>377</v>
      </c>
      <c r="F107" s="2" t="s">
        <v>378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J107*2028.01</f>
        <v>0</v>
      </c>
      <c r="L107" s="5"/>
    </row>
    <row r="108" spans="1:12" customHeight="1" ht="105" outlineLevel="5">
      <c r="A108" s="1"/>
      <c r="B108" s="1">
        <v>827306</v>
      </c>
      <c r="C108" s="1" t="s">
        <v>379</v>
      </c>
      <c r="D108" s="1" t="s">
        <v>380</v>
      </c>
      <c r="E108" s="2" t="s">
        <v>381</v>
      </c>
      <c r="F108" s="2" t="s">
        <v>378</v>
      </c>
      <c r="G108" s="2">
        <v>2</v>
      </c>
      <c r="H108" s="2">
        <v>0</v>
      </c>
      <c r="I108" s="1">
        <v>0</v>
      </c>
      <c r="J108" s="3" t="s">
        <v>18</v>
      </c>
      <c r="K108" s="2" t="str">
        <f>J108*2028.01</f>
        <v>0</v>
      </c>
      <c r="L108" s="5"/>
    </row>
    <row r="109" spans="1:12" customHeight="1" ht="105" outlineLevel="5">
      <c r="A109" s="1"/>
      <c r="B109" s="1">
        <v>827307</v>
      </c>
      <c r="C109" s="1" t="s">
        <v>382</v>
      </c>
      <c r="D109" s="1" t="s">
        <v>383</v>
      </c>
      <c r="E109" s="2" t="s">
        <v>384</v>
      </c>
      <c r="F109" s="2" t="s">
        <v>385</v>
      </c>
      <c r="G109" s="2">
        <v>4</v>
      </c>
      <c r="H109" s="2">
        <v>0</v>
      </c>
      <c r="I109" s="1">
        <v>0</v>
      </c>
      <c r="J109" s="3" t="s">
        <v>18</v>
      </c>
      <c r="K109" s="2" t="str">
        <f>J109*2078.81</f>
        <v>0</v>
      </c>
      <c r="L109" s="5"/>
    </row>
    <row r="110" spans="1:12" customHeight="1" ht="105" outlineLevel="5">
      <c r="A110" s="1"/>
      <c r="B110" s="1">
        <v>827308</v>
      </c>
      <c r="C110" s="1" t="s">
        <v>386</v>
      </c>
      <c r="D110" s="1" t="s">
        <v>387</v>
      </c>
      <c r="E110" s="2" t="s">
        <v>388</v>
      </c>
      <c r="F110" s="2" t="s">
        <v>385</v>
      </c>
      <c r="G110" s="2">
        <v>8</v>
      </c>
      <c r="H110" s="2">
        <v>0</v>
      </c>
      <c r="I110" s="1">
        <v>0</v>
      </c>
      <c r="J110" s="3" t="s">
        <v>18</v>
      </c>
      <c r="K110" s="2" t="str">
        <f>J110*2078.81</f>
        <v>0</v>
      </c>
      <c r="L110" s="5"/>
    </row>
    <row r="111" spans="1:12" customHeight="1" ht="105" outlineLevel="5">
      <c r="A111" s="1"/>
      <c r="B111" s="1">
        <v>827313</v>
      </c>
      <c r="C111" s="1" t="s">
        <v>389</v>
      </c>
      <c r="D111" s="1" t="s">
        <v>390</v>
      </c>
      <c r="E111" s="2" t="s">
        <v>391</v>
      </c>
      <c r="F111" s="2" t="s">
        <v>392</v>
      </c>
      <c r="G111" s="2" t="s">
        <v>51</v>
      </c>
      <c r="H111" s="2">
        <v>0</v>
      </c>
      <c r="I111" s="1">
        <v>0</v>
      </c>
      <c r="J111" s="3" t="s">
        <v>18</v>
      </c>
      <c r="K111" s="2" t="str">
        <f>J111*2206.40</f>
        <v>0</v>
      </c>
      <c r="L111" s="5"/>
    </row>
    <row r="112" spans="1:12" customHeight="1" ht="105" outlineLevel="5">
      <c r="A112" s="1"/>
      <c r="B112" s="1">
        <v>827321</v>
      </c>
      <c r="C112" s="1" t="s">
        <v>393</v>
      </c>
      <c r="D112" s="1" t="s">
        <v>394</v>
      </c>
      <c r="E112" s="2" t="s">
        <v>395</v>
      </c>
      <c r="F112" s="2" t="s">
        <v>17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J112*0.00</f>
        <v>0</v>
      </c>
      <c r="L112" s="5"/>
    </row>
    <row r="113" spans="1:12" customHeight="1" ht="105" outlineLevel="5">
      <c r="A113" s="1"/>
      <c r="B113" s="1">
        <v>827326</v>
      </c>
      <c r="C113" s="1" t="s">
        <v>396</v>
      </c>
      <c r="D113" s="1" t="s">
        <v>397</v>
      </c>
      <c r="E113" s="2" t="s">
        <v>398</v>
      </c>
      <c r="F113" s="2" t="s">
        <v>399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J113*2305.52</f>
        <v>0</v>
      </c>
      <c r="L113" s="5"/>
    </row>
    <row r="114" spans="1:12" customHeight="1" ht="105" outlineLevel="5">
      <c r="A114" s="1"/>
      <c r="B114" s="1">
        <v>827327</v>
      </c>
      <c r="C114" s="1" t="s">
        <v>400</v>
      </c>
      <c r="D114" s="1" t="s">
        <v>401</v>
      </c>
      <c r="E114" s="2" t="s">
        <v>402</v>
      </c>
      <c r="F114" s="2" t="s">
        <v>403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J114*2299.32</f>
        <v>0</v>
      </c>
      <c r="L114" s="5"/>
    </row>
    <row r="115" spans="1:12" customHeight="1" ht="105" outlineLevel="5">
      <c r="A115" s="1"/>
      <c r="B115" s="1">
        <v>827331</v>
      </c>
      <c r="C115" s="1" t="s">
        <v>404</v>
      </c>
      <c r="D115" s="1" t="s">
        <v>405</v>
      </c>
      <c r="E115" s="2" t="s">
        <v>406</v>
      </c>
      <c r="F115" s="2" t="s">
        <v>407</v>
      </c>
      <c r="G115" s="2" t="s">
        <v>51</v>
      </c>
      <c r="H115" s="2">
        <v>0</v>
      </c>
      <c r="I115" s="1">
        <v>0</v>
      </c>
      <c r="J115" s="3" t="s">
        <v>18</v>
      </c>
      <c r="K115" s="2" t="str">
        <f>J115*1076.58</f>
        <v>0</v>
      </c>
      <c r="L115" s="5"/>
    </row>
    <row r="116" spans="1:12" customHeight="1" ht="105" outlineLevel="5">
      <c r="A116" s="1"/>
      <c r="B116" s="1">
        <v>827337</v>
      </c>
      <c r="C116" s="1" t="s">
        <v>408</v>
      </c>
      <c r="D116" s="1" t="s">
        <v>409</v>
      </c>
      <c r="E116" s="2" t="s">
        <v>410</v>
      </c>
      <c r="F116" s="2" t="s">
        <v>411</v>
      </c>
      <c r="G116" s="2" t="s">
        <v>71</v>
      </c>
      <c r="H116" s="2">
        <v>0</v>
      </c>
      <c r="I116" s="1">
        <v>0</v>
      </c>
      <c r="J116" s="3" t="s">
        <v>18</v>
      </c>
      <c r="K116" s="2" t="str">
        <f>J116*859.77</f>
        <v>0</v>
      </c>
      <c r="L116" s="5"/>
    </row>
    <row r="117" spans="1:12" customHeight="1" ht="105" outlineLevel="5">
      <c r="A117" s="1"/>
      <c r="B117" s="1">
        <v>827339</v>
      </c>
      <c r="C117" s="1" t="s">
        <v>412</v>
      </c>
      <c r="D117" s="1" t="s">
        <v>413</v>
      </c>
      <c r="E117" s="2" t="s">
        <v>414</v>
      </c>
      <c r="F117" s="2" t="s">
        <v>415</v>
      </c>
      <c r="G117" s="2" t="s">
        <v>71</v>
      </c>
      <c r="H117" s="2">
        <v>0</v>
      </c>
      <c r="I117" s="1">
        <v>0</v>
      </c>
      <c r="J117" s="3" t="s">
        <v>18</v>
      </c>
      <c r="K117" s="2" t="str">
        <f>J117*999.76</f>
        <v>0</v>
      </c>
      <c r="L117" s="5"/>
    </row>
    <row r="118" spans="1:12" customHeight="1" ht="105" outlineLevel="5">
      <c r="A118" s="1"/>
      <c r="B118" s="1">
        <v>827341</v>
      </c>
      <c r="C118" s="1" t="s">
        <v>416</v>
      </c>
      <c r="D118" s="1" t="s">
        <v>417</v>
      </c>
      <c r="E118" s="2" t="s">
        <v>418</v>
      </c>
      <c r="F118" s="2" t="s">
        <v>419</v>
      </c>
      <c r="G118" s="2" t="s">
        <v>51</v>
      </c>
      <c r="H118" s="2">
        <v>0</v>
      </c>
      <c r="I118" s="1">
        <v>0</v>
      </c>
      <c r="J118" s="3" t="s">
        <v>18</v>
      </c>
      <c r="K118" s="2" t="str">
        <f>J118*1430.87</f>
        <v>0</v>
      </c>
      <c r="L118" s="5"/>
    </row>
    <row r="119" spans="1:12" customHeight="1" ht="105" outlineLevel="5">
      <c r="A119" s="1"/>
      <c r="B119" s="1">
        <v>827342</v>
      </c>
      <c r="C119" s="1" t="s">
        <v>420</v>
      </c>
      <c r="D119" s="1" t="s">
        <v>421</v>
      </c>
      <c r="E119" s="2" t="s">
        <v>422</v>
      </c>
      <c r="F119" s="2" t="s">
        <v>423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J119*525.27</f>
        <v>0</v>
      </c>
      <c r="L119" s="5"/>
    </row>
    <row r="120" spans="1:12" customHeight="1" ht="105" outlineLevel="5">
      <c r="A120" s="1"/>
      <c r="B120" s="1">
        <v>868615</v>
      </c>
      <c r="C120" s="1" t="s">
        <v>424</v>
      </c>
      <c r="D120" s="1" t="s">
        <v>425</v>
      </c>
      <c r="E120" s="2" t="s">
        <v>426</v>
      </c>
      <c r="F120" s="2" t="s">
        <v>427</v>
      </c>
      <c r="G120" s="2">
        <v>6</v>
      </c>
      <c r="H120" s="2">
        <v>0</v>
      </c>
      <c r="I120" s="1">
        <v>0</v>
      </c>
      <c r="J120" s="3" t="s">
        <v>18</v>
      </c>
      <c r="K120" s="2" t="str">
        <f>J120*4156.37</f>
        <v>0</v>
      </c>
      <c r="L120" s="5"/>
    </row>
    <row r="121" spans="1:12" customHeight="1" ht="105" outlineLevel="5">
      <c r="A121" s="1"/>
      <c r="B121" s="1">
        <v>959790</v>
      </c>
      <c r="C121" s="1" t="s">
        <v>428</v>
      </c>
      <c r="D121" s="1" t="s">
        <v>429</v>
      </c>
      <c r="E121" s="2" t="s">
        <v>430</v>
      </c>
      <c r="F121" s="2" t="s">
        <v>431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J121*2052.00</f>
        <v>0</v>
      </c>
      <c r="L121" s="5"/>
    </row>
    <row r="122" spans="1:12" customHeight="1" ht="105" outlineLevel="5">
      <c r="A122" s="1"/>
      <c r="B122" s="1">
        <v>959793</v>
      </c>
      <c r="C122" s="1" t="s">
        <v>432</v>
      </c>
      <c r="D122" s="1" t="s">
        <v>433</v>
      </c>
      <c r="E122" s="2" t="s">
        <v>434</v>
      </c>
      <c r="F122" s="2" t="s">
        <v>435</v>
      </c>
      <c r="G122" s="2">
        <v>10</v>
      </c>
      <c r="H122" s="2">
        <v>0</v>
      </c>
      <c r="I122" s="1">
        <v>0</v>
      </c>
      <c r="J122" s="3" t="s">
        <v>18</v>
      </c>
      <c r="K122" s="2" t="str">
        <f>J122*2351.51</f>
        <v>0</v>
      </c>
      <c r="L122" s="5"/>
    </row>
    <row r="123" spans="1:12" customHeight="1" ht="105" outlineLevel="5">
      <c r="A123" s="1"/>
      <c r="B123" s="1">
        <v>959815</v>
      </c>
      <c r="C123" s="1" t="s">
        <v>436</v>
      </c>
      <c r="D123" s="1" t="s">
        <v>437</v>
      </c>
      <c r="E123" s="2" t="s">
        <v>438</v>
      </c>
      <c r="F123" s="2" t="s">
        <v>439</v>
      </c>
      <c r="G123" s="2">
        <v>10</v>
      </c>
      <c r="H123" s="2">
        <v>0</v>
      </c>
      <c r="I123" s="1">
        <v>0</v>
      </c>
      <c r="J123" s="3" t="s">
        <v>18</v>
      </c>
      <c r="K123" s="2" t="str">
        <f>J123*3063.89</f>
        <v>0</v>
      </c>
      <c r="L123" s="5"/>
    </row>
    <row r="124" spans="1:12" customHeight="1" ht="105" outlineLevel="5">
      <c r="A124" s="1"/>
      <c r="B124" s="1">
        <v>959816</v>
      </c>
      <c r="C124" s="1" t="s">
        <v>440</v>
      </c>
      <c r="D124" s="1" t="s">
        <v>441</v>
      </c>
      <c r="E124" s="2" t="s">
        <v>438</v>
      </c>
      <c r="F124" s="2" t="s">
        <v>442</v>
      </c>
      <c r="G124" s="2">
        <v>10</v>
      </c>
      <c r="H124" s="2">
        <v>0</v>
      </c>
      <c r="I124" s="1">
        <v>0</v>
      </c>
      <c r="J124" s="3" t="s">
        <v>18</v>
      </c>
      <c r="K124" s="2" t="str">
        <f>J124*3156.82</f>
        <v>0</v>
      </c>
      <c r="L124" s="5"/>
    </row>
    <row r="125" spans="1:12" customHeight="1" ht="105" outlineLevel="5">
      <c r="A125" s="1"/>
      <c r="B125" s="1">
        <v>959817</v>
      </c>
      <c r="C125" s="1" t="s">
        <v>443</v>
      </c>
      <c r="D125" s="1" t="s">
        <v>444</v>
      </c>
      <c r="E125" s="2" t="s">
        <v>445</v>
      </c>
      <c r="F125" s="2" t="s">
        <v>446</v>
      </c>
      <c r="G125" s="2">
        <v>7</v>
      </c>
      <c r="H125" s="2">
        <v>0</v>
      </c>
      <c r="I125" s="1">
        <v>0</v>
      </c>
      <c r="J125" s="3" t="s">
        <v>18</v>
      </c>
      <c r="K125" s="2" t="str">
        <f>J125*2308.15</f>
        <v>0</v>
      </c>
      <c r="L125" s="5"/>
    </row>
    <row r="126" spans="1:12" customHeight="1" ht="105" outlineLevel="5">
      <c r="A126" s="1"/>
      <c r="B126" s="1">
        <v>959818</v>
      </c>
      <c r="C126" s="1" t="s">
        <v>447</v>
      </c>
      <c r="D126" s="1" t="s">
        <v>448</v>
      </c>
      <c r="E126" s="2" t="s">
        <v>445</v>
      </c>
      <c r="F126" s="2" t="s">
        <v>449</v>
      </c>
      <c r="G126" s="2">
        <v>10</v>
      </c>
      <c r="H126" s="2">
        <v>0</v>
      </c>
      <c r="I126" s="1">
        <v>0</v>
      </c>
      <c r="J126" s="3" t="s">
        <v>18</v>
      </c>
      <c r="K126" s="2" t="str">
        <f>J126*2223.90</f>
        <v>0</v>
      </c>
      <c r="L1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4:K34"/>
    <mergeCell ref="A52:K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2026-08-11T06:37:14+03:00</dcterms:created>
  <dcterms:modified xsi:type="dcterms:W3CDTF">2026-08-11T06:37:14+03:00</dcterms:modified>
  <dc:title>Untitled Spreadsheet</dc:title>
  <dc:description/>
  <dc:subject/>
  <cp:keywords/>
  <cp:category/>
</cp:coreProperties>
</file>