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<sst xmlns="http://schemas.openxmlformats.org/spreadsheetml/2006/main" uniqueCount="462">
  <si>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</si>
  <si>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</si>
  <si>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</si>
  <si>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</si>
  <si>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</si>
  <si>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</si>
  <si>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</si>
  <si>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</si>
  <si>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</si>
  <si>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</si>
  <si>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</si>
  <si>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</si>
  <si>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G.Lauf</t>
  </si>
  <si>
    <t>Смесители для ванны G.Lauf (цинк)</t>
  </si>
  <si>
    <t>SMS-180001</t>
  </si>
  <si>
    <t>NUD1-A045</t>
  </si>
  <si>
    <t>смеситель G.Lauf для умывальника монолитный, ø35, гайка(корона) NUD1-A045</t>
  </si>
  <si>
    <t>2 103.86 руб.</t>
  </si>
  <si>
    <t>&gt;10</t>
  </si>
  <si>
    <t>шт</t>
  </si>
  <si>
    <t>SMS-180002</t>
  </si>
  <si>
    <t>NUD1-A146</t>
  </si>
  <si>
    <t>смеситель G.Lauf для умывальника монолитный, ø35, гайка(корона) NUD1-A146</t>
  </si>
  <si>
    <t>SMS-180003</t>
  </si>
  <si>
    <t>NUD2-A045</t>
  </si>
  <si>
    <t>(В)смеситель для биде, ø35, гайка(корона) NUD2-A045</t>
  </si>
  <si>
    <t>0.00 руб.</t>
  </si>
  <si>
    <t>SMS-180004</t>
  </si>
  <si>
    <t>NUD2-A146</t>
  </si>
  <si>
    <t>(В)смеситель для биде, ø35, гайка(корона) NUD2-A146</t>
  </si>
  <si>
    <t>SMS-180005</t>
  </si>
  <si>
    <t>NUD3-A045</t>
  </si>
  <si>
    <t>смеситель G.Lauf для ванны с литым пов. изливом 150мм, ø35, встр. переключение NUD3-A045</t>
  </si>
  <si>
    <t>3 259.44 руб.</t>
  </si>
  <si>
    <t>SMS-180006</t>
  </si>
  <si>
    <t>NUD3-A146</t>
  </si>
  <si>
    <t>(В)смеситель для ванны с литым пов. изливом 150мм, ø35, встр. переключение NUD3-A146</t>
  </si>
  <si>
    <t>SMS-180009</t>
  </si>
  <si>
    <t>NUD5-A045</t>
  </si>
  <si>
    <t>смеситель G.Lauf для душа,  ø35 NUD5-A045</t>
  </si>
  <si>
    <t>2 222.77 руб.</t>
  </si>
  <si>
    <t>SMS-180010</t>
  </si>
  <si>
    <t>NUD5-A146</t>
  </si>
  <si>
    <t>(В)смеситель для душа,  ø35 NUD5-A146</t>
  </si>
  <si>
    <t>SMS-180011</t>
  </si>
  <si>
    <t>NUD6-A045</t>
  </si>
  <si>
    <t>смеситель G.Lauf для ванны с плоским пов. изливом, ø35, выносной дивертор NUD6-A045</t>
  </si>
  <si>
    <t>3 042.64 руб.</t>
  </si>
  <si>
    <t>SMS-180012</t>
  </si>
  <si>
    <t>NUD6-A146</t>
  </si>
  <si>
    <t>(В)смеситель для ванны с плоским пов. изливом, ø35, выносной дивертор NUD6-A146</t>
  </si>
  <si>
    <t>3 717.19 руб.</t>
  </si>
  <si>
    <t>SMS-180013</t>
  </si>
  <si>
    <t>NUD7-A045</t>
  </si>
  <si>
    <t>смеситель G.Lauf для ванны с плоским пов. изливом, ø35, встр. переключение NUD7-A045</t>
  </si>
  <si>
    <t>3 038.28 руб.</t>
  </si>
  <si>
    <t>SMS-180014</t>
  </si>
  <si>
    <t>NUD7-A146</t>
  </si>
  <si>
    <t>смеситель G.Lauf для ванны с плоским пов. изливом, ø35, встр. переключение NUD7-A146</t>
  </si>
  <si>
    <t>SMS-180015</t>
  </si>
  <si>
    <t>NUD1-A045KH</t>
  </si>
  <si>
    <t>(В)смеситель для умывальника монолитный, ø35, гайка(корона), сатин NUD1-A045KH</t>
  </si>
  <si>
    <t>3 355.27 руб.</t>
  </si>
  <si>
    <t>SMS-180016</t>
  </si>
  <si>
    <t>NUD1-A045KT</t>
  </si>
  <si>
    <t>(В)смеситель для умывальника монолитный, ø35, гайка(корона), бронза NUD1-A045KT</t>
  </si>
  <si>
    <t>SMS-180018</t>
  </si>
  <si>
    <t>NUD3-A045KT</t>
  </si>
  <si>
    <t>(В)смеситель для ванны с литым пов. изливом 150мм, ø35, встр. переключение, бронза NUD3-A045KT</t>
  </si>
  <si>
    <t>5 886.44 руб.</t>
  </si>
  <si>
    <t>SMS-180021</t>
  </si>
  <si>
    <t>NUD5-A045KT</t>
  </si>
  <si>
    <t>(В)смеситель для душа,  ø35 бронза NUD5-A045KT</t>
  </si>
  <si>
    <t>SMS-180022</t>
  </si>
  <si>
    <t>NUD7-A045KH</t>
  </si>
  <si>
    <t>(В)смеситель для ванны с плоским пов. изливом, ø35, встр. переключение, сатин NUD7-A045KH</t>
  </si>
  <si>
    <t>6 203.54 руб.</t>
  </si>
  <si>
    <t>SMS-180023</t>
  </si>
  <si>
    <t>NUD7-A045KT</t>
  </si>
  <si>
    <t>(В)смеситель для ванны с плоским пов. изливом, ø35, встр. переключение, бронза NUD7-A045KT</t>
  </si>
  <si>
    <t>SMS-180024</t>
  </si>
  <si>
    <t>NUD1-A045YB</t>
  </si>
  <si>
    <t>смеситель G.Lauf для умывальника монолитный, ø35, гайка(корона), черный NUD1-A045YB</t>
  </si>
  <si>
    <t>2 315.09 руб.</t>
  </si>
  <si>
    <t>SMS-180025</t>
  </si>
  <si>
    <t>NUD3-A045YB</t>
  </si>
  <si>
    <t>(В)смеситель для ванны с литым пов. изливом 150мм, ø35, встр. переключение, черный NUD3-A045YB</t>
  </si>
  <si>
    <t>SMS-180027</t>
  </si>
  <si>
    <t>NUD7-A045YB</t>
  </si>
  <si>
    <t>смеситель G.Lauf для ванны с плоским пов. изливом, ø35, встр. переключение, черный NUD7-A045YB</t>
  </si>
  <si>
    <t>3 085.52 руб.</t>
  </si>
  <si>
    <t>SMS-180028</t>
  </si>
  <si>
    <t>NUD1-A045YW</t>
  </si>
  <si>
    <t>смеситель G.Lauf для умывальника монолитный, ø35, гайка(корона), белый NUD1-A045YW</t>
  </si>
  <si>
    <t>SMS-180029</t>
  </si>
  <si>
    <t>NUD3-A045YW</t>
  </si>
  <si>
    <t>(В)смеситель для ванны с литым пов. изливом 150мм, ø35, встр. переключение, белый NUD3-A045YW</t>
  </si>
  <si>
    <t>SMS-180031</t>
  </si>
  <si>
    <t>NUD7-A045YW</t>
  </si>
  <si>
    <t>смеситель G.Lauf для ванны с плоским пов. изливом, ø35, встр. переключение, белый NUD7-A045YW</t>
  </si>
  <si>
    <t>SMS-180032</t>
  </si>
  <si>
    <t>ZOP1-A045</t>
  </si>
  <si>
    <t>смеситель G.Lauf для умывальника с пов. изливом, ø35, гайка(корона) ZOP1-A045</t>
  </si>
  <si>
    <t>1 987.13 руб.</t>
  </si>
  <si>
    <t>SMS-180044</t>
  </si>
  <si>
    <t>NEB1-A123</t>
  </si>
  <si>
    <t>смеситель G.Lauf для умывальника, ø35, гайка NEB1-A123</t>
  </si>
  <si>
    <t>2 689.56 руб.</t>
  </si>
  <si>
    <t>SMS-180046</t>
  </si>
  <si>
    <t>NEB3-A123</t>
  </si>
  <si>
    <t>смеситель G.Lauf для ванны с литым пов. изливом 150мм, ø35, встр. переключение NEB3-A123</t>
  </si>
  <si>
    <t>5 047.11 руб.</t>
  </si>
  <si>
    <t>SMS-180048</t>
  </si>
  <si>
    <t>NEB5-A123</t>
  </si>
  <si>
    <t>смеситель G.Lauf для душа, ø35, NEB5-A123</t>
  </si>
  <si>
    <t>3 297.84 руб.</t>
  </si>
  <si>
    <t>SMS-180049</t>
  </si>
  <si>
    <t>NEB7-A123</t>
  </si>
  <si>
    <t xml:space="preserve">смеситель G.Lauf для ванны с плоским пов. изливом, ø35, встр. Переключение, Шланг G.Lauf из корпуса </t>
  </si>
  <si>
    <t>4 487.15 руб.</t>
  </si>
  <si>
    <t>SMS-180050</t>
  </si>
  <si>
    <t>NEB7-B123</t>
  </si>
  <si>
    <t>смеситель G.Lauf для ванны с плоским пов. изливом, ø35, встр. Перекл., Шланг через излив NEB7-B123</t>
  </si>
  <si>
    <t>SMS-180054</t>
  </si>
  <si>
    <t>NEB7-B123KG</t>
  </si>
  <si>
    <t>(В)смеситель для ванны с плоским пов. изливом, ø35, встр. Переключение,  золото NEB7-B123KG</t>
  </si>
  <si>
    <t>SMS-180059</t>
  </si>
  <si>
    <t>NEB5-A123KH</t>
  </si>
  <si>
    <t>(В)смеситель для душа, ø35, сатин NEB5-A123KH</t>
  </si>
  <si>
    <t>SMS-180060</t>
  </si>
  <si>
    <t>NEB7-A123KH</t>
  </si>
  <si>
    <t>(В)смеситель для ванны с плоским пов. изливом, ø35, встр. Переключение ,сатин  NEB7-A123KH</t>
  </si>
  <si>
    <t>SMS-180063</t>
  </si>
  <si>
    <t>NEB3-A123KT</t>
  </si>
  <si>
    <t>(В)смеситель для ванны с литым пов. изливом 150мм, ø35, встр. Переключение,бронза NEB3-A123KT</t>
  </si>
  <si>
    <t>SMS-180065</t>
  </si>
  <si>
    <t>NEB5-A123KT</t>
  </si>
  <si>
    <t>(В)смеситель для душа, ø35,бронза NEB5-A123KT</t>
  </si>
  <si>
    <t>SMS-180066</t>
  </si>
  <si>
    <t>NEB7-B123KT</t>
  </si>
  <si>
    <t>(В)смеситель для ванны с плоским пов. изливом, ø35, встр. Переключение,бронза NEB7-A123KT</t>
  </si>
  <si>
    <t>SMS-180067</t>
  </si>
  <si>
    <t>NOB1-A128</t>
  </si>
  <si>
    <t>смеситель G.Lauf для умывальника, ø35, втулка NOB1-A128</t>
  </si>
  <si>
    <t>2 373.66 руб.</t>
  </si>
  <si>
    <t>SMS-180069</t>
  </si>
  <si>
    <t>NOB3-A128</t>
  </si>
  <si>
    <t>(В)смеситель для ванны с литым пов. изливом 150мм, ø35, встр. переключение NOB3-A128</t>
  </si>
  <si>
    <t>5 917.83 руб.</t>
  </si>
  <si>
    <t>SMS-180072</t>
  </si>
  <si>
    <t>NOB7-A128</t>
  </si>
  <si>
    <t>смеситель G.Lauf для ванны с плоским пов. изливом, ø35, встр. переключение NOB7-A128</t>
  </si>
  <si>
    <t>4 386.79 руб.</t>
  </si>
  <si>
    <t>SMS-180082</t>
  </si>
  <si>
    <t>GOB1-A134</t>
  </si>
  <si>
    <t>смеситель G.Lauf для умывальника, ø35, гайка-корона, GOB1-A134</t>
  </si>
  <si>
    <t>1 917.75 руб.</t>
  </si>
  <si>
    <t>SMS-180084</t>
  </si>
  <si>
    <t>GOB3-A134</t>
  </si>
  <si>
    <t>смеситель G.Lauf для ванны с кор. пов. изливом, ø35, встр. переключение GOB3-A134</t>
  </si>
  <si>
    <t>3 279.26 руб.</t>
  </si>
  <si>
    <t>SMS-180088</t>
  </si>
  <si>
    <t>GOB7-A134</t>
  </si>
  <si>
    <t>смеситель G.Lauf для ванны с плоским пов. изливом, ø35, встр. переключение GOB7-A134</t>
  </si>
  <si>
    <t>3 021.58 руб.</t>
  </si>
  <si>
    <t>SMS-180090</t>
  </si>
  <si>
    <t>GOR1-A058</t>
  </si>
  <si>
    <t>смеситель G.Lauf для умывальника, ø35, гайка-корона GOR1-A058</t>
  </si>
  <si>
    <t>2 175.43 руб.</t>
  </si>
  <si>
    <t>SMS-180092</t>
  </si>
  <si>
    <t>GOR3-A058</t>
  </si>
  <si>
    <t>смеситель G.Lauf для ванны с кор. пов. изливом, ø35, GOR3-A058</t>
  </si>
  <si>
    <t>4 405.39 руб.</t>
  </si>
  <si>
    <t>SMS-180101</t>
  </si>
  <si>
    <t>GOR5-A058</t>
  </si>
  <si>
    <t>(В)смеситель для душа, ø35, GOR5-A058</t>
  </si>
  <si>
    <t>3 535.56 руб.</t>
  </si>
  <si>
    <t>SMS-180102</t>
  </si>
  <si>
    <t>GOR7-A058</t>
  </si>
  <si>
    <t>смеситель G.Lauf для ванны с пов. изливом, ø35, GOR7-A058</t>
  </si>
  <si>
    <t>4 276.54 руб.</t>
  </si>
  <si>
    <t>SMS-180103</t>
  </si>
  <si>
    <t>LEF1-A232</t>
  </si>
  <si>
    <t>смеситель G.Lauf для умывальника, ø35, шпилька LEF1-A232</t>
  </si>
  <si>
    <t>2 492.59 руб.</t>
  </si>
  <si>
    <t>SMS-180105</t>
  </si>
  <si>
    <t>LEF3-A232</t>
  </si>
  <si>
    <t>(В)смеситель для ванны с литым пов. изливом 150мм, ø35, встр. переключение LEF3-A232</t>
  </si>
  <si>
    <t>5 283.67 руб.</t>
  </si>
  <si>
    <t>SMS-180108</t>
  </si>
  <si>
    <t>LEF6-A232</t>
  </si>
  <si>
    <t>(В)смеситель для ванны с плоским пов. изливом, ø35 LEF6-A232</t>
  </si>
  <si>
    <t>5 173.18 руб.</t>
  </si>
  <si>
    <t>SMS-180109</t>
  </si>
  <si>
    <t>LEF7-A232</t>
  </si>
  <si>
    <t>смеситель G.Lauf для ванны с плоским пов. изливом, ø35, встр. переключение LEF7-A232</t>
  </si>
  <si>
    <t>4 798.09 руб.</t>
  </si>
  <si>
    <t>SMS-180111</t>
  </si>
  <si>
    <t>LOF1-A033</t>
  </si>
  <si>
    <t>смеситель G.Lauf для умывальника, ø35, шпилька LOF1-A033</t>
  </si>
  <si>
    <t>SMS-180112</t>
  </si>
  <si>
    <t>LOF3-A033</t>
  </si>
  <si>
    <t>смеситель G.Lauf для ванны с литым пов. изливом 150мм, ø35, встр. переключение LOF3-A033</t>
  </si>
  <si>
    <t>4 022.58 руб.</t>
  </si>
  <si>
    <t>SMS-180115</t>
  </si>
  <si>
    <t>LOF5-A033</t>
  </si>
  <si>
    <t>(В)смеситель для душа, ø35 LOF5-A033</t>
  </si>
  <si>
    <t>3 462.92 руб.</t>
  </si>
  <si>
    <t>SMS-180116</t>
  </si>
  <si>
    <t>LOF6-A033</t>
  </si>
  <si>
    <t>смеситель G.Lauf для ванны с плоским пов. изливом, ø35 LOF6-A033</t>
  </si>
  <si>
    <t>3 509.69 руб.</t>
  </si>
  <si>
    <t>SMS-180117</t>
  </si>
  <si>
    <t>LOF7-A033</t>
  </si>
  <si>
    <t>смеситель G.Lauf для ванны с плоским пов. изливом, ø35, встр. переключение LOF7-A033</t>
  </si>
  <si>
    <t>4 007.71 руб.</t>
  </si>
  <si>
    <t>SMS-180119</t>
  </si>
  <si>
    <t>LWZ1-A182</t>
  </si>
  <si>
    <t>смеситель G.Lauf для умывальника монолитный, ø40 гайка (корона) LWZ1-A182</t>
  </si>
  <si>
    <t>2 011.91 руб.</t>
  </si>
  <si>
    <t>SMS-180122</t>
  </si>
  <si>
    <t>LWZ5-A182</t>
  </si>
  <si>
    <t>смеситель G.Lauf для душа, ø40 LWZ5-A182</t>
  </si>
  <si>
    <t>1 809.98 руб.</t>
  </si>
  <si>
    <t>SMS-180129</t>
  </si>
  <si>
    <t>KLO1-A048</t>
  </si>
  <si>
    <t>смеситель G.Lauf для умывальника монолитный, ø40 гайка KLO1-A048</t>
  </si>
  <si>
    <t>1 705.91 руб.</t>
  </si>
  <si>
    <t>SMS-180132</t>
  </si>
  <si>
    <t>KLO3-A048</t>
  </si>
  <si>
    <t>смеситель G.Lauf для ванны с монолитным изливом, ø40 встр. перекл. KLO3-A048</t>
  </si>
  <si>
    <t>3 046.36 руб.</t>
  </si>
  <si>
    <t>SMS-180135</t>
  </si>
  <si>
    <t>KLO5-A048</t>
  </si>
  <si>
    <t>смеситель G.Lauf для душа, ø40 KLO5-A048</t>
  </si>
  <si>
    <t>1 818.64 руб.</t>
  </si>
  <si>
    <t>SMS-180137</t>
  </si>
  <si>
    <t>KLO6-A048</t>
  </si>
  <si>
    <t>смеситель G.Lauf для ванны с плоским пов. изливом, ø40, клапанный дивертор KLO6-A048</t>
  </si>
  <si>
    <t>2 362.50 руб.</t>
  </si>
  <si>
    <t>SMS-180138</t>
  </si>
  <si>
    <t>KLO6-B048</t>
  </si>
  <si>
    <t>(В)смеситель для ванны с плоским пов. изливом, ø40, поворотный дивертор KLO6-B048</t>
  </si>
  <si>
    <t>2 886.27 руб.</t>
  </si>
  <si>
    <t>SMS-180140</t>
  </si>
  <si>
    <t>KLO6-C048</t>
  </si>
  <si>
    <t>смеситель G.Lauf для ванны с изогнутым пов. изливом, ø40, поворотный дивертор KLO6-C048</t>
  </si>
  <si>
    <t>2 511.17 руб.</t>
  </si>
  <si>
    <t>&gt;25</t>
  </si>
  <si>
    <t>SMS-180142</t>
  </si>
  <si>
    <t>KLO7-A048</t>
  </si>
  <si>
    <t>смеситель G.Lauf для ванны с плоским пов. изливом, ø40, встр. переключение KLO7-A048</t>
  </si>
  <si>
    <t>2 863.00 руб.</t>
  </si>
  <si>
    <t>SMS-180143</t>
  </si>
  <si>
    <t>KLO7-A149</t>
  </si>
  <si>
    <t>смеситель G.Lauf для ванны с плоским пов. изливом, ø40, встр. переключение KLO7-A149</t>
  </si>
  <si>
    <t>SMS-180144</t>
  </si>
  <si>
    <t>KLO7-B048</t>
  </si>
  <si>
    <t>смеситель G.Lauf для ванны с плоским пов. изливом, ø40, встр. переключение в корпусе KLO7-B048</t>
  </si>
  <si>
    <t>SMS-180204</t>
  </si>
  <si>
    <t>ZDN6-A183</t>
  </si>
  <si>
    <t>смеситель G.Lauf для ванны с плоским пов. изливом, ø40, выносн. Дивертор ZDN6-A183</t>
  </si>
  <si>
    <t>3 347.40 руб.</t>
  </si>
  <si>
    <t>SMS-180205</t>
  </si>
  <si>
    <t>QMT1-A722</t>
  </si>
  <si>
    <t>смеситель G.Lauf для умывальника монолитный, кер. (1/2) 180°, шпилька QMT1-A722</t>
  </si>
  <si>
    <t>1 636.54 руб.</t>
  </si>
  <si>
    <t>SMS-180206</t>
  </si>
  <si>
    <t>QMT3-A722</t>
  </si>
  <si>
    <t>смеситель G.Lauf для ванны с плоским пов. изливом 150мм, кер. (1/2) 180° двухпозиц. Карт. перекл. QM</t>
  </si>
  <si>
    <t>2 666.03 руб.</t>
  </si>
  <si>
    <t>SMS-180210</t>
  </si>
  <si>
    <t>QMT7-A722</t>
  </si>
  <si>
    <t>смеситель G.Lauf для ванны с круглым пов. изливом, кер. (1/2) 180°, двухпозиц. Карт. перекл. QMT7-A7</t>
  </si>
  <si>
    <t>2 281.98 руб.</t>
  </si>
  <si>
    <t>SMS-180211</t>
  </si>
  <si>
    <t>QMT7-A827</t>
  </si>
  <si>
    <t>смеситель G.Lauf для ванны с круглым пов. изливом, кер. (1/2) 180°, двухпозиц. Карт. перекл. QMT7-A8</t>
  </si>
  <si>
    <t>SMS-180212</t>
  </si>
  <si>
    <t>QMT7-B722</t>
  </si>
  <si>
    <t>смеситель G.Lauf для ванны с плоским пов. изливом, кер. (1/2) 180°, двухпозиц. карт. перекл. QMT7-B7</t>
  </si>
  <si>
    <t>SMS-180215</t>
  </si>
  <si>
    <t>QFR7-A722</t>
  </si>
  <si>
    <t>смеситель G.Lauf для ванны с круглым пов. изл.,кер. (1/2) 180°, шар. переключение QFR7-A722</t>
  </si>
  <si>
    <t>2 156.85 руб.</t>
  </si>
  <si>
    <t>SMS-180216</t>
  </si>
  <si>
    <t>QFR7-A827</t>
  </si>
  <si>
    <t>смеситель G.Lauf для ванны с круглым пов. изл.,кер. (1/2) 180°, шар. переключение QFR7-A827</t>
  </si>
  <si>
    <t>SMS-180217</t>
  </si>
  <si>
    <t>QFR7-C722</t>
  </si>
  <si>
    <t>смеситель G.Lauf для ванны с плоским пов. изл., кер. (1/2) 180°,шар. переключение QFR7-C722</t>
  </si>
  <si>
    <t>2 253.49 руб.</t>
  </si>
  <si>
    <t>SMS-180218</t>
  </si>
  <si>
    <t>QFR7-C827</t>
  </si>
  <si>
    <t>смеситель G.Lauf для ванны с плоским пов. изл., кер. (1/2) 180°,шар. переключение QFR7-C827</t>
  </si>
  <si>
    <t>SMS-180233</t>
  </si>
  <si>
    <t>QTZ5-A827</t>
  </si>
  <si>
    <t>смеситель G.Lauf для душа двуручковый ,без извива, кер. (1/2) 180°,  QTZ5-A827</t>
  </si>
  <si>
    <t>2 078.81 руб.</t>
  </si>
  <si>
    <t>SMS-180234</t>
  </si>
  <si>
    <t>QTZ7-A827</t>
  </si>
  <si>
    <t>смеситель G.Lauf для ванны с плоским пов. изливом, кер. (1/2) 180°, шар. Переключение QTZ7-A827</t>
  </si>
  <si>
    <t>3 294.12 руб.</t>
  </si>
  <si>
    <t>SMS-180235</t>
  </si>
  <si>
    <t>QTZ7-A856</t>
  </si>
  <si>
    <t>смеситель G.Lauf для ванны с плоским пов. изливом, кер. (1/2) 180°, шар. Переключение QTZ7-A856</t>
  </si>
  <si>
    <t>SMS-180236</t>
  </si>
  <si>
    <t>QTZ7-B827</t>
  </si>
  <si>
    <t>смеситель G.Lauf для ванны с круглым пов. изливом, кер. (1/2) 180°, шар. Переключение QTZ7-B827</t>
  </si>
  <si>
    <t>2 797.34 руб.</t>
  </si>
  <si>
    <t>SMS-180237</t>
  </si>
  <si>
    <t>QTZ7-B856</t>
  </si>
  <si>
    <t>смеситель G.Lauf для ванны с круглым пов. изливом, кер. (1/2) 180°, шар. Переключение QTZ7-B856</t>
  </si>
  <si>
    <t>SMS-180240</t>
  </si>
  <si>
    <t>QML1-A827</t>
  </si>
  <si>
    <t>смеситель G.Lauf для умывальника с литым пов. изливом кер. (1/2) 180°, гайка (корона)  QML1-A827</t>
  </si>
  <si>
    <t>2 830.79 руб.</t>
  </si>
  <si>
    <t>SMS-180242</t>
  </si>
  <si>
    <t>QML3-A827</t>
  </si>
  <si>
    <t>смеситель G.Lauf для ванны с литым пов. изливом 150мм, кер. (1/2) 180°, встр. карт. перекл. QML3-A82</t>
  </si>
  <si>
    <t>3 375.90 руб.</t>
  </si>
  <si>
    <t>SMS-180246</t>
  </si>
  <si>
    <t>QML7-A827</t>
  </si>
  <si>
    <t>смеситель G.Lauf для ванны с круг. пов. изливом, кер. (1/2) 180°, встр. карт. перекл. QML7-A827</t>
  </si>
  <si>
    <t>2 937.33 руб.</t>
  </si>
  <si>
    <t>SMS-180250</t>
  </si>
  <si>
    <t>QSL1-A827</t>
  </si>
  <si>
    <t>(В)смеситель для умывальника монолитный, кер. (1/2) 180°, QSL1-A827</t>
  </si>
  <si>
    <t>SMS-180256</t>
  </si>
  <si>
    <t>JML7-A605</t>
  </si>
  <si>
    <t>смеситель G.Lauf для ванны с круглым пов. изливом, резиновая (3/8)), штоковое переключение JML7-A605</t>
  </si>
  <si>
    <t>1 964.82 руб.</t>
  </si>
  <si>
    <t>SMS-180258</t>
  </si>
  <si>
    <t>JMX7-A605</t>
  </si>
  <si>
    <t>смеситель G.Lauf для ванны с круглым пов. изливом, кер. (1/2) 180°, штоковое переключение JMX7-A605</t>
  </si>
  <si>
    <t>1 963.58 руб.</t>
  </si>
  <si>
    <t>SMS-180600</t>
  </si>
  <si>
    <t>LOT1-A010</t>
  </si>
  <si>
    <t>смеситель G.Lauf ручка джойстик для умывальника монолитный, ø35, гайка(корона) LOT1-A010</t>
  </si>
  <si>
    <t>2 205.16 руб.</t>
  </si>
  <si>
    <t>SMS-180601</t>
  </si>
  <si>
    <t>ZIG7-A166</t>
  </si>
  <si>
    <t>смеситель G.Lauf для ванны с плоским пов. изливом, ø40, встр. переключение, эко-аэратор ZIG7-A166</t>
  </si>
  <si>
    <t>2 994.31 руб.</t>
  </si>
  <si>
    <t>SMS-180606</t>
  </si>
  <si>
    <t>NEB1-B123</t>
  </si>
  <si>
    <t>(В)см-ль для умывальника, ø35, гайка NEB1-B123</t>
  </si>
  <si>
    <t>SMS-180607</t>
  </si>
  <si>
    <t>GOG10-A012</t>
  </si>
  <si>
    <t>Смеситель G.Lauf  для умывальника с выдвижным изливом + ФОНТАН, ø35, гайка корона GOG10-A012</t>
  </si>
  <si>
    <t>3 699.24 руб.</t>
  </si>
  <si>
    <t>SMS-180613</t>
  </si>
  <si>
    <t>LOT7-A010</t>
  </si>
  <si>
    <t>смеситель для ванны с плоским пов. изливом, ø35, кноп. переключение LOT7-A010</t>
  </si>
  <si>
    <t>3 714.10 руб.</t>
  </si>
  <si>
    <t>SMS-180703</t>
  </si>
  <si>
    <t>ZIG7-B166</t>
  </si>
  <si>
    <t>см-ль для ванны с плоским пов. изливом, ø40, встр., кноп. переключение ZIG7-B166</t>
  </si>
  <si>
    <t>3 473.76 руб.</t>
  </si>
  <si>
    <t>SMS-180704</t>
  </si>
  <si>
    <t>ZDN3-A183</t>
  </si>
  <si>
    <t>см-ль для ванны с кор. изл., ø40, встроен. дивертор G.Lauf Z/SUS (1/10шт)</t>
  </si>
  <si>
    <t>3 471.28 руб.</t>
  </si>
  <si>
    <t>SMS-180705</t>
  </si>
  <si>
    <t>ZDN7-A184</t>
  </si>
  <si>
    <t>(В)см-ль для ванны с плоским пов. изливом, ø40, встроен. Дивертор ZDN7-A184</t>
  </si>
  <si>
    <t>SMS-180707</t>
  </si>
  <si>
    <t>LOT1-A010PW</t>
  </si>
  <si>
    <t>(В)см-ль для умывальника монолитный, ø35 гайка (корона) бел. LOT1-A010PW</t>
  </si>
  <si>
    <t>3 405.40 руб.</t>
  </si>
  <si>
    <t>SMS-180708</t>
  </si>
  <si>
    <t>LOT1-A010YB</t>
  </si>
  <si>
    <t>(В)см-ль для умывальника монолитный, ø35 гайка (корона) черн. LOT1-A010WB</t>
  </si>
  <si>
    <t>SMS-180710</t>
  </si>
  <si>
    <t>ZDN7-A183</t>
  </si>
  <si>
    <t>смеситель G.Lauf для ванны с плоским пов. изливом, ø40, ZDN7-A183</t>
  </si>
  <si>
    <t>3 429.16 руб.</t>
  </si>
  <si>
    <t>SMS-180713</t>
  </si>
  <si>
    <t>LOT3-A010</t>
  </si>
  <si>
    <t>(В)смеситель G.Lauf для ванны с литым изливом, ø35 кнопочное переключение, ручка джойстик</t>
  </si>
  <si>
    <t>4 331.67 руб.</t>
  </si>
  <si>
    <t>SMS-180719</t>
  </si>
  <si>
    <t>GOB1-B134</t>
  </si>
  <si>
    <t>(В)смеситель G.Lauf высокий для умывальника, ø35, гайка-корона, GOB1-B134</t>
  </si>
  <si>
    <t>2 342.92 руб.</t>
  </si>
  <si>
    <t>SMS-180743</t>
  </si>
  <si>
    <t>NUD1-A045MG</t>
  </si>
  <si>
    <t>Смеситель G.Lauf для умывальника монолитный, ø35, гайка(корона) ГРАФИТ (1/10шт), NUD1-A045</t>
  </si>
  <si>
    <t>2 725.49 руб.</t>
  </si>
  <si>
    <t>SMS-180744</t>
  </si>
  <si>
    <t>NUD5-A045MG</t>
  </si>
  <si>
    <t>Смеситель G.Lauf для душа,  Ø35 ГРАФИТ (1/10шт), NUD5-A045</t>
  </si>
  <si>
    <t>2 779.18 руб.</t>
  </si>
  <si>
    <t>SMS-180745</t>
  </si>
  <si>
    <t>ZOK1-A036PW</t>
  </si>
  <si>
    <t>см-ль для раковины  картридж 3 ступени ø35, цвет ХРОМ+БЕЛЫЙ мат,  гайка корона (1/10шт)</t>
  </si>
  <si>
    <t>3 261.91 руб.</t>
  </si>
  <si>
    <t>SMS-180746</t>
  </si>
  <si>
    <t>NEB1-B123MG</t>
  </si>
  <si>
    <t>Смеситель G.Lauf  для умывальника ВЫСОКИЙ монолитный, ø35, гайка(корона) ГРАФИТ (1/10шт), NEB1-B123</t>
  </si>
  <si>
    <t>4 145.21 руб.</t>
  </si>
  <si>
    <t>SMS-180762</t>
  </si>
  <si>
    <t>NUD3-A045MG</t>
  </si>
  <si>
    <t>Cмеситель для ванны с литым пов. изливом 150мм, ø35, встр. переключение, ГРАФИТ, G.Lauf Z (1/10шт)</t>
  </si>
  <si>
    <t>5 088.71 руб.</t>
  </si>
  <si>
    <t>SMS-180764</t>
  </si>
  <si>
    <t>NUD7-A045MG</t>
  </si>
  <si>
    <t>Смеситель для ванны с плоским пов. изливом, ø35, встр. картридж. переключение, ГРАФИТ, G.Lauf Z  (1/</t>
  </si>
  <si>
    <t>5 018.76 руб.</t>
  </si>
  <si>
    <t>SMS-180765</t>
  </si>
  <si>
    <t>NUD1-A145 Elite</t>
  </si>
  <si>
    <t>Смеситель для умывальника монолитный, ø35, гайка(корона) G.Lauf Z (1/10шт)</t>
  </si>
  <si>
    <t>1 780.35 руб.</t>
  </si>
  <si>
    <t>SMS-180771</t>
  </si>
  <si>
    <t>NEB1-A123MG</t>
  </si>
  <si>
    <t>Смеситель для умывальника монолитный, ø35, гайка(корона), ГРАФИТ, G.Lauf Z (1/10шт)</t>
  </si>
  <si>
    <t>3 346.16 руб.</t>
  </si>
  <si>
    <t>SMS-180772</t>
  </si>
  <si>
    <t>NEB3-A123MG</t>
  </si>
  <si>
    <t>Cмеситель для ванны с литым пов. изливом 150мм, ø35, встр. переключение ГРАФИТ G.Lauf Z (1/8шт)</t>
  </si>
  <si>
    <t>5 557.31 руб.</t>
  </si>
  <si>
    <t>SMS-180773</t>
  </si>
  <si>
    <t>NEB7-A123MG</t>
  </si>
  <si>
    <t>5 442.71 руб.</t>
  </si>
  <si>
    <t>SMS-180774</t>
  </si>
  <si>
    <t>NEB7-B123MG</t>
  </si>
  <si>
    <t>5 023.91 руб.</t>
  </si>
  <si>
    <t>SMS-180775</t>
  </si>
  <si>
    <t>GKE1-B168</t>
  </si>
  <si>
    <t>Смеситель для умывальника монолитный, ø40, G.Lauf Z (1/10шт)</t>
  </si>
  <si>
    <t>2 417.18 руб.</t>
  </si>
  <si>
    <t>SMS-180776</t>
  </si>
  <si>
    <t>GKE3-A168</t>
  </si>
  <si>
    <t>Cмеситель для ванны монолитный, ø40, встр. переключение, G.Lauf Z (1/6шт)</t>
  </si>
  <si>
    <t>3 098.59 руб.</t>
  </si>
  <si>
    <t>SMS-180782</t>
  </si>
  <si>
    <t>ZEN1-A275</t>
  </si>
  <si>
    <t>Смеситель для умывальника монолитный, ø35, гайка(корона), G.Lauf Z (1/10шт)</t>
  </si>
  <si>
    <t>2 589.38 руб.</t>
  </si>
  <si>
    <t>SMS-180783</t>
  </si>
  <si>
    <t>ZEN3-A275</t>
  </si>
  <si>
    <t>Cмеситель для ванны с литым пов. изливом 150мм, ø35, встр. Переключение, G.Lauf Z (1/6шт)</t>
  </si>
  <si>
    <t>4 186.37 руб.</t>
  </si>
  <si>
    <t>SMS-180785</t>
  </si>
  <si>
    <t>ZDN1-B183</t>
  </si>
  <si>
    <t>Смеситель для умывальника монолитный, ø40, верхнее крепление,  G.Lauf Z (1/10шт)</t>
  </si>
  <si>
    <t>2 351.51 руб.</t>
  </si>
  <si>
    <t>SMS-180786</t>
  </si>
  <si>
    <t>ZDN1-D156</t>
  </si>
  <si>
    <t>Смеситель для умывальника монолитный, ø40, гайка (корона),  G.Lauf Z (1/10шт)</t>
  </si>
  <si>
    <t>2 230.09 руб.</t>
  </si>
  <si>
    <t>SMS-180787</t>
  </si>
  <si>
    <t>ZDN3-B183</t>
  </si>
  <si>
    <t>Cмеситель для ванны монолитный, ø40, встр. переключение, G.Lauf Z/S (1/6шт)</t>
  </si>
  <si>
    <t>3 480.18 руб.</t>
  </si>
  <si>
    <t>SMS-180792</t>
  </si>
  <si>
    <t>ZDN1-B183YB</t>
  </si>
  <si>
    <t>Смеситель для умывальника монолитный, ø40, верхнее крепление, ЧЕРНЫЙ, G.Lauf Z (1/10шт)</t>
  </si>
  <si>
    <t>2 413.45 руб.</t>
  </si>
  <si>
    <t>УТ000001676</t>
  </si>
  <si>
    <t>NUD2-A045YB</t>
  </si>
  <si>
    <t>смеситель G.Lauf для биде, ø35, гайка(корона)  ЧЕРНЫЙ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</si>
</sst>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e16182_a88f_11ea_8135_003048fd731b_b93eaf26_7e65_11eb_8259_003048fd731b1.jpeg"/><Relationship Id="rId2" Type="http://schemas.openxmlformats.org/officeDocument/2006/relationships/image" Target="../media/4ce16184_a88f_11ea_8135_003048fd731b_b93eaf27_7e65_11eb_8259_003048fd731b2.jpeg"/><Relationship Id="rId3" Type="http://schemas.openxmlformats.org/officeDocument/2006/relationships/image" Target="../media/4ce16186_a88f_11ea_8135_003048fd731b_b93eaf28_7e65_11eb_8259_003048fd731b3.jpeg"/><Relationship Id="rId4" Type="http://schemas.openxmlformats.org/officeDocument/2006/relationships/image" Target="../media/4ce16188_a88f_11ea_8135_003048fd731b_b93eaf29_7e65_11eb_8259_003048fd731b4.jpeg"/><Relationship Id="rId5" Type="http://schemas.openxmlformats.org/officeDocument/2006/relationships/image" Target="../media/4ce1618a_a88f_11ea_8135_003048fd731b_b93eaf2a_7e65_11eb_8259_003048fd731b5.jpeg"/><Relationship Id="rId6" Type="http://schemas.openxmlformats.org/officeDocument/2006/relationships/image" Target="../media/4ce1618c_a88f_11ea_8135_003048fd731b_b93eaf2b_7e65_11eb_8259_003048fd731b6.jpeg"/><Relationship Id="rId7" Type="http://schemas.openxmlformats.org/officeDocument/2006/relationships/image" Target="../media/4ce16192_a88f_11ea_8135_003048fd731b_b93eaf2c_7e65_11eb_8259_003048fd731b7.jpeg"/><Relationship Id="rId8" Type="http://schemas.openxmlformats.org/officeDocument/2006/relationships/image" Target="../media/4ce16194_a88f_11ea_8135_003048fd731b_b93eaf2d_7e65_11eb_8259_003048fd731b8.jpeg"/><Relationship Id="rId9" Type="http://schemas.openxmlformats.org/officeDocument/2006/relationships/image" Target="../media/4ce16196_a88f_11ea_8135_003048fd731b_b93eaf2e_7e65_11eb_8259_003048fd731b9.jpeg"/><Relationship Id="rId10" Type="http://schemas.openxmlformats.org/officeDocument/2006/relationships/image" Target="../media/4ce16198_a88f_11ea_8135_003048fd731b_b93eaf2f_7e65_11eb_8259_003048fd731b10.jpeg"/><Relationship Id="rId11" Type="http://schemas.openxmlformats.org/officeDocument/2006/relationships/image" Target="../media/4ce1619a_a88f_11ea_8135_003048fd731b_b93eaf30_7e65_11eb_8259_003048fd731b11.jpeg"/><Relationship Id="rId12" Type="http://schemas.openxmlformats.org/officeDocument/2006/relationships/image" Target="../media/4ce1619c_a88f_11ea_8135_003048fd731b_b93eaf31_7e65_11eb_8259_003048fd731b12.jpeg"/><Relationship Id="rId13" Type="http://schemas.openxmlformats.org/officeDocument/2006/relationships/image" Target="../media/4ce1619e_a88f_11ea_8135_003048fd731b_00bb7a44_a8d8_11ea_8135_003048fd731b13.jpeg"/><Relationship Id="rId14" Type="http://schemas.openxmlformats.org/officeDocument/2006/relationships/image" Target="../media/4ce161a0_a88f_11ea_8135_003048fd731b_b93eaf33_7e65_11eb_8259_003048fd731b14.jpeg"/><Relationship Id="rId15" Type="http://schemas.openxmlformats.org/officeDocument/2006/relationships/image" Target="../media/4ce161a4_a88f_11ea_8135_003048fd731b_b93eaf35_7e65_11eb_8259_003048fd731b15.jpeg"/><Relationship Id="rId16" Type="http://schemas.openxmlformats.org/officeDocument/2006/relationships/image" Target="../media/4ce161aa_a88f_11ea_8135_003048fd731b_b93eaf36_7e65_11eb_8259_003048fd731b16.jpeg"/><Relationship Id="rId17" Type="http://schemas.openxmlformats.org/officeDocument/2006/relationships/image" Target="../media/4ce161ac_a88f_11ea_8135_003048fd731b_b93eaf37_7e65_11eb_8259_003048fd731b17.jpeg"/><Relationship Id="rId18" Type="http://schemas.openxmlformats.org/officeDocument/2006/relationships/image" Target="../media/4ce161ae_a88f_11ea_8135_003048fd731b_b93eaf38_7e65_11eb_8259_003048fd731b18.jpeg"/><Relationship Id="rId19" Type="http://schemas.openxmlformats.org/officeDocument/2006/relationships/image" Target="../media/4ce161b0_a88f_11ea_8135_003048fd731b_b93eaf39_7e65_11eb_8259_003048fd731b19.jpeg"/><Relationship Id="rId20" Type="http://schemas.openxmlformats.org/officeDocument/2006/relationships/image" Target="../media/4ce161b2_a88f_11ea_8135_003048fd731b_b93eaf3a_7e65_11eb_8259_003048fd731b20.jpeg"/><Relationship Id="rId21" Type="http://schemas.openxmlformats.org/officeDocument/2006/relationships/image" Target="../media/4ce161b6_a88f_11ea_8135_003048fd731b_b93eaf3b_7e65_11eb_8259_003048fd731b21.jpeg"/><Relationship Id="rId22" Type="http://schemas.openxmlformats.org/officeDocument/2006/relationships/image" Target="../media/4ce161b8_a88f_11ea_8135_003048fd731b_b93eaf3c_7e65_11eb_8259_003048fd731b22.jpeg"/><Relationship Id="rId23" Type="http://schemas.openxmlformats.org/officeDocument/2006/relationships/image" Target="../media/4ce161ba_a88f_11ea_8135_003048fd731b_b93eaf3d_7e65_11eb_8259_003048fd731b23.jpeg"/><Relationship Id="rId24" Type="http://schemas.openxmlformats.org/officeDocument/2006/relationships/image" Target="../media/4ce161be_a88f_11ea_8135_003048fd731b_b93eaf3e_7e65_11eb_8259_003048fd731b24.jpeg"/><Relationship Id="rId25" Type="http://schemas.openxmlformats.org/officeDocument/2006/relationships/image" Target="../media/5f07511c_a8d2_11ea_8135_003048fd731b_b93eaf3f_7e65_11eb_8259_003048fd731b25.jpeg"/><Relationship Id="rId26" Type="http://schemas.openxmlformats.org/officeDocument/2006/relationships/image" Target="../media/5f075134_a8d2_11ea_8135_003048fd731b_b93eaf40_7e65_11eb_8259_003048fd731b26.jpeg"/><Relationship Id="rId27" Type="http://schemas.openxmlformats.org/officeDocument/2006/relationships/image" Target="../media/5f075138_a8d2_11ea_8135_003048fd731b_b93eaf42_7e65_11eb_8259_003048fd731b27.jpeg"/><Relationship Id="rId28" Type="http://schemas.openxmlformats.org/officeDocument/2006/relationships/image" Target="../media/5f07513c_a8d2_11ea_8135_003048fd731b_b93eaf43_7e65_11eb_8259_003048fd731b28.jpeg"/><Relationship Id="rId29" Type="http://schemas.openxmlformats.org/officeDocument/2006/relationships/image" Target="../media/5f07513e_a8d2_11ea_8135_003048fd731b_b93eaf44_7e65_11eb_8259_003048fd731b29.jpeg"/><Relationship Id="rId30" Type="http://schemas.openxmlformats.org/officeDocument/2006/relationships/image" Target="../media/5f075140_a8d2_11ea_8135_003048fd731b_c206f9f2_7e65_11eb_8259_003048fd731b30.jpeg"/><Relationship Id="rId31" Type="http://schemas.openxmlformats.org/officeDocument/2006/relationships/image" Target="../media/5f075148_a8d2_11ea_8135_003048fd731b_00bb7a6b_a8d8_11ea_8135_003048fd731b31.jpeg"/><Relationship Id="rId32" Type="http://schemas.openxmlformats.org/officeDocument/2006/relationships/image" Target="../media/5f075152_a8d2_11ea_8135_003048fd731b_c206f9f8_7e65_11eb_8259_003048fd731b32.jpeg"/><Relationship Id="rId33" Type="http://schemas.openxmlformats.org/officeDocument/2006/relationships/image" Target="../media/5f075154_a8d2_11ea_8135_003048fd731b_c206f9f9_7e65_11eb_8259_003048fd731b33.jpeg"/><Relationship Id="rId34" Type="http://schemas.openxmlformats.org/officeDocument/2006/relationships/image" Target="../media/5f07515a_a8d2_11ea_8135_003048fd731b_c206f9fc_7e65_11eb_8259_003048fd731b34.jpeg"/><Relationship Id="rId35" Type="http://schemas.openxmlformats.org/officeDocument/2006/relationships/image" Target="../media/5f07515e_a8d2_11ea_8135_003048fd731b_c206f9fd_7e65_11eb_8259_003048fd731b35.jpeg"/><Relationship Id="rId36" Type="http://schemas.openxmlformats.org/officeDocument/2006/relationships/image" Target="../media/5f075160_a8d2_11ea_8135_003048fd731b_00bb7a77_a8d8_11ea_8135_003048fd731b36.jpeg"/><Relationship Id="rId37" Type="http://schemas.openxmlformats.org/officeDocument/2006/relationships/image" Target="../media/5f075162_a8d2_11ea_8135_003048fd731b_c206f9fe_7e65_11eb_8259_003048fd731b37.jpeg"/><Relationship Id="rId38" Type="http://schemas.openxmlformats.org/officeDocument/2006/relationships/image" Target="../media/5f075166_a8d2_11ea_8135_003048fd731b_c206fa00_7e65_11eb_8259_003048fd731b38.jpeg"/><Relationship Id="rId39" Type="http://schemas.openxmlformats.org/officeDocument/2006/relationships/image" Target="../media/5f07516c_a8d2_11ea_8135_003048fd731b_c206fa02_7e65_11eb_8259_003048fd731b39.jpeg"/><Relationship Id="rId40" Type="http://schemas.openxmlformats.org/officeDocument/2006/relationships/image" Target="../media/5f075180_a8d2_11ea_8135_003048fd731b_c206fa0a_7e65_11eb_8259_003048fd731b40.jpeg"/><Relationship Id="rId41" Type="http://schemas.openxmlformats.org/officeDocument/2006/relationships/image" Target="../media/5f075184_a8d2_11ea_8135_003048fd731b_c206fa0c_7e65_11eb_8259_003048fd731b41.jpeg"/><Relationship Id="rId42" Type="http://schemas.openxmlformats.org/officeDocument/2006/relationships/image" Target="../media/5f07518c_a8d2_11ea_8135_003048fd731b_c206fa0e_7e65_11eb_8259_003048fd731b42.jpeg"/><Relationship Id="rId43" Type="http://schemas.openxmlformats.org/officeDocument/2006/relationships/image" Target="../media/5f075190_a8d2_11ea_8135_003048fd731b_a73d6ba8_3fbb_11ef_a5f3_047c1617b14343.jpeg"/><Relationship Id="rId44" Type="http://schemas.openxmlformats.org/officeDocument/2006/relationships/image" Target="../media/5f075194_a8d2_11ea_8135_003048fd731b_a73d6baa_3fbb_11ef_a5f3_047c1617b14344.jpeg"/><Relationship Id="rId45" Type="http://schemas.openxmlformats.org/officeDocument/2006/relationships/image" Target="../media/5f0751a6_a8d2_11ea_8135_003048fd731b_a73d6bac_3fbb_11ef_a5f3_047c1617b14345.jpeg"/><Relationship Id="rId46" Type="http://schemas.openxmlformats.org/officeDocument/2006/relationships/image" Target="../media/5f0751a8_a8d2_11ea_8135_003048fd731b_a73d6bae_3fbb_11ef_a5f3_047c1617b14346.jpeg"/><Relationship Id="rId47" Type="http://schemas.openxmlformats.org/officeDocument/2006/relationships/image" Target="../media/5f0751aa_a8d2_11ea_8135_003048fd731b_c206fa14_7e65_11eb_8259_003048fd731b47.jpeg"/><Relationship Id="rId48" Type="http://schemas.openxmlformats.org/officeDocument/2006/relationships/image" Target="../media/5f0751ae_a8d2_11ea_8135_003048fd731b_c206fa16_7e65_11eb_8259_003048fd731b48.jpeg"/><Relationship Id="rId49" Type="http://schemas.openxmlformats.org/officeDocument/2006/relationships/image" Target="../media/5f0751b4_a8d2_11ea_8135_003048fd731b_c206fa18_7e65_11eb_8259_003048fd731b49.jpeg"/><Relationship Id="rId50" Type="http://schemas.openxmlformats.org/officeDocument/2006/relationships/image" Target="../media/5f0751b6_a8d2_11ea_8135_003048fd731b_c206fa19_7e65_11eb_8259_003048fd731b50.jpeg"/><Relationship Id="rId51" Type="http://schemas.openxmlformats.org/officeDocument/2006/relationships/image" Target="../media/5f0751ba_a8d2_11ea_8135_003048fd731b_c206fa1a_7e65_11eb_8259_003048fd731b51.jpeg"/><Relationship Id="rId52" Type="http://schemas.openxmlformats.org/officeDocument/2006/relationships/image" Target="../media/5f0751bc_a8d2_11ea_8135_003048fd731b_c206fa1b_7e65_11eb_8259_003048fd731b52.jpeg"/><Relationship Id="rId53" Type="http://schemas.openxmlformats.org/officeDocument/2006/relationships/image" Target="../media/5f0751c2_a8d2_11ea_8135_003048fd731b_c206fa1c_7e65_11eb_8259_003048fd731b53.jpeg"/><Relationship Id="rId54" Type="http://schemas.openxmlformats.org/officeDocument/2006/relationships/image" Target="../media/5f0751c4_a8d2_11ea_8135_003048fd731b_c206fa1d_7e65_11eb_8259_003048fd731b54.jpeg"/><Relationship Id="rId55" Type="http://schemas.openxmlformats.org/officeDocument/2006/relationships/image" Target="../media/5f0751c6_a8d2_11ea_8135_003048fd731b_c206fa1e_7e65_11eb_8259_003048fd731b55.jpeg"/><Relationship Id="rId56" Type="http://schemas.openxmlformats.org/officeDocument/2006/relationships/image" Target="../media/5f0751ca_a8d2_11ea_8135_003048fd731b_c206fa1f_7e65_11eb_8259_003048fd731b56.jpeg"/><Relationship Id="rId57" Type="http://schemas.openxmlformats.org/officeDocument/2006/relationships/image" Target="../media/5f0751d0_a8d2_11ea_8135_003048fd731b_00bb7aac_a8d8_11ea_8135_003048fd731b57.jpeg"/><Relationship Id="rId58" Type="http://schemas.openxmlformats.org/officeDocument/2006/relationships/image" Target="../media/5f0751de_a8d2_11ea_8135_003048fd731b_c206fa20_7e65_11eb_8259_003048fd731b58.jpeg"/><Relationship Id="rId59" Type="http://schemas.openxmlformats.org/officeDocument/2006/relationships/image" Target="../media/5f0751e4_a8d2_11ea_8135_003048fd731b_c206fa23_7e65_11eb_8259_003048fd731b59.jpeg"/><Relationship Id="rId60" Type="http://schemas.openxmlformats.org/officeDocument/2006/relationships/image" Target="../media/5f0751ea_a8d2_11ea_8135_003048fd731b_cfa971b9_7e65_11eb_8259_003048fd731b60.jpeg"/><Relationship Id="rId61" Type="http://schemas.openxmlformats.org/officeDocument/2006/relationships/image" Target="../media/5f0751ee_a8d2_11ea_8135_003048fd731b_c206fa25_7e65_11eb_8259_003048fd731b61.jpeg"/><Relationship Id="rId62" Type="http://schemas.openxmlformats.org/officeDocument/2006/relationships/image" Target="../media/5f0751f0_a8d2_11ea_8135_003048fd731b_c206fa26_7e65_11eb_8259_003048fd731b62.jpeg"/><Relationship Id="rId63" Type="http://schemas.openxmlformats.org/officeDocument/2006/relationships/image" Target="../media/5f0751f4_a8d2_11ea_8135_003048fd731b_c206fa27_7e65_11eb_8259_003048fd731b63.jpeg"/><Relationship Id="rId64" Type="http://schemas.openxmlformats.org/officeDocument/2006/relationships/image" Target="../media/5f0751f8_a8d2_11ea_8135_003048fd731b_c206fa29_7e65_11eb_8259_003048fd731b64.jpeg"/><Relationship Id="rId65" Type="http://schemas.openxmlformats.org/officeDocument/2006/relationships/image" Target="../media/5f0751fa_a8d2_11ea_8135_003048fd731b_00bb7ac1_a8d8_11ea_8135_003048fd731b65.jpeg"/><Relationship Id="rId66" Type="http://schemas.openxmlformats.org/officeDocument/2006/relationships/image" Target="../media/5f0751fc_a8d2_11ea_8135_003048fd731b_c206fa2b_7e65_11eb_8259_003048fd731b66.jpeg"/><Relationship Id="rId67" Type="http://schemas.openxmlformats.org/officeDocument/2006/relationships/image" Target="../media/5f075274_a8d2_11ea_8135_003048fd731b_49c4af14_056a_11f0_a6fc_047c1617b14367.jpeg"/><Relationship Id="rId68" Type="http://schemas.openxmlformats.org/officeDocument/2006/relationships/image" Target="../media/5f075276_a8d2_11ea_8135_003048fd731b_c206fa2d_7e65_11eb_8259_003048fd731b68.jpeg"/><Relationship Id="rId69" Type="http://schemas.openxmlformats.org/officeDocument/2006/relationships/image" Target="../media/5f075278_a8d2_11ea_8135_003048fd731b_c206fa2e_7e65_11eb_8259_003048fd731b69.jpeg"/><Relationship Id="rId70" Type="http://schemas.openxmlformats.org/officeDocument/2006/relationships/image" Target="../media/5f075280_a8d2_11ea_8135_003048fd731b_c206fa2f_7e65_11eb_8259_003048fd731b70.jpeg"/><Relationship Id="rId71" Type="http://schemas.openxmlformats.org/officeDocument/2006/relationships/image" Target="../media/5f075282_a8d2_11ea_8135_003048fd731b_c206fa30_7e65_11eb_8259_003048fd731b71.jpeg"/><Relationship Id="rId72" Type="http://schemas.openxmlformats.org/officeDocument/2006/relationships/image" Target="../media/5f075284_a8d2_11ea_8135_003048fd731b_c206fa31_7e65_11eb_8259_003048fd731b72.jpeg"/><Relationship Id="rId73" Type="http://schemas.openxmlformats.org/officeDocument/2006/relationships/image" Target="../media/5f07528a_a8d2_11ea_8135_003048fd731b_c206fa32_7e65_11eb_8259_003048fd731b73.jpeg"/><Relationship Id="rId74" Type="http://schemas.openxmlformats.org/officeDocument/2006/relationships/image" Target="../media/5f07528c_a8d2_11ea_8135_003048fd731b_c206fa33_7e65_11eb_8259_003048fd731b74.jpeg"/><Relationship Id="rId75" Type="http://schemas.openxmlformats.org/officeDocument/2006/relationships/image" Target="../media/5f07528e_a8d2_11ea_8135_003048fd731b_c206fa34_7e65_11eb_8259_003048fd731b75.jpeg"/><Relationship Id="rId76" Type="http://schemas.openxmlformats.org/officeDocument/2006/relationships/image" Target="../media/5f075290_a8d2_11ea_8135_003048fd731b_c206fa35_7e65_11eb_8259_003048fd731b76.jpeg"/><Relationship Id="rId77" Type="http://schemas.openxmlformats.org/officeDocument/2006/relationships/image" Target="../media/658053b0_a8d2_11ea_8135_003048fd731b_00bb7b1b_a8d8_11ea_8135_003048fd731b77.jpeg"/><Relationship Id="rId78" Type="http://schemas.openxmlformats.org/officeDocument/2006/relationships/image" Target="../media/658053b2_a8d2_11ea_8135_003048fd731b_c206fa37_7e65_11eb_8259_003048fd731b78.jpeg"/><Relationship Id="rId79" Type="http://schemas.openxmlformats.org/officeDocument/2006/relationships/image" Target="../media/658053b4_a8d2_11ea_8135_003048fd731b_c206fa38_7e65_11eb_8259_003048fd731b79.jpeg"/><Relationship Id="rId80" Type="http://schemas.openxmlformats.org/officeDocument/2006/relationships/image" Target="../media/658053b6_a8d2_11ea_8135_003048fd731b_c206fa39_7e65_11eb_8259_003048fd731b80.jpeg"/><Relationship Id="rId81" Type="http://schemas.openxmlformats.org/officeDocument/2006/relationships/image" Target="../media/658053b8_a8d2_11ea_8135_003048fd731b_c206fa3a_7e65_11eb_8259_003048fd731b81.jpeg"/><Relationship Id="rId82" Type="http://schemas.openxmlformats.org/officeDocument/2006/relationships/image" Target="../media/658053be_a8d2_11ea_8135_003048fd731b_c206fa3b_7e65_11eb_8259_003048fd731b82.jpeg"/><Relationship Id="rId83" Type="http://schemas.openxmlformats.org/officeDocument/2006/relationships/image" Target="../media/658053c2_a8d2_11ea_8135_003048fd731b_c206fa3d_7e65_11eb_8259_003048fd731b83.jpeg"/><Relationship Id="rId84" Type="http://schemas.openxmlformats.org/officeDocument/2006/relationships/image" Target="../media/658053ca_a8d2_11ea_8135_003048fd731b_c206fa3f_7e65_11eb_8259_003048fd731b84.jpeg"/><Relationship Id="rId85" Type="http://schemas.openxmlformats.org/officeDocument/2006/relationships/image" Target="../media/658053d2_a8d2_11ea_8135_003048fd731b_c206fa41_7e65_11eb_8259_003048fd731b85.jpeg"/><Relationship Id="rId86" Type="http://schemas.openxmlformats.org/officeDocument/2006/relationships/image" Target="../media/658053de_a8d2_11ea_8135_003048fd731b_c206fa42_7e65_11eb_8259_003048fd731b86.jpeg"/><Relationship Id="rId87" Type="http://schemas.openxmlformats.org/officeDocument/2006/relationships/image" Target="../media/658053e2_a8d2_11ea_8135_003048fd731b_00bb7b34_a8d8_11ea_8135_003048fd731b87.jpeg"/><Relationship Id="rId88" Type="http://schemas.openxmlformats.org/officeDocument/2006/relationships/image" Target="../media/6dfb45a1_f78f_11ea_819f_003048fd731b_c206fa43_7e65_11eb_8259_003048fd731b88.jpeg"/><Relationship Id="rId89" Type="http://schemas.openxmlformats.org/officeDocument/2006/relationships/image" Target="../media/33dad9b9_296e_11eb_81e2_003048fd731b_c206fa44_7e65_11eb_8259_003048fd731b89.jpeg"/><Relationship Id="rId90" Type="http://schemas.openxmlformats.org/officeDocument/2006/relationships/image" Target="../media/3d54d8a9_7f15_11eb_825a_003048fd731b_f01e3899_67f8_11ec_a210_00259070b48790.jpeg"/><Relationship Id="rId91" Type="http://schemas.openxmlformats.org/officeDocument/2006/relationships/image" Target="../media/3d54d8a7_7f15_11eb_825a_003048fd731b_f01e389a_67f8_11ec_a210_00259070b48791.jpeg"/><Relationship Id="rId92" Type="http://schemas.openxmlformats.org/officeDocument/2006/relationships/image" Target="../media/f8d83f46_0ad6_11ec_831e_003048fd731b_a73d6baf_3fbb_11ef_a5f3_047c1617b14392.jpeg"/><Relationship Id="rId93" Type="http://schemas.openxmlformats.org/officeDocument/2006/relationships/image" Target="../media/c44ddb11_a778_11ec_a25c_00259070b487_a73d6bb1_3fbb_11ef_a5f3_047c1617b14393.jpeg"/><Relationship Id="rId94" Type="http://schemas.openxmlformats.org/officeDocument/2006/relationships/image" Target="../media/c44ddb13_a778_11ec_a25c_00259070b487_a73d6bb4_3fbb_11ef_a5f3_047c1617b14394.png"/><Relationship Id="rId95" Type="http://schemas.openxmlformats.org/officeDocument/2006/relationships/image" Target="../media/c44ddb15_a778_11ec_a25c_00259070b487_daef3f54_f115_11ee_a58b_047c1617b14395.jpeg"/><Relationship Id="rId96" Type="http://schemas.openxmlformats.org/officeDocument/2006/relationships/image" Target="../media/6652a162_b63d_11ec_a26a_00259070b487_a73d6bb8_3fbb_11ef_a5f3_047c1617b14396.jpeg"/><Relationship Id="rId97" Type="http://schemas.openxmlformats.org/officeDocument/2006/relationships/image" Target="../media/6652a164_b63d_11ec_a26a_00259070b487_a73d6bbb_3fbb_11ef_a5f3_047c1617b14397.jpeg"/><Relationship Id="rId98" Type="http://schemas.openxmlformats.org/officeDocument/2006/relationships/image" Target="../media/3ab9550f_2b35_11ec_8350_003048fd731b_f01e38a2_67f8_11ec_a210_00259070b48798.jpeg"/><Relationship Id="rId99" Type="http://schemas.openxmlformats.org/officeDocument/2006/relationships/image" Target="../media/a16b84a3_663d_11ed_a377_047c1617b143_a73d6bbe_3fbb_11ef_a5f3_047c1617b14399.png"/><Relationship Id="rId100" Type="http://schemas.openxmlformats.org/officeDocument/2006/relationships/image" Target="../media/3a60339e_93a4_11ee_a50e_047c1617b143_d0f60f8c_ca39_11ee_a557_047c1617b143100.jpeg"/><Relationship Id="rId101" Type="http://schemas.openxmlformats.org/officeDocument/2006/relationships/image" Target="../media/ef459a4a_91f1_11f0_a7bf_047c1617b143_d79fde4d_96ec_11f0_a7c5_047c1617b143101.jpeg"/><Relationship Id="rId102" Type="http://schemas.openxmlformats.org/officeDocument/2006/relationships/image" Target="../media/ef459a4c_91f1_11f0_a7bf_047c1617b143_d79fde4c_96ec_11f0_a7c5_047c1617b143102.jpeg"/><Relationship Id="rId103" Type="http://schemas.openxmlformats.org/officeDocument/2006/relationships/image" Target="../media/ef459a4e_91f1_11f0_a7bf_047c1617b143_d79fde51_96ec_11f0_a7c5_047c1617b143103.jpeg"/><Relationship Id="rId104" Type="http://schemas.openxmlformats.org/officeDocument/2006/relationships/image" Target="../media/ef459a50_91f1_11f0_a7bf_047c1617b143_d79fde4b_96ec_11f0_a7c5_047c1617b143104.jpeg"/><Relationship Id="rId105" Type="http://schemas.openxmlformats.org/officeDocument/2006/relationships/image" Target="../media/5e9c589f_6e09_11f1_a8ed_047c1617b143_cdb18594_7159_11f1_a8f1_047c1617b143105.jpeg"/><Relationship Id="rId106" Type="http://schemas.openxmlformats.org/officeDocument/2006/relationships/image" Target="../media/5e9c58a3_6e09_11f1_a8ed_047c1617b143_cdb18596_7159_11f1_a8f1_047c1617b143106.jpeg"/><Relationship Id="rId107" Type="http://schemas.openxmlformats.org/officeDocument/2006/relationships/image" Target="../media/5e9c58a5_6e09_11f1_a8ed_047c1617b143_cdb18593_7159_11f1_a8f1_047c1617b143107.jpeg"/><Relationship Id="rId108" Type="http://schemas.openxmlformats.org/officeDocument/2006/relationships/image" Target="../media/6685bc87_6e51_11f1_a8ed_047c1617b143_dee899d2_7155_11f1_a8f1_047c1617b143108.jpeg"/><Relationship Id="rId109" Type="http://schemas.openxmlformats.org/officeDocument/2006/relationships/image" Target="../media/6685bc89_6e51_11f1_a8ed_047c1617b143_cdb18590_7159_11f1_a8f1_047c1617b143109.jpeg"/><Relationship Id="rId110" Type="http://schemas.openxmlformats.org/officeDocument/2006/relationships/image" Target="../media/6685bc8b_6e51_11f1_a8ed_047c1617b143_cdb18591_7159_11f1_a8f1_047c1617b143110.jpeg"/><Relationship Id="rId111" Type="http://schemas.openxmlformats.org/officeDocument/2006/relationships/image" Target="../media/6685bc8d_6e51_11f1_a8ed_047c1617b143_cdb18592_7159_11f1_a8f1_047c1617b143111.jpeg"/><Relationship Id="rId112" Type="http://schemas.openxmlformats.org/officeDocument/2006/relationships/image" Target="../media/6685bc8f_6e51_11f1_a8ed_047c1617b143_dee899c5_7155_11f1_a8f1_047c1617b143112.jpeg"/><Relationship Id="rId113" Type="http://schemas.openxmlformats.org/officeDocument/2006/relationships/image" Target="../media/6685bc91_6e51_11f1_a8ed_047c1617b143_dee899c6_7155_11f1_a8f1_047c1617b143113.jpeg"/><Relationship Id="rId114" Type="http://schemas.openxmlformats.org/officeDocument/2006/relationships/image" Target="../media/6685bc9d_6e51_11f1_a8ed_047c1617b143_cdb185a0_7159_11f1_a8f1_047c1617b143114.jpeg"/><Relationship Id="rId115" Type="http://schemas.openxmlformats.org/officeDocument/2006/relationships/image" Target="../media/6685bc9f_6e51_11f1_a8ed_047c1617b143_cdb185a1_7159_11f1_a8f1_047c1617b143115.jpeg"/><Relationship Id="rId116" Type="http://schemas.openxmlformats.org/officeDocument/2006/relationships/image" Target="../media/6685bca3_6e51_11f1_a8ed_047c1617b143_cdb18597_7159_11f1_a8f1_047c1617b143116.jpeg"/><Relationship Id="rId117" Type="http://schemas.openxmlformats.org/officeDocument/2006/relationships/image" Target="../media/6685bca5_6e51_11f1_a8ed_047c1617b143_cdb18599_7159_11f1_a8f1_047c1617b143117.jpeg"/><Relationship Id="rId118" Type="http://schemas.openxmlformats.org/officeDocument/2006/relationships/image" Target="../media/6685bca7_6e51_11f1_a8ed_047c1617b143_cdb1859a_7159_11f1_a8f1_047c1617b143118.jpeg"/><Relationship Id="rId119" Type="http://schemas.openxmlformats.org/officeDocument/2006/relationships/image" Target="../media/6685bcb1_6e51_11f1_a8ed_047c1617b143_cdb18598_7159_11f1_a8f1_047c1617b143119.jpeg"/><Relationship Id="rId120" Type="http://schemas.openxmlformats.org/officeDocument/2006/relationships/image" Target="../media/145702d2_6cca_11ed_a380_047c1617b143_daef3f52_f115_11ee_a58b_047c1617b1431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0287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038225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4" name="Image_119" descr="Image_11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5" name="Image_120" descr="Image_12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6" name="Image_121" descr="Image_12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7" name="Image_122" descr="Image_12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8" name="Image_123" descr="Image_12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9" name="Image_124" descr="Image_12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0" name="Image_125" descr="Image_12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827083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J6*2103.86</f>
        <v>0</v>
      </c>
      <c r="L6" s="5"/>
    </row>
    <row r="7" spans="1:12" customHeight="1" ht="105" outlineLevel="5">
      <c r="A7" s="1"/>
      <c r="B7" s="1">
        <v>827084</v>
      </c>
      <c r="C7" s="1" t="s">
        <v>20</v>
      </c>
      <c r="D7" s="1" t="s">
        <v>21</v>
      </c>
      <c r="E7" s="2" t="s">
        <v>22</v>
      </c>
      <c r="F7" s="2" t="s">
        <v>17</v>
      </c>
      <c r="G7" s="2">
        <v>5</v>
      </c>
      <c r="H7" s="2">
        <v>0</v>
      </c>
      <c r="I7" s="1">
        <v>0</v>
      </c>
      <c r="J7" s="3" t="s">
        <v>19</v>
      </c>
      <c r="K7" s="2" t="str">
        <f>J7*2103.86</f>
        <v>0</v>
      </c>
      <c r="L7" s="5"/>
    </row>
    <row r="8" spans="1:12" customHeight="1" ht="105" outlineLevel="5">
      <c r="A8" s="1"/>
      <c r="B8" s="1">
        <v>827085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19</v>
      </c>
      <c r="K8" s="2" t="str">
        <f>J8*0.00</f>
        <v>0</v>
      </c>
      <c r="L8" s="5"/>
    </row>
    <row r="9" spans="1:12" customHeight="1" ht="105" outlineLevel="5">
      <c r="A9" s="1"/>
      <c r="B9" s="1">
        <v>827086</v>
      </c>
      <c r="C9" s="1" t="s">
        <v>27</v>
      </c>
      <c r="D9" s="1" t="s">
        <v>28</v>
      </c>
      <c r="E9" s="2" t="s">
        <v>29</v>
      </c>
      <c r="F9" s="2" t="s">
        <v>26</v>
      </c>
      <c r="G9" s="2">
        <v>0</v>
      </c>
      <c r="H9" s="2">
        <v>0</v>
      </c>
      <c r="I9" s="1">
        <v>0</v>
      </c>
      <c r="J9" s="3" t="s">
        <v>19</v>
      </c>
      <c r="K9" s="2" t="str">
        <f>J9*0.00</f>
        <v>0</v>
      </c>
      <c r="L9" s="5"/>
    </row>
    <row r="10" spans="1:12" customHeight="1" ht="105" outlineLevel="5">
      <c r="A10" s="1"/>
      <c r="B10" s="1">
        <v>827087</v>
      </c>
      <c r="C10" s="1" t="s">
        <v>30</v>
      </c>
      <c r="D10" s="1" t="s">
        <v>31</v>
      </c>
      <c r="E10" s="2" t="s">
        <v>32</v>
      </c>
      <c r="F10" s="2" t="s">
        <v>33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J10*3259.44</f>
        <v>0</v>
      </c>
      <c r="L10" s="5"/>
    </row>
    <row r="11" spans="1:12" customHeight="1" ht="105" outlineLevel="5">
      <c r="A11" s="1"/>
      <c r="B11" s="1">
        <v>827088</v>
      </c>
      <c r="C11" s="1" t="s">
        <v>34</v>
      </c>
      <c r="D11" s="1" t="s">
        <v>35</v>
      </c>
      <c r="E11" s="2" t="s">
        <v>36</v>
      </c>
      <c r="F11" s="2" t="s">
        <v>26</v>
      </c>
      <c r="G11" s="2">
        <v>0</v>
      </c>
      <c r="H11" s="2">
        <v>0</v>
      </c>
      <c r="I11" s="1">
        <v>0</v>
      </c>
      <c r="J11" s="3" t="s">
        <v>19</v>
      </c>
      <c r="K11" s="2" t="str">
        <f>J11*0.00</f>
        <v>0</v>
      </c>
      <c r="L11" s="5"/>
    </row>
    <row r="12" spans="1:12" customHeight="1" ht="105" outlineLevel="5">
      <c r="A12" s="1"/>
      <c r="B12" s="1">
        <v>827091</v>
      </c>
      <c r="C12" s="1" t="s">
        <v>37</v>
      </c>
      <c r="D12" s="1" t="s">
        <v>38</v>
      </c>
      <c r="E12" s="2" t="s">
        <v>39</v>
      </c>
      <c r="F12" s="2" t="s">
        <v>40</v>
      </c>
      <c r="G12" s="2">
        <v>0</v>
      </c>
      <c r="H12" s="2">
        <v>0</v>
      </c>
      <c r="I12" s="1">
        <v>0</v>
      </c>
      <c r="J12" s="3" t="s">
        <v>19</v>
      </c>
      <c r="K12" s="2" t="str">
        <f>J12*2222.77</f>
        <v>0</v>
      </c>
      <c r="L12" s="5"/>
    </row>
    <row r="13" spans="1:12" customHeight="1" ht="105" outlineLevel="5">
      <c r="A13" s="1"/>
      <c r="B13" s="1">
        <v>827092</v>
      </c>
      <c r="C13" s="1" t="s">
        <v>41</v>
      </c>
      <c r="D13" s="1" t="s">
        <v>42</v>
      </c>
      <c r="E13" s="2" t="s">
        <v>43</v>
      </c>
      <c r="F13" s="2" t="s">
        <v>26</v>
      </c>
      <c r="G13" s="2">
        <v>0</v>
      </c>
      <c r="H13" s="2">
        <v>0</v>
      </c>
      <c r="I13" s="1">
        <v>0</v>
      </c>
      <c r="J13" s="3" t="s">
        <v>19</v>
      </c>
      <c r="K13" s="2" t="str">
        <f>J13*0.00</f>
        <v>0</v>
      </c>
      <c r="L13" s="5"/>
    </row>
    <row r="14" spans="1:12" customHeight="1" ht="105" outlineLevel="5">
      <c r="A14" s="1"/>
      <c r="B14" s="1">
        <v>827093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5</v>
      </c>
      <c r="H14" s="2">
        <v>0</v>
      </c>
      <c r="I14" s="1">
        <v>0</v>
      </c>
      <c r="J14" s="3" t="s">
        <v>19</v>
      </c>
      <c r="K14" s="2" t="str">
        <f>J14*3042.64</f>
        <v>0</v>
      </c>
      <c r="L14" s="5"/>
    </row>
    <row r="15" spans="1:12" customHeight="1" ht="105" outlineLevel="5">
      <c r="A15" s="1"/>
      <c r="B15" s="1">
        <v>827094</v>
      </c>
      <c r="C15" s="1" t="s">
        <v>48</v>
      </c>
      <c r="D15" s="1" t="s">
        <v>49</v>
      </c>
      <c r="E15" s="2" t="s">
        <v>50</v>
      </c>
      <c r="F15" s="2" t="s">
        <v>51</v>
      </c>
      <c r="G15" s="2">
        <v>0</v>
      </c>
      <c r="H15" s="2">
        <v>0</v>
      </c>
      <c r="I15" s="1">
        <v>0</v>
      </c>
      <c r="J15" s="3" t="s">
        <v>19</v>
      </c>
      <c r="K15" s="2" t="str">
        <f>J15*3717.19</f>
        <v>0</v>
      </c>
      <c r="L15" s="5"/>
    </row>
    <row r="16" spans="1:12" customHeight="1" ht="105" outlineLevel="5">
      <c r="A16" s="1"/>
      <c r="B16" s="1">
        <v>827095</v>
      </c>
      <c r="C16" s="1" t="s">
        <v>52</v>
      </c>
      <c r="D16" s="1" t="s">
        <v>53</v>
      </c>
      <c r="E16" s="2" t="s">
        <v>54</v>
      </c>
      <c r="F16" s="2" t="s">
        <v>55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J16*3038.28</f>
        <v>0</v>
      </c>
      <c r="L16" s="5"/>
    </row>
    <row r="17" spans="1:12" customHeight="1" ht="105" outlineLevel="5">
      <c r="A17" s="1"/>
      <c r="B17" s="1">
        <v>827096</v>
      </c>
      <c r="C17" s="1" t="s">
        <v>56</v>
      </c>
      <c r="D17" s="1" t="s">
        <v>57</v>
      </c>
      <c r="E17" s="2" t="s">
        <v>58</v>
      </c>
      <c r="F17" s="2" t="s">
        <v>55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J17*3038.28</f>
        <v>0</v>
      </c>
      <c r="L17" s="5"/>
    </row>
    <row r="18" spans="1:12" customHeight="1" ht="105" outlineLevel="5">
      <c r="A18" s="1"/>
      <c r="B18" s="1">
        <v>827097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0</v>
      </c>
      <c r="H18" s="2">
        <v>0</v>
      </c>
      <c r="I18" s="1">
        <v>0</v>
      </c>
      <c r="J18" s="3" t="s">
        <v>19</v>
      </c>
      <c r="K18" s="2" t="str">
        <f>J18*3355.27</f>
        <v>0</v>
      </c>
      <c r="L18" s="5"/>
    </row>
    <row r="19" spans="1:12" customHeight="1" ht="105" outlineLevel="5">
      <c r="A19" s="1"/>
      <c r="B19" s="1">
        <v>827098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0</v>
      </c>
      <c r="H19" s="2">
        <v>0</v>
      </c>
      <c r="I19" s="1">
        <v>0</v>
      </c>
      <c r="J19" s="3" t="s">
        <v>19</v>
      </c>
      <c r="K19" s="2" t="str">
        <f>J19*3355.27</f>
        <v>0</v>
      </c>
      <c r="L19" s="5"/>
    </row>
    <row r="20" spans="1:12" customHeight="1" ht="105" outlineLevel="5">
      <c r="A20" s="1"/>
      <c r="B20" s="1">
        <v>827100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0</v>
      </c>
      <c r="H20" s="2">
        <v>0</v>
      </c>
      <c r="I20" s="1">
        <v>0</v>
      </c>
      <c r="J20" s="3" t="s">
        <v>19</v>
      </c>
      <c r="K20" s="2" t="str">
        <f>J20*5886.44</f>
        <v>0</v>
      </c>
      <c r="L20" s="5"/>
    </row>
    <row r="21" spans="1:12" customHeight="1" ht="105" outlineLevel="5">
      <c r="A21" s="1"/>
      <c r="B21" s="1">
        <v>827103</v>
      </c>
      <c r="C21" s="1" t="s">
        <v>70</v>
      </c>
      <c r="D21" s="1" t="s">
        <v>71</v>
      </c>
      <c r="E21" s="2" t="s">
        <v>72</v>
      </c>
      <c r="F21" s="2" t="s">
        <v>26</v>
      </c>
      <c r="G21" s="2">
        <v>0</v>
      </c>
      <c r="H21" s="2">
        <v>0</v>
      </c>
      <c r="I21" s="1">
        <v>0</v>
      </c>
      <c r="J21" s="3" t="s">
        <v>19</v>
      </c>
      <c r="K21" s="2" t="str">
        <f>J21*0.00</f>
        <v>0</v>
      </c>
      <c r="L21" s="5"/>
    </row>
    <row r="22" spans="1:12" customHeight="1" ht="105" outlineLevel="5">
      <c r="A22" s="1"/>
      <c r="B22" s="1">
        <v>827104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0</v>
      </c>
      <c r="H22" s="2">
        <v>0</v>
      </c>
      <c r="I22" s="1">
        <v>0</v>
      </c>
      <c r="J22" s="3" t="s">
        <v>19</v>
      </c>
      <c r="K22" s="2" t="str">
        <f>J22*6203.54</f>
        <v>0</v>
      </c>
      <c r="L22" s="5"/>
    </row>
    <row r="23" spans="1:12" customHeight="1" ht="105" outlineLevel="5">
      <c r="A23" s="1"/>
      <c r="B23" s="1">
        <v>827105</v>
      </c>
      <c r="C23" s="1" t="s">
        <v>77</v>
      </c>
      <c r="D23" s="1" t="s">
        <v>78</v>
      </c>
      <c r="E23" s="2" t="s">
        <v>79</v>
      </c>
      <c r="F23" s="2" t="s">
        <v>76</v>
      </c>
      <c r="G23" s="2">
        <v>0</v>
      </c>
      <c r="H23" s="2">
        <v>0</v>
      </c>
      <c r="I23" s="1">
        <v>0</v>
      </c>
      <c r="J23" s="3" t="s">
        <v>19</v>
      </c>
      <c r="K23" s="2" t="str">
        <f>J23*6203.54</f>
        <v>0</v>
      </c>
      <c r="L23" s="5"/>
    </row>
    <row r="24" spans="1:12" customHeight="1" ht="105" outlineLevel="5">
      <c r="A24" s="1"/>
      <c r="B24" s="1">
        <v>827106</v>
      </c>
      <c r="C24" s="1" t="s">
        <v>80</v>
      </c>
      <c r="D24" s="1" t="s">
        <v>81</v>
      </c>
      <c r="E24" s="2" t="s">
        <v>82</v>
      </c>
      <c r="F24" s="2" t="s">
        <v>83</v>
      </c>
      <c r="G24" s="2">
        <v>6</v>
      </c>
      <c r="H24" s="2">
        <v>0</v>
      </c>
      <c r="I24" s="1">
        <v>0</v>
      </c>
      <c r="J24" s="3" t="s">
        <v>19</v>
      </c>
      <c r="K24" s="2" t="str">
        <f>J24*2315.09</f>
        <v>0</v>
      </c>
      <c r="L24" s="5"/>
    </row>
    <row r="25" spans="1:12" customHeight="1" ht="105" outlineLevel="5">
      <c r="A25" s="1"/>
      <c r="B25" s="1">
        <v>827107</v>
      </c>
      <c r="C25" s="1" t="s">
        <v>84</v>
      </c>
      <c r="D25" s="1" t="s">
        <v>85</v>
      </c>
      <c r="E25" s="2" t="s">
        <v>86</v>
      </c>
      <c r="F25" s="2" t="s">
        <v>26</v>
      </c>
      <c r="G25" s="2">
        <v>0</v>
      </c>
      <c r="H25" s="2">
        <v>0</v>
      </c>
      <c r="I25" s="1">
        <v>0</v>
      </c>
      <c r="J25" s="3" t="s">
        <v>19</v>
      </c>
      <c r="K25" s="2" t="str">
        <f>J25*0.00</f>
        <v>0</v>
      </c>
      <c r="L25" s="5"/>
    </row>
    <row r="26" spans="1:12" customHeight="1" ht="105" outlineLevel="5">
      <c r="A26" s="1"/>
      <c r="B26" s="1">
        <v>827109</v>
      </c>
      <c r="C26" s="1" t="s">
        <v>87</v>
      </c>
      <c r="D26" s="1" t="s">
        <v>88</v>
      </c>
      <c r="E26" s="2" t="s">
        <v>89</v>
      </c>
      <c r="F26" s="2" t="s">
        <v>90</v>
      </c>
      <c r="G26" s="2">
        <v>9</v>
      </c>
      <c r="H26" s="2">
        <v>0</v>
      </c>
      <c r="I26" s="1">
        <v>0</v>
      </c>
      <c r="J26" s="3" t="s">
        <v>19</v>
      </c>
      <c r="K26" s="2" t="str">
        <f>J26*3085.52</f>
        <v>0</v>
      </c>
      <c r="L26" s="5"/>
    </row>
    <row r="27" spans="1:12" customHeight="1" ht="105" outlineLevel="5">
      <c r="A27" s="1"/>
      <c r="B27" s="1">
        <v>827110</v>
      </c>
      <c r="C27" s="1" t="s">
        <v>91</v>
      </c>
      <c r="D27" s="1" t="s">
        <v>92</v>
      </c>
      <c r="E27" s="2" t="s">
        <v>93</v>
      </c>
      <c r="F27" s="2" t="s">
        <v>83</v>
      </c>
      <c r="G27" s="2">
        <v>6</v>
      </c>
      <c r="H27" s="2">
        <v>0</v>
      </c>
      <c r="I27" s="1">
        <v>0</v>
      </c>
      <c r="J27" s="3" t="s">
        <v>19</v>
      </c>
      <c r="K27" s="2" t="str">
        <f>J27*2315.09</f>
        <v>0</v>
      </c>
      <c r="L27" s="5"/>
    </row>
    <row r="28" spans="1:12" customHeight="1" ht="105" outlineLevel="5">
      <c r="A28" s="1"/>
      <c r="B28" s="1">
        <v>827111</v>
      </c>
      <c r="C28" s="1" t="s">
        <v>94</v>
      </c>
      <c r="D28" s="1" t="s">
        <v>95</v>
      </c>
      <c r="E28" s="2" t="s">
        <v>96</v>
      </c>
      <c r="F28" s="2" t="s">
        <v>26</v>
      </c>
      <c r="G28" s="2">
        <v>0</v>
      </c>
      <c r="H28" s="2">
        <v>0</v>
      </c>
      <c r="I28" s="1">
        <v>0</v>
      </c>
      <c r="J28" s="3" t="s">
        <v>19</v>
      </c>
      <c r="K28" s="2" t="str">
        <f>J28*0.00</f>
        <v>0</v>
      </c>
      <c r="L28" s="5"/>
    </row>
    <row r="29" spans="1:12" customHeight="1" ht="105" outlineLevel="5">
      <c r="A29" s="1"/>
      <c r="B29" s="1">
        <v>827113</v>
      </c>
      <c r="C29" s="1" t="s">
        <v>97</v>
      </c>
      <c r="D29" s="1" t="s">
        <v>98</v>
      </c>
      <c r="E29" s="2" t="s">
        <v>99</v>
      </c>
      <c r="F29" s="2" t="s">
        <v>90</v>
      </c>
      <c r="G29" s="2">
        <v>5</v>
      </c>
      <c r="H29" s="2">
        <v>0</v>
      </c>
      <c r="I29" s="1">
        <v>0</v>
      </c>
      <c r="J29" s="3" t="s">
        <v>19</v>
      </c>
      <c r="K29" s="2" t="str">
        <f>J29*3085.52</f>
        <v>0</v>
      </c>
      <c r="L29" s="5"/>
    </row>
    <row r="30" spans="1:12" customHeight="1" ht="105" outlineLevel="5">
      <c r="A30" s="1"/>
      <c r="B30" s="1">
        <v>827114</v>
      </c>
      <c r="C30" s="1" t="s">
        <v>100</v>
      </c>
      <c r="D30" s="1" t="s">
        <v>101</v>
      </c>
      <c r="E30" s="2" t="s">
        <v>102</v>
      </c>
      <c r="F30" s="2" t="s">
        <v>103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J30*1987.13</f>
        <v>0</v>
      </c>
      <c r="L30" s="5"/>
    </row>
    <row r="31" spans="1:12" customHeight="1" ht="105" outlineLevel="5">
      <c r="A31" s="1"/>
      <c r="B31" s="1">
        <v>827126</v>
      </c>
      <c r="C31" s="1" t="s">
        <v>104</v>
      </c>
      <c r="D31" s="1" t="s">
        <v>105</v>
      </c>
      <c r="E31" s="2" t="s">
        <v>106</v>
      </c>
      <c r="F31" s="2" t="s">
        <v>107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J31*2689.56</f>
        <v>0</v>
      </c>
      <c r="L31" s="5"/>
    </row>
    <row r="32" spans="1:12" customHeight="1" ht="105" outlineLevel="5">
      <c r="A32" s="1"/>
      <c r="B32" s="1">
        <v>827128</v>
      </c>
      <c r="C32" s="1" t="s">
        <v>108</v>
      </c>
      <c r="D32" s="1" t="s">
        <v>109</v>
      </c>
      <c r="E32" s="2" t="s">
        <v>110</v>
      </c>
      <c r="F32" s="2" t="s">
        <v>111</v>
      </c>
      <c r="G32" s="2">
        <v>7</v>
      </c>
      <c r="H32" s="2">
        <v>0</v>
      </c>
      <c r="I32" s="1">
        <v>0</v>
      </c>
      <c r="J32" s="3" t="s">
        <v>19</v>
      </c>
      <c r="K32" s="2" t="str">
        <f>J32*5047.11</f>
        <v>0</v>
      </c>
      <c r="L32" s="5"/>
    </row>
    <row r="33" spans="1:12" customHeight="1" ht="105" outlineLevel="5">
      <c r="A33" s="1"/>
      <c r="B33" s="1">
        <v>827130</v>
      </c>
      <c r="C33" s="1" t="s">
        <v>112</v>
      </c>
      <c r="D33" s="1" t="s">
        <v>113</v>
      </c>
      <c r="E33" s="2" t="s">
        <v>114</v>
      </c>
      <c r="F33" s="2" t="s">
        <v>115</v>
      </c>
      <c r="G33" s="2">
        <v>9</v>
      </c>
      <c r="H33" s="2">
        <v>0</v>
      </c>
      <c r="I33" s="1">
        <v>0</v>
      </c>
      <c r="J33" s="3" t="s">
        <v>19</v>
      </c>
      <c r="K33" s="2" t="str">
        <f>J33*3297.84</f>
        <v>0</v>
      </c>
      <c r="L33" s="5"/>
    </row>
    <row r="34" spans="1:12" customHeight="1" ht="105" outlineLevel="5">
      <c r="A34" s="1"/>
      <c r="B34" s="1">
        <v>827131</v>
      </c>
      <c r="C34" s="1" t="s">
        <v>116</v>
      </c>
      <c r="D34" s="1" t="s">
        <v>117</v>
      </c>
      <c r="E34" s="2" t="s">
        <v>118</v>
      </c>
      <c r="F34" s="2" t="s">
        <v>119</v>
      </c>
      <c r="G34" s="2">
        <v>3</v>
      </c>
      <c r="H34" s="2">
        <v>0</v>
      </c>
      <c r="I34" s="1">
        <v>0</v>
      </c>
      <c r="J34" s="3" t="s">
        <v>19</v>
      </c>
      <c r="K34" s="2" t="str">
        <f>J34*4487.15</f>
        <v>0</v>
      </c>
      <c r="L34" s="5"/>
    </row>
    <row r="35" spans="1:12" customHeight="1" ht="105" outlineLevel="5">
      <c r="A35" s="1"/>
      <c r="B35" s="1">
        <v>827132</v>
      </c>
      <c r="C35" s="1" t="s">
        <v>120</v>
      </c>
      <c r="D35" s="1" t="s">
        <v>121</v>
      </c>
      <c r="E35" s="2" t="s">
        <v>122</v>
      </c>
      <c r="F35" s="2" t="s">
        <v>119</v>
      </c>
      <c r="G35" s="2">
        <v>2</v>
      </c>
      <c r="H35" s="2">
        <v>0</v>
      </c>
      <c r="I35" s="1">
        <v>0</v>
      </c>
      <c r="J35" s="3" t="s">
        <v>19</v>
      </c>
      <c r="K35" s="2" t="str">
        <f>J35*4487.15</f>
        <v>0</v>
      </c>
      <c r="L35" s="5"/>
    </row>
    <row r="36" spans="1:12" customHeight="1" ht="105" outlineLevel="5">
      <c r="A36" s="1"/>
      <c r="B36" s="1">
        <v>827136</v>
      </c>
      <c r="C36" s="1" t="s">
        <v>123</v>
      </c>
      <c r="D36" s="1" t="s">
        <v>124</v>
      </c>
      <c r="E36" s="2" t="s">
        <v>125</v>
      </c>
      <c r="F36" s="2" t="s">
        <v>26</v>
      </c>
      <c r="G36" s="2">
        <v>0</v>
      </c>
      <c r="H36" s="2">
        <v>0</v>
      </c>
      <c r="I36" s="1">
        <v>0</v>
      </c>
      <c r="J36" s="3" t="s">
        <v>19</v>
      </c>
      <c r="K36" s="2" t="str">
        <f>J36*0.00</f>
        <v>0</v>
      </c>
      <c r="L36" s="5"/>
    </row>
    <row r="37" spans="1:12" customHeight="1" ht="105" outlineLevel="5">
      <c r="A37" s="1"/>
      <c r="B37" s="1">
        <v>827141</v>
      </c>
      <c r="C37" s="1" t="s">
        <v>126</v>
      </c>
      <c r="D37" s="1" t="s">
        <v>127</v>
      </c>
      <c r="E37" s="2" t="s">
        <v>128</v>
      </c>
      <c r="F37" s="2" t="s">
        <v>26</v>
      </c>
      <c r="G37" s="2">
        <v>0</v>
      </c>
      <c r="H37" s="2">
        <v>0</v>
      </c>
      <c r="I37" s="1">
        <v>0</v>
      </c>
      <c r="J37" s="3" t="s">
        <v>19</v>
      </c>
      <c r="K37" s="2" t="str">
        <f>J37*0.00</f>
        <v>0</v>
      </c>
      <c r="L37" s="5"/>
    </row>
    <row r="38" spans="1:12" customHeight="1" ht="105" outlineLevel="5">
      <c r="A38" s="1"/>
      <c r="B38" s="1">
        <v>827142</v>
      </c>
      <c r="C38" s="1" t="s">
        <v>129</v>
      </c>
      <c r="D38" s="1" t="s">
        <v>130</v>
      </c>
      <c r="E38" s="2" t="s">
        <v>131</v>
      </c>
      <c r="F38" s="2" t="s">
        <v>26</v>
      </c>
      <c r="G38" s="2">
        <v>0</v>
      </c>
      <c r="H38" s="2">
        <v>0</v>
      </c>
      <c r="I38" s="1">
        <v>0</v>
      </c>
      <c r="J38" s="3" t="s">
        <v>19</v>
      </c>
      <c r="K38" s="2" t="str">
        <f>J38*0.00</f>
        <v>0</v>
      </c>
      <c r="L38" s="5"/>
    </row>
    <row r="39" spans="1:12" customHeight="1" ht="105" outlineLevel="5">
      <c r="A39" s="1"/>
      <c r="B39" s="1">
        <v>827145</v>
      </c>
      <c r="C39" s="1" t="s">
        <v>132</v>
      </c>
      <c r="D39" s="1" t="s">
        <v>133</v>
      </c>
      <c r="E39" s="2" t="s">
        <v>134</v>
      </c>
      <c r="F39" s="2" t="s">
        <v>26</v>
      </c>
      <c r="G39" s="2">
        <v>0</v>
      </c>
      <c r="H39" s="2">
        <v>0</v>
      </c>
      <c r="I39" s="1">
        <v>0</v>
      </c>
      <c r="J39" s="3" t="s">
        <v>19</v>
      </c>
      <c r="K39" s="2" t="str">
        <f>J39*0.00</f>
        <v>0</v>
      </c>
      <c r="L39" s="5"/>
    </row>
    <row r="40" spans="1:12" customHeight="1" ht="105" outlineLevel="5">
      <c r="A40" s="1"/>
      <c r="B40" s="1">
        <v>827147</v>
      </c>
      <c r="C40" s="1" t="s">
        <v>135</v>
      </c>
      <c r="D40" s="1" t="s">
        <v>136</v>
      </c>
      <c r="E40" s="2" t="s">
        <v>137</v>
      </c>
      <c r="F40" s="2" t="s">
        <v>26</v>
      </c>
      <c r="G40" s="2">
        <v>0</v>
      </c>
      <c r="H40" s="2">
        <v>0</v>
      </c>
      <c r="I40" s="1">
        <v>0</v>
      </c>
      <c r="J40" s="3" t="s">
        <v>19</v>
      </c>
      <c r="K40" s="2" t="str">
        <f>J40*0.00</f>
        <v>0</v>
      </c>
      <c r="L40" s="5"/>
    </row>
    <row r="41" spans="1:12" customHeight="1" ht="105" outlineLevel="5">
      <c r="A41" s="1"/>
      <c r="B41" s="1">
        <v>827148</v>
      </c>
      <c r="C41" s="1" t="s">
        <v>138</v>
      </c>
      <c r="D41" s="1" t="s">
        <v>139</v>
      </c>
      <c r="E41" s="2" t="s">
        <v>140</v>
      </c>
      <c r="F41" s="2" t="s">
        <v>26</v>
      </c>
      <c r="G41" s="2">
        <v>0</v>
      </c>
      <c r="H41" s="2">
        <v>0</v>
      </c>
      <c r="I41" s="1">
        <v>0</v>
      </c>
      <c r="J41" s="3" t="s">
        <v>19</v>
      </c>
      <c r="K41" s="2" t="str">
        <f>J41*0.00</f>
        <v>0</v>
      </c>
      <c r="L41" s="5"/>
    </row>
    <row r="42" spans="1:12" customHeight="1" ht="105" outlineLevel="5">
      <c r="A42" s="1"/>
      <c r="B42" s="1">
        <v>827149</v>
      </c>
      <c r="C42" s="1" t="s">
        <v>141</v>
      </c>
      <c r="D42" s="1" t="s">
        <v>142</v>
      </c>
      <c r="E42" s="2" t="s">
        <v>143</v>
      </c>
      <c r="F42" s="2" t="s">
        <v>144</v>
      </c>
      <c r="G42" s="2">
        <v>0</v>
      </c>
      <c r="H42" s="2">
        <v>0</v>
      </c>
      <c r="I42" s="1">
        <v>0</v>
      </c>
      <c r="J42" s="3" t="s">
        <v>19</v>
      </c>
      <c r="K42" s="2" t="str">
        <f>J42*2373.66</f>
        <v>0</v>
      </c>
      <c r="L42" s="5"/>
    </row>
    <row r="43" spans="1:12" customHeight="1" ht="105" outlineLevel="5">
      <c r="A43" s="1"/>
      <c r="B43" s="1">
        <v>827151</v>
      </c>
      <c r="C43" s="1" t="s">
        <v>145</v>
      </c>
      <c r="D43" s="1" t="s">
        <v>146</v>
      </c>
      <c r="E43" s="2" t="s">
        <v>147</v>
      </c>
      <c r="F43" s="2" t="s">
        <v>148</v>
      </c>
      <c r="G43" s="2">
        <v>8</v>
      </c>
      <c r="H43" s="2">
        <v>0</v>
      </c>
      <c r="I43" s="1">
        <v>0</v>
      </c>
      <c r="J43" s="3" t="s">
        <v>19</v>
      </c>
      <c r="K43" s="2" t="str">
        <f>J43*5917.83</f>
        <v>0</v>
      </c>
      <c r="L43" s="5"/>
    </row>
    <row r="44" spans="1:12" customHeight="1" ht="105" outlineLevel="5">
      <c r="A44" s="1"/>
      <c r="B44" s="1">
        <v>827154</v>
      </c>
      <c r="C44" s="1" t="s">
        <v>149</v>
      </c>
      <c r="D44" s="1" t="s">
        <v>150</v>
      </c>
      <c r="E44" s="2" t="s">
        <v>151</v>
      </c>
      <c r="F44" s="2" t="s">
        <v>152</v>
      </c>
      <c r="G44" s="2">
        <v>4</v>
      </c>
      <c r="H44" s="2">
        <v>0</v>
      </c>
      <c r="I44" s="1">
        <v>0</v>
      </c>
      <c r="J44" s="3" t="s">
        <v>19</v>
      </c>
      <c r="K44" s="2" t="str">
        <f>J44*4386.79</f>
        <v>0</v>
      </c>
      <c r="L44" s="5"/>
    </row>
    <row r="45" spans="1:12" customHeight="1" ht="105" outlineLevel="5">
      <c r="A45" s="1"/>
      <c r="B45" s="1">
        <v>827164</v>
      </c>
      <c r="C45" s="1" t="s">
        <v>153</v>
      </c>
      <c r="D45" s="1" t="s">
        <v>154</v>
      </c>
      <c r="E45" s="2" t="s">
        <v>155</v>
      </c>
      <c r="F45" s="2" t="s">
        <v>156</v>
      </c>
      <c r="G45" s="2" t="s">
        <v>18</v>
      </c>
      <c r="H45" s="2">
        <v>0</v>
      </c>
      <c r="I45" s="1">
        <v>0</v>
      </c>
      <c r="J45" s="3" t="s">
        <v>19</v>
      </c>
      <c r="K45" s="2" t="str">
        <f>J45*1917.75</f>
        <v>0</v>
      </c>
      <c r="L45" s="5"/>
    </row>
    <row r="46" spans="1:12" customHeight="1" ht="105" outlineLevel="5">
      <c r="A46" s="1"/>
      <c r="B46" s="1">
        <v>827166</v>
      </c>
      <c r="C46" s="1" t="s">
        <v>157</v>
      </c>
      <c r="D46" s="1" t="s">
        <v>158</v>
      </c>
      <c r="E46" s="2" t="s">
        <v>159</v>
      </c>
      <c r="F46" s="2" t="s">
        <v>160</v>
      </c>
      <c r="G46" s="2">
        <v>7</v>
      </c>
      <c r="H46" s="2">
        <v>0</v>
      </c>
      <c r="I46" s="1">
        <v>0</v>
      </c>
      <c r="J46" s="3" t="s">
        <v>19</v>
      </c>
      <c r="K46" s="2" t="str">
        <f>J46*3279.26</f>
        <v>0</v>
      </c>
      <c r="L46" s="5"/>
    </row>
    <row r="47" spans="1:12" customHeight="1" ht="105" outlineLevel="5">
      <c r="A47" s="1"/>
      <c r="B47" s="1">
        <v>827170</v>
      </c>
      <c r="C47" s="1" t="s">
        <v>161</v>
      </c>
      <c r="D47" s="1" t="s">
        <v>162</v>
      </c>
      <c r="E47" s="2" t="s">
        <v>163</v>
      </c>
      <c r="F47" s="2" t="s">
        <v>164</v>
      </c>
      <c r="G47" s="2" t="s">
        <v>18</v>
      </c>
      <c r="H47" s="2">
        <v>0</v>
      </c>
      <c r="I47" s="1">
        <v>0</v>
      </c>
      <c r="J47" s="3" t="s">
        <v>19</v>
      </c>
      <c r="K47" s="2" t="str">
        <f>J47*3021.58</f>
        <v>0</v>
      </c>
      <c r="L47" s="5"/>
    </row>
    <row r="48" spans="1:12" customHeight="1" ht="105" outlineLevel="5">
      <c r="A48" s="1"/>
      <c r="B48" s="1">
        <v>827172</v>
      </c>
      <c r="C48" s="1" t="s">
        <v>165</v>
      </c>
      <c r="D48" s="1" t="s">
        <v>166</v>
      </c>
      <c r="E48" s="2" t="s">
        <v>167</v>
      </c>
      <c r="F48" s="2" t="s">
        <v>168</v>
      </c>
      <c r="G48" s="2">
        <v>0</v>
      </c>
      <c r="H48" s="2">
        <v>0</v>
      </c>
      <c r="I48" s="1">
        <v>0</v>
      </c>
      <c r="J48" s="3" t="s">
        <v>19</v>
      </c>
      <c r="K48" s="2" t="str">
        <f>J48*2175.43</f>
        <v>0</v>
      </c>
      <c r="L48" s="5"/>
    </row>
    <row r="49" spans="1:12" customHeight="1" ht="105" outlineLevel="5">
      <c r="A49" s="1"/>
      <c r="B49" s="1">
        <v>827174</v>
      </c>
      <c r="C49" s="1" t="s">
        <v>169</v>
      </c>
      <c r="D49" s="1" t="s">
        <v>170</v>
      </c>
      <c r="E49" s="2" t="s">
        <v>171</v>
      </c>
      <c r="F49" s="2" t="s">
        <v>172</v>
      </c>
      <c r="G49" s="2">
        <v>5</v>
      </c>
      <c r="H49" s="2">
        <v>0</v>
      </c>
      <c r="I49" s="1">
        <v>0</v>
      </c>
      <c r="J49" s="3" t="s">
        <v>19</v>
      </c>
      <c r="K49" s="2" t="str">
        <f>J49*4405.39</f>
        <v>0</v>
      </c>
      <c r="L49" s="5"/>
    </row>
    <row r="50" spans="1:12" customHeight="1" ht="105" outlineLevel="5">
      <c r="A50" s="1"/>
      <c r="B50" s="1">
        <v>827183</v>
      </c>
      <c r="C50" s="1" t="s">
        <v>173</v>
      </c>
      <c r="D50" s="1" t="s">
        <v>174</v>
      </c>
      <c r="E50" s="2" t="s">
        <v>175</v>
      </c>
      <c r="F50" s="2" t="s">
        <v>176</v>
      </c>
      <c r="G50" s="2">
        <v>0</v>
      </c>
      <c r="H50" s="2">
        <v>0</v>
      </c>
      <c r="I50" s="1">
        <v>0</v>
      </c>
      <c r="J50" s="3" t="s">
        <v>19</v>
      </c>
      <c r="K50" s="2" t="str">
        <f>J50*3535.56</f>
        <v>0</v>
      </c>
      <c r="L50" s="5"/>
    </row>
    <row r="51" spans="1:12" customHeight="1" ht="105" outlineLevel="5">
      <c r="A51" s="1"/>
      <c r="B51" s="1">
        <v>827184</v>
      </c>
      <c r="C51" s="1" t="s">
        <v>177</v>
      </c>
      <c r="D51" s="1" t="s">
        <v>178</v>
      </c>
      <c r="E51" s="2" t="s">
        <v>179</v>
      </c>
      <c r="F51" s="2" t="s">
        <v>180</v>
      </c>
      <c r="G51" s="2">
        <v>1</v>
      </c>
      <c r="H51" s="2">
        <v>0</v>
      </c>
      <c r="I51" s="1">
        <v>0</v>
      </c>
      <c r="J51" s="3" t="s">
        <v>19</v>
      </c>
      <c r="K51" s="2" t="str">
        <f>J51*4276.54</f>
        <v>0</v>
      </c>
      <c r="L51" s="5"/>
    </row>
    <row r="52" spans="1:12" customHeight="1" ht="105" outlineLevel="5">
      <c r="A52" s="1"/>
      <c r="B52" s="1">
        <v>827185</v>
      </c>
      <c r="C52" s="1" t="s">
        <v>181</v>
      </c>
      <c r="D52" s="1" t="s">
        <v>182</v>
      </c>
      <c r="E52" s="2" t="s">
        <v>183</v>
      </c>
      <c r="F52" s="2" t="s">
        <v>184</v>
      </c>
      <c r="G52" s="2">
        <v>8</v>
      </c>
      <c r="H52" s="2">
        <v>0</v>
      </c>
      <c r="I52" s="1">
        <v>0</v>
      </c>
      <c r="J52" s="3" t="s">
        <v>19</v>
      </c>
      <c r="K52" s="2" t="str">
        <f>J52*2492.59</f>
        <v>0</v>
      </c>
      <c r="L52" s="5"/>
    </row>
    <row r="53" spans="1:12" customHeight="1" ht="105" outlineLevel="5">
      <c r="A53" s="1"/>
      <c r="B53" s="1">
        <v>827187</v>
      </c>
      <c r="C53" s="1" t="s">
        <v>185</v>
      </c>
      <c r="D53" s="1" t="s">
        <v>186</v>
      </c>
      <c r="E53" s="2" t="s">
        <v>187</v>
      </c>
      <c r="F53" s="2" t="s">
        <v>188</v>
      </c>
      <c r="G53" s="2">
        <v>2</v>
      </c>
      <c r="H53" s="2">
        <v>0</v>
      </c>
      <c r="I53" s="1">
        <v>0</v>
      </c>
      <c r="J53" s="3" t="s">
        <v>19</v>
      </c>
      <c r="K53" s="2" t="str">
        <f>J53*5283.67</f>
        <v>0</v>
      </c>
      <c r="L53" s="5"/>
    </row>
    <row r="54" spans="1:12" customHeight="1" ht="105" outlineLevel="5">
      <c r="A54" s="1"/>
      <c r="B54" s="1">
        <v>827190</v>
      </c>
      <c r="C54" s="1" t="s">
        <v>189</v>
      </c>
      <c r="D54" s="1" t="s">
        <v>190</v>
      </c>
      <c r="E54" s="2" t="s">
        <v>191</v>
      </c>
      <c r="F54" s="2" t="s">
        <v>192</v>
      </c>
      <c r="G54" s="2">
        <v>0</v>
      </c>
      <c r="H54" s="2">
        <v>0</v>
      </c>
      <c r="I54" s="1">
        <v>0</v>
      </c>
      <c r="J54" s="3" t="s">
        <v>19</v>
      </c>
      <c r="K54" s="2" t="str">
        <f>J54*5173.18</f>
        <v>0</v>
      </c>
      <c r="L54" s="5"/>
    </row>
    <row r="55" spans="1:12" customHeight="1" ht="105" outlineLevel="5">
      <c r="A55" s="1"/>
      <c r="B55" s="1">
        <v>827191</v>
      </c>
      <c r="C55" s="1" t="s">
        <v>193</v>
      </c>
      <c r="D55" s="1" t="s">
        <v>194</v>
      </c>
      <c r="E55" s="2" t="s">
        <v>195</v>
      </c>
      <c r="F55" s="2" t="s">
        <v>196</v>
      </c>
      <c r="G55" s="2">
        <v>0</v>
      </c>
      <c r="H55" s="2">
        <v>0</v>
      </c>
      <c r="I55" s="1">
        <v>0</v>
      </c>
      <c r="J55" s="3" t="s">
        <v>19</v>
      </c>
      <c r="K55" s="2" t="str">
        <f>J55*4798.09</f>
        <v>0</v>
      </c>
      <c r="L55" s="5"/>
    </row>
    <row r="56" spans="1:12" customHeight="1" ht="105" outlineLevel="5">
      <c r="A56" s="1"/>
      <c r="B56" s="1">
        <v>827193</v>
      </c>
      <c r="C56" s="1" t="s">
        <v>197</v>
      </c>
      <c r="D56" s="1" t="s">
        <v>198</v>
      </c>
      <c r="E56" s="2" t="s">
        <v>199</v>
      </c>
      <c r="F56" s="2" t="s">
        <v>184</v>
      </c>
      <c r="G56" s="2">
        <v>2</v>
      </c>
      <c r="H56" s="2">
        <v>0</v>
      </c>
      <c r="I56" s="1">
        <v>0</v>
      </c>
      <c r="J56" s="3" t="s">
        <v>19</v>
      </c>
      <c r="K56" s="2" t="str">
        <f>J56*2492.59</f>
        <v>0</v>
      </c>
      <c r="L56" s="5"/>
    </row>
    <row r="57" spans="1:12" customHeight="1" ht="105" outlineLevel="5">
      <c r="A57" s="1"/>
      <c r="B57" s="1">
        <v>827194</v>
      </c>
      <c r="C57" s="1" t="s">
        <v>200</v>
      </c>
      <c r="D57" s="1" t="s">
        <v>201</v>
      </c>
      <c r="E57" s="2" t="s">
        <v>202</v>
      </c>
      <c r="F57" s="2" t="s">
        <v>203</v>
      </c>
      <c r="G57" s="2">
        <v>5</v>
      </c>
      <c r="H57" s="2">
        <v>0</v>
      </c>
      <c r="I57" s="1">
        <v>0</v>
      </c>
      <c r="J57" s="3" t="s">
        <v>19</v>
      </c>
      <c r="K57" s="2" t="str">
        <f>J57*4022.58</f>
        <v>0</v>
      </c>
      <c r="L57" s="5"/>
    </row>
    <row r="58" spans="1:12" customHeight="1" ht="105" outlineLevel="5">
      <c r="A58" s="1"/>
      <c r="B58" s="1">
        <v>827197</v>
      </c>
      <c r="C58" s="1" t="s">
        <v>204</v>
      </c>
      <c r="D58" s="1" t="s">
        <v>205</v>
      </c>
      <c r="E58" s="2" t="s">
        <v>206</v>
      </c>
      <c r="F58" s="2" t="s">
        <v>207</v>
      </c>
      <c r="G58" s="2">
        <v>0</v>
      </c>
      <c r="H58" s="2">
        <v>0</v>
      </c>
      <c r="I58" s="1">
        <v>0</v>
      </c>
      <c r="J58" s="3" t="s">
        <v>19</v>
      </c>
      <c r="K58" s="2" t="str">
        <f>J58*3462.92</f>
        <v>0</v>
      </c>
      <c r="L58" s="5"/>
    </row>
    <row r="59" spans="1:12" customHeight="1" ht="105" outlineLevel="5">
      <c r="A59" s="1"/>
      <c r="B59" s="1">
        <v>827198</v>
      </c>
      <c r="C59" s="1" t="s">
        <v>208</v>
      </c>
      <c r="D59" s="1" t="s">
        <v>209</v>
      </c>
      <c r="E59" s="2" t="s">
        <v>210</v>
      </c>
      <c r="F59" s="2" t="s">
        <v>211</v>
      </c>
      <c r="G59" s="2">
        <v>0</v>
      </c>
      <c r="H59" s="2">
        <v>0</v>
      </c>
      <c r="I59" s="1">
        <v>0</v>
      </c>
      <c r="J59" s="3" t="s">
        <v>19</v>
      </c>
      <c r="K59" s="2" t="str">
        <f>J59*3509.69</f>
        <v>0</v>
      </c>
      <c r="L59" s="5"/>
    </row>
    <row r="60" spans="1:12" customHeight="1" ht="105" outlineLevel="5">
      <c r="A60" s="1"/>
      <c r="B60" s="1">
        <v>827199</v>
      </c>
      <c r="C60" s="1" t="s">
        <v>212</v>
      </c>
      <c r="D60" s="1" t="s">
        <v>213</v>
      </c>
      <c r="E60" s="2" t="s">
        <v>214</v>
      </c>
      <c r="F60" s="2" t="s">
        <v>215</v>
      </c>
      <c r="G60" s="2">
        <v>10</v>
      </c>
      <c r="H60" s="2">
        <v>0</v>
      </c>
      <c r="I60" s="1">
        <v>0</v>
      </c>
      <c r="J60" s="3" t="s">
        <v>19</v>
      </c>
      <c r="K60" s="2" t="str">
        <f>J60*4007.71</f>
        <v>0</v>
      </c>
      <c r="L60" s="5"/>
    </row>
    <row r="61" spans="1:12" customHeight="1" ht="105" outlineLevel="5">
      <c r="A61" s="1"/>
      <c r="B61" s="1">
        <v>827201</v>
      </c>
      <c r="C61" s="1" t="s">
        <v>216</v>
      </c>
      <c r="D61" s="1" t="s">
        <v>217</v>
      </c>
      <c r="E61" s="2" t="s">
        <v>218</v>
      </c>
      <c r="F61" s="2" t="s">
        <v>219</v>
      </c>
      <c r="G61" s="2" t="s">
        <v>18</v>
      </c>
      <c r="H61" s="2">
        <v>0</v>
      </c>
      <c r="I61" s="1">
        <v>0</v>
      </c>
      <c r="J61" s="3" t="s">
        <v>19</v>
      </c>
      <c r="K61" s="2" t="str">
        <f>J61*2011.91</f>
        <v>0</v>
      </c>
      <c r="L61" s="5"/>
    </row>
    <row r="62" spans="1:12" customHeight="1" ht="105" outlineLevel="5">
      <c r="A62" s="1"/>
      <c r="B62" s="1">
        <v>827204</v>
      </c>
      <c r="C62" s="1" t="s">
        <v>220</v>
      </c>
      <c r="D62" s="1" t="s">
        <v>221</v>
      </c>
      <c r="E62" s="2" t="s">
        <v>222</v>
      </c>
      <c r="F62" s="2" t="s">
        <v>223</v>
      </c>
      <c r="G62" s="2">
        <v>0</v>
      </c>
      <c r="H62" s="2">
        <v>0</v>
      </c>
      <c r="I62" s="1">
        <v>0</v>
      </c>
      <c r="J62" s="3" t="s">
        <v>19</v>
      </c>
      <c r="K62" s="2" t="str">
        <f>J62*1809.98</f>
        <v>0</v>
      </c>
      <c r="L62" s="5"/>
    </row>
    <row r="63" spans="1:12" customHeight="1" ht="105" outlineLevel="5">
      <c r="A63" s="1"/>
      <c r="B63" s="1">
        <v>827211</v>
      </c>
      <c r="C63" s="1" t="s">
        <v>224</v>
      </c>
      <c r="D63" s="1" t="s">
        <v>225</v>
      </c>
      <c r="E63" s="2" t="s">
        <v>226</v>
      </c>
      <c r="F63" s="2" t="s">
        <v>227</v>
      </c>
      <c r="G63" s="2" t="s">
        <v>18</v>
      </c>
      <c r="H63" s="2">
        <v>0</v>
      </c>
      <c r="I63" s="1">
        <v>0</v>
      </c>
      <c r="J63" s="3" t="s">
        <v>19</v>
      </c>
      <c r="K63" s="2" t="str">
        <f>J63*1705.91</f>
        <v>0</v>
      </c>
      <c r="L63" s="5"/>
    </row>
    <row r="64" spans="1:12" customHeight="1" ht="105" outlineLevel="5">
      <c r="A64" s="1"/>
      <c r="B64" s="1">
        <v>827214</v>
      </c>
      <c r="C64" s="1" t="s">
        <v>228</v>
      </c>
      <c r="D64" s="1" t="s">
        <v>229</v>
      </c>
      <c r="E64" s="2" t="s">
        <v>230</v>
      </c>
      <c r="F64" s="2" t="s">
        <v>231</v>
      </c>
      <c r="G64" s="2">
        <v>0</v>
      </c>
      <c r="H64" s="2">
        <v>0</v>
      </c>
      <c r="I64" s="1">
        <v>0</v>
      </c>
      <c r="J64" s="3" t="s">
        <v>19</v>
      </c>
      <c r="K64" s="2" t="str">
        <f>J64*3046.36</f>
        <v>0</v>
      </c>
      <c r="L64" s="5"/>
    </row>
    <row r="65" spans="1:12" customHeight="1" ht="105" outlineLevel="5">
      <c r="A65" s="1"/>
      <c r="B65" s="1">
        <v>827217</v>
      </c>
      <c r="C65" s="1" t="s">
        <v>232</v>
      </c>
      <c r="D65" s="1" t="s">
        <v>233</v>
      </c>
      <c r="E65" s="2" t="s">
        <v>234</v>
      </c>
      <c r="F65" s="2" t="s">
        <v>235</v>
      </c>
      <c r="G65" s="2">
        <v>0</v>
      </c>
      <c r="H65" s="2">
        <v>0</v>
      </c>
      <c r="I65" s="1">
        <v>0</v>
      </c>
      <c r="J65" s="3" t="s">
        <v>19</v>
      </c>
      <c r="K65" s="2" t="str">
        <f>J65*1818.64</f>
        <v>0</v>
      </c>
      <c r="L65" s="5"/>
    </row>
    <row r="66" spans="1:12" customHeight="1" ht="105" outlineLevel="5">
      <c r="A66" s="1"/>
      <c r="B66" s="1">
        <v>827219</v>
      </c>
      <c r="C66" s="1" t="s">
        <v>236</v>
      </c>
      <c r="D66" s="1" t="s">
        <v>237</v>
      </c>
      <c r="E66" s="2" t="s">
        <v>238</v>
      </c>
      <c r="F66" s="2" t="s">
        <v>239</v>
      </c>
      <c r="G66" s="2" t="s">
        <v>18</v>
      </c>
      <c r="H66" s="2">
        <v>0</v>
      </c>
      <c r="I66" s="1">
        <v>0</v>
      </c>
      <c r="J66" s="3" t="s">
        <v>19</v>
      </c>
      <c r="K66" s="2" t="str">
        <f>J66*2362.50</f>
        <v>0</v>
      </c>
      <c r="L66" s="5"/>
    </row>
    <row r="67" spans="1:12" customHeight="1" ht="105" outlineLevel="5">
      <c r="A67" s="1"/>
      <c r="B67" s="1">
        <v>827220</v>
      </c>
      <c r="C67" s="1" t="s">
        <v>240</v>
      </c>
      <c r="D67" s="1" t="s">
        <v>241</v>
      </c>
      <c r="E67" s="2" t="s">
        <v>242</v>
      </c>
      <c r="F67" s="2" t="s">
        <v>243</v>
      </c>
      <c r="G67" s="2">
        <v>0</v>
      </c>
      <c r="H67" s="2">
        <v>0</v>
      </c>
      <c r="I67" s="1">
        <v>0</v>
      </c>
      <c r="J67" s="3" t="s">
        <v>19</v>
      </c>
      <c r="K67" s="2" t="str">
        <f>J67*2886.27</f>
        <v>0</v>
      </c>
      <c r="L67" s="5"/>
    </row>
    <row r="68" spans="1:12" customHeight="1" ht="105" outlineLevel="5">
      <c r="A68" s="1"/>
      <c r="B68" s="1">
        <v>827222</v>
      </c>
      <c r="C68" s="1" t="s">
        <v>244</v>
      </c>
      <c r="D68" s="1" t="s">
        <v>245</v>
      </c>
      <c r="E68" s="2" t="s">
        <v>246</v>
      </c>
      <c r="F68" s="2" t="s">
        <v>247</v>
      </c>
      <c r="G68" s="2" t="s">
        <v>248</v>
      </c>
      <c r="H68" s="2">
        <v>0</v>
      </c>
      <c r="I68" s="1">
        <v>0</v>
      </c>
      <c r="J68" s="3" t="s">
        <v>19</v>
      </c>
      <c r="K68" s="2" t="str">
        <f>J68*2511.17</f>
        <v>0</v>
      </c>
      <c r="L68" s="5"/>
    </row>
    <row r="69" spans="1:12" customHeight="1" ht="105" outlineLevel="5">
      <c r="A69" s="1"/>
      <c r="B69" s="1">
        <v>827224</v>
      </c>
      <c r="C69" s="1" t="s">
        <v>249</v>
      </c>
      <c r="D69" s="1" t="s">
        <v>250</v>
      </c>
      <c r="E69" s="2" t="s">
        <v>251</v>
      </c>
      <c r="F69" s="2" t="s">
        <v>252</v>
      </c>
      <c r="G69" s="2">
        <v>1</v>
      </c>
      <c r="H69" s="2">
        <v>0</v>
      </c>
      <c r="I69" s="1">
        <v>0</v>
      </c>
      <c r="J69" s="3" t="s">
        <v>19</v>
      </c>
      <c r="K69" s="2" t="str">
        <f>J69*2863.00</f>
        <v>0</v>
      </c>
      <c r="L69" s="5"/>
    </row>
    <row r="70" spans="1:12" customHeight="1" ht="105" outlineLevel="5">
      <c r="A70" s="1"/>
      <c r="B70" s="1">
        <v>827225</v>
      </c>
      <c r="C70" s="1" t="s">
        <v>253</v>
      </c>
      <c r="D70" s="1" t="s">
        <v>254</v>
      </c>
      <c r="E70" s="2" t="s">
        <v>255</v>
      </c>
      <c r="F70" s="2" t="s">
        <v>252</v>
      </c>
      <c r="G70" s="2" t="s">
        <v>18</v>
      </c>
      <c r="H70" s="2">
        <v>0</v>
      </c>
      <c r="I70" s="1">
        <v>0</v>
      </c>
      <c r="J70" s="3" t="s">
        <v>19</v>
      </c>
      <c r="K70" s="2" t="str">
        <f>J70*2863.00</f>
        <v>0</v>
      </c>
      <c r="L70" s="5"/>
    </row>
    <row r="71" spans="1:12" customHeight="1" ht="105" outlineLevel="5">
      <c r="A71" s="1"/>
      <c r="B71" s="1">
        <v>827226</v>
      </c>
      <c r="C71" s="1" t="s">
        <v>256</v>
      </c>
      <c r="D71" s="1" t="s">
        <v>257</v>
      </c>
      <c r="E71" s="2" t="s">
        <v>258</v>
      </c>
      <c r="F71" s="2" t="s">
        <v>252</v>
      </c>
      <c r="G71" s="2" t="s">
        <v>18</v>
      </c>
      <c r="H71" s="2">
        <v>0</v>
      </c>
      <c r="I71" s="1">
        <v>0</v>
      </c>
      <c r="J71" s="3" t="s">
        <v>19</v>
      </c>
      <c r="K71" s="2" t="str">
        <f>J71*2863.00</f>
        <v>0</v>
      </c>
      <c r="L71" s="5"/>
    </row>
    <row r="72" spans="1:12" customHeight="1" ht="105" outlineLevel="5">
      <c r="A72" s="1"/>
      <c r="B72" s="1">
        <v>827286</v>
      </c>
      <c r="C72" s="1" t="s">
        <v>259</v>
      </c>
      <c r="D72" s="1" t="s">
        <v>260</v>
      </c>
      <c r="E72" s="2" t="s">
        <v>261</v>
      </c>
      <c r="F72" s="2" t="s">
        <v>262</v>
      </c>
      <c r="G72" s="2">
        <v>8</v>
      </c>
      <c r="H72" s="2">
        <v>0</v>
      </c>
      <c r="I72" s="1">
        <v>0</v>
      </c>
      <c r="J72" s="3" t="s">
        <v>19</v>
      </c>
      <c r="K72" s="2" t="str">
        <f>J72*3347.40</f>
        <v>0</v>
      </c>
      <c r="L72" s="5"/>
    </row>
    <row r="73" spans="1:12" customHeight="1" ht="105" outlineLevel="5">
      <c r="A73" s="1"/>
      <c r="B73" s="1">
        <v>827287</v>
      </c>
      <c r="C73" s="1" t="s">
        <v>263</v>
      </c>
      <c r="D73" s="1" t="s">
        <v>264</v>
      </c>
      <c r="E73" s="2" t="s">
        <v>265</v>
      </c>
      <c r="F73" s="2" t="s">
        <v>266</v>
      </c>
      <c r="G73" s="2" t="s">
        <v>18</v>
      </c>
      <c r="H73" s="2">
        <v>0</v>
      </c>
      <c r="I73" s="1">
        <v>0</v>
      </c>
      <c r="J73" s="3" t="s">
        <v>19</v>
      </c>
      <c r="K73" s="2" t="str">
        <f>J73*1636.54</f>
        <v>0</v>
      </c>
      <c r="L73" s="5"/>
    </row>
    <row r="74" spans="1:12" customHeight="1" ht="105" outlineLevel="5">
      <c r="A74" s="1"/>
      <c r="B74" s="1">
        <v>827288</v>
      </c>
      <c r="C74" s="1" t="s">
        <v>267</v>
      </c>
      <c r="D74" s="1" t="s">
        <v>268</v>
      </c>
      <c r="E74" s="2" t="s">
        <v>269</v>
      </c>
      <c r="F74" s="2" t="s">
        <v>270</v>
      </c>
      <c r="G74" s="2">
        <v>3</v>
      </c>
      <c r="H74" s="2">
        <v>0</v>
      </c>
      <c r="I74" s="1">
        <v>0</v>
      </c>
      <c r="J74" s="3" t="s">
        <v>19</v>
      </c>
      <c r="K74" s="2" t="str">
        <f>J74*2666.03</f>
        <v>0</v>
      </c>
      <c r="L74" s="5"/>
    </row>
    <row r="75" spans="1:12" customHeight="1" ht="105" outlineLevel="5">
      <c r="A75" s="1"/>
      <c r="B75" s="1">
        <v>827292</v>
      </c>
      <c r="C75" s="1" t="s">
        <v>271</v>
      </c>
      <c r="D75" s="1" t="s">
        <v>272</v>
      </c>
      <c r="E75" s="2" t="s">
        <v>273</v>
      </c>
      <c r="F75" s="2" t="s">
        <v>274</v>
      </c>
      <c r="G75" s="2">
        <v>8</v>
      </c>
      <c r="H75" s="2">
        <v>0</v>
      </c>
      <c r="I75" s="1">
        <v>0</v>
      </c>
      <c r="J75" s="3" t="s">
        <v>19</v>
      </c>
      <c r="K75" s="2" t="str">
        <f>J75*2281.98</f>
        <v>0</v>
      </c>
      <c r="L75" s="5"/>
    </row>
    <row r="76" spans="1:12" customHeight="1" ht="105" outlineLevel="5">
      <c r="A76" s="1"/>
      <c r="B76" s="1">
        <v>827293</v>
      </c>
      <c r="C76" s="1" t="s">
        <v>275</v>
      </c>
      <c r="D76" s="1" t="s">
        <v>276</v>
      </c>
      <c r="E76" s="2" t="s">
        <v>277</v>
      </c>
      <c r="F76" s="2" t="s">
        <v>274</v>
      </c>
      <c r="G76" s="2" t="s">
        <v>18</v>
      </c>
      <c r="H76" s="2">
        <v>0</v>
      </c>
      <c r="I76" s="1">
        <v>0</v>
      </c>
      <c r="J76" s="3" t="s">
        <v>19</v>
      </c>
      <c r="K76" s="2" t="str">
        <f>J76*2281.98</f>
        <v>0</v>
      </c>
      <c r="L76" s="5"/>
    </row>
    <row r="77" spans="1:12" customHeight="1" ht="105" outlineLevel="5">
      <c r="A77" s="1"/>
      <c r="B77" s="1">
        <v>827294</v>
      </c>
      <c r="C77" s="1" t="s">
        <v>278</v>
      </c>
      <c r="D77" s="1" t="s">
        <v>279</v>
      </c>
      <c r="E77" s="2" t="s">
        <v>280</v>
      </c>
      <c r="F77" s="2" t="s">
        <v>274</v>
      </c>
      <c r="G77" s="2" t="s">
        <v>18</v>
      </c>
      <c r="H77" s="2">
        <v>0</v>
      </c>
      <c r="I77" s="1">
        <v>0</v>
      </c>
      <c r="J77" s="3" t="s">
        <v>19</v>
      </c>
      <c r="K77" s="2" t="str">
        <f>J77*2281.98</f>
        <v>0</v>
      </c>
      <c r="L77" s="5"/>
    </row>
    <row r="78" spans="1:12" customHeight="1" ht="105" outlineLevel="5">
      <c r="A78" s="1"/>
      <c r="B78" s="1">
        <v>827297</v>
      </c>
      <c r="C78" s="1" t="s">
        <v>281</v>
      </c>
      <c r="D78" s="1" t="s">
        <v>282</v>
      </c>
      <c r="E78" s="2" t="s">
        <v>283</v>
      </c>
      <c r="F78" s="2" t="s">
        <v>284</v>
      </c>
      <c r="G78" s="2">
        <v>9</v>
      </c>
      <c r="H78" s="2">
        <v>0</v>
      </c>
      <c r="I78" s="1">
        <v>0</v>
      </c>
      <c r="J78" s="3" t="s">
        <v>19</v>
      </c>
      <c r="K78" s="2" t="str">
        <f>J78*2156.85</f>
        <v>0</v>
      </c>
      <c r="L78" s="5"/>
    </row>
    <row r="79" spans="1:12" customHeight="1" ht="105" outlineLevel="5">
      <c r="A79" s="1"/>
      <c r="B79" s="1">
        <v>827298</v>
      </c>
      <c r="C79" s="1" t="s">
        <v>285</v>
      </c>
      <c r="D79" s="1" t="s">
        <v>286</v>
      </c>
      <c r="E79" s="2" t="s">
        <v>287</v>
      </c>
      <c r="F79" s="2" t="s">
        <v>284</v>
      </c>
      <c r="G79" s="2" t="s">
        <v>248</v>
      </c>
      <c r="H79" s="2">
        <v>0</v>
      </c>
      <c r="I79" s="1">
        <v>0</v>
      </c>
      <c r="J79" s="3" t="s">
        <v>19</v>
      </c>
      <c r="K79" s="2" t="str">
        <f>J79*2156.85</f>
        <v>0</v>
      </c>
      <c r="L79" s="5"/>
    </row>
    <row r="80" spans="1:12" customHeight="1" ht="105" outlineLevel="5">
      <c r="A80" s="1"/>
      <c r="B80" s="1">
        <v>827299</v>
      </c>
      <c r="C80" s="1" t="s">
        <v>288</v>
      </c>
      <c r="D80" s="1" t="s">
        <v>289</v>
      </c>
      <c r="E80" s="2" t="s">
        <v>290</v>
      </c>
      <c r="F80" s="2" t="s">
        <v>291</v>
      </c>
      <c r="G80" s="2">
        <v>7</v>
      </c>
      <c r="H80" s="2">
        <v>0</v>
      </c>
      <c r="I80" s="1">
        <v>0</v>
      </c>
      <c r="J80" s="3" t="s">
        <v>19</v>
      </c>
      <c r="K80" s="2" t="str">
        <f>J80*2253.49</f>
        <v>0</v>
      </c>
      <c r="L80" s="5"/>
    </row>
    <row r="81" spans="1:12" customHeight="1" ht="105" outlineLevel="5">
      <c r="A81" s="1"/>
      <c r="B81" s="1">
        <v>827300</v>
      </c>
      <c r="C81" s="1" t="s">
        <v>292</v>
      </c>
      <c r="D81" s="1" t="s">
        <v>293</v>
      </c>
      <c r="E81" s="2" t="s">
        <v>294</v>
      </c>
      <c r="F81" s="2" t="s">
        <v>291</v>
      </c>
      <c r="G81" s="2">
        <v>0</v>
      </c>
      <c r="H81" s="2">
        <v>0</v>
      </c>
      <c r="I81" s="1">
        <v>0</v>
      </c>
      <c r="J81" s="3" t="s">
        <v>19</v>
      </c>
      <c r="K81" s="2" t="str">
        <f>J81*2253.49</f>
        <v>0</v>
      </c>
      <c r="L81" s="5"/>
    </row>
    <row r="82" spans="1:12" customHeight="1" ht="105" outlineLevel="5">
      <c r="A82" s="1"/>
      <c r="B82" s="1">
        <v>827315</v>
      </c>
      <c r="C82" s="1" t="s">
        <v>295</v>
      </c>
      <c r="D82" s="1" t="s">
        <v>296</v>
      </c>
      <c r="E82" s="2" t="s">
        <v>297</v>
      </c>
      <c r="F82" s="2" t="s">
        <v>298</v>
      </c>
      <c r="G82" s="2" t="s">
        <v>18</v>
      </c>
      <c r="H82" s="2">
        <v>0</v>
      </c>
      <c r="I82" s="1">
        <v>0</v>
      </c>
      <c r="J82" s="3" t="s">
        <v>19</v>
      </c>
      <c r="K82" s="2" t="str">
        <f>J82*2078.81</f>
        <v>0</v>
      </c>
      <c r="L82" s="5"/>
    </row>
    <row r="83" spans="1:12" customHeight="1" ht="105" outlineLevel="5">
      <c r="A83" s="1"/>
      <c r="B83" s="1">
        <v>827316</v>
      </c>
      <c r="C83" s="1" t="s">
        <v>299</v>
      </c>
      <c r="D83" s="1" t="s">
        <v>300</v>
      </c>
      <c r="E83" s="2" t="s">
        <v>301</v>
      </c>
      <c r="F83" s="2" t="s">
        <v>302</v>
      </c>
      <c r="G83" s="2" t="s">
        <v>18</v>
      </c>
      <c r="H83" s="2">
        <v>0</v>
      </c>
      <c r="I83" s="1">
        <v>0</v>
      </c>
      <c r="J83" s="3" t="s">
        <v>19</v>
      </c>
      <c r="K83" s="2" t="str">
        <f>J83*3294.12</f>
        <v>0</v>
      </c>
      <c r="L83" s="5"/>
    </row>
    <row r="84" spans="1:12" customHeight="1" ht="105" outlineLevel="5">
      <c r="A84" s="1"/>
      <c r="B84" s="1">
        <v>827317</v>
      </c>
      <c r="C84" s="1" t="s">
        <v>303</v>
      </c>
      <c r="D84" s="1" t="s">
        <v>304</v>
      </c>
      <c r="E84" s="2" t="s">
        <v>305</v>
      </c>
      <c r="F84" s="2" t="s">
        <v>302</v>
      </c>
      <c r="G84" s="2">
        <v>5</v>
      </c>
      <c r="H84" s="2">
        <v>0</v>
      </c>
      <c r="I84" s="1">
        <v>0</v>
      </c>
      <c r="J84" s="3" t="s">
        <v>19</v>
      </c>
      <c r="K84" s="2" t="str">
        <f>J84*3294.12</f>
        <v>0</v>
      </c>
      <c r="L84" s="5"/>
    </row>
    <row r="85" spans="1:12" customHeight="1" ht="105" outlineLevel="5">
      <c r="A85" s="1"/>
      <c r="B85" s="1">
        <v>827318</v>
      </c>
      <c r="C85" s="1" t="s">
        <v>306</v>
      </c>
      <c r="D85" s="1" t="s">
        <v>307</v>
      </c>
      <c r="E85" s="2" t="s">
        <v>308</v>
      </c>
      <c r="F85" s="2" t="s">
        <v>309</v>
      </c>
      <c r="G85" s="2" t="s">
        <v>18</v>
      </c>
      <c r="H85" s="2">
        <v>0</v>
      </c>
      <c r="I85" s="1">
        <v>0</v>
      </c>
      <c r="J85" s="3" t="s">
        <v>19</v>
      </c>
      <c r="K85" s="2" t="str">
        <f>J85*2797.34</f>
        <v>0</v>
      </c>
      <c r="L85" s="5"/>
    </row>
    <row r="86" spans="1:12" customHeight="1" ht="105" outlineLevel="5">
      <c r="A86" s="1"/>
      <c r="B86" s="1">
        <v>827319</v>
      </c>
      <c r="C86" s="1" t="s">
        <v>310</v>
      </c>
      <c r="D86" s="1" t="s">
        <v>311</v>
      </c>
      <c r="E86" s="2" t="s">
        <v>312</v>
      </c>
      <c r="F86" s="2" t="s">
        <v>309</v>
      </c>
      <c r="G86" s="2">
        <v>10</v>
      </c>
      <c r="H86" s="2">
        <v>0</v>
      </c>
      <c r="I86" s="1">
        <v>0</v>
      </c>
      <c r="J86" s="3" t="s">
        <v>19</v>
      </c>
      <c r="K86" s="2" t="str">
        <f>J86*2797.34</f>
        <v>0</v>
      </c>
      <c r="L86" s="5"/>
    </row>
    <row r="87" spans="1:12" customHeight="1" ht="105" outlineLevel="5">
      <c r="A87" s="1"/>
      <c r="B87" s="1">
        <v>827322</v>
      </c>
      <c r="C87" s="1" t="s">
        <v>313</v>
      </c>
      <c r="D87" s="1" t="s">
        <v>314</v>
      </c>
      <c r="E87" s="2" t="s">
        <v>315</v>
      </c>
      <c r="F87" s="2" t="s">
        <v>316</v>
      </c>
      <c r="G87" s="2">
        <v>10</v>
      </c>
      <c r="H87" s="2">
        <v>0</v>
      </c>
      <c r="I87" s="1">
        <v>0</v>
      </c>
      <c r="J87" s="3" t="s">
        <v>19</v>
      </c>
      <c r="K87" s="2" t="str">
        <f>J87*2830.79</f>
        <v>0</v>
      </c>
      <c r="L87" s="5"/>
    </row>
    <row r="88" spans="1:12" customHeight="1" ht="105" outlineLevel="5">
      <c r="A88" s="1"/>
      <c r="B88" s="1">
        <v>827324</v>
      </c>
      <c r="C88" s="1" t="s">
        <v>317</v>
      </c>
      <c r="D88" s="1" t="s">
        <v>318</v>
      </c>
      <c r="E88" s="2" t="s">
        <v>319</v>
      </c>
      <c r="F88" s="2" t="s">
        <v>320</v>
      </c>
      <c r="G88" s="2">
        <v>0</v>
      </c>
      <c r="H88" s="2">
        <v>0</v>
      </c>
      <c r="I88" s="1">
        <v>0</v>
      </c>
      <c r="J88" s="3" t="s">
        <v>19</v>
      </c>
      <c r="K88" s="2" t="str">
        <f>J88*3375.90</f>
        <v>0</v>
      </c>
      <c r="L88" s="5"/>
    </row>
    <row r="89" spans="1:12" customHeight="1" ht="105" outlineLevel="5">
      <c r="A89" s="1"/>
      <c r="B89" s="1">
        <v>827328</v>
      </c>
      <c r="C89" s="1" t="s">
        <v>321</v>
      </c>
      <c r="D89" s="1" t="s">
        <v>322</v>
      </c>
      <c r="E89" s="2" t="s">
        <v>323</v>
      </c>
      <c r="F89" s="2" t="s">
        <v>324</v>
      </c>
      <c r="G89" s="2">
        <v>0</v>
      </c>
      <c r="H89" s="2">
        <v>0</v>
      </c>
      <c r="I89" s="1">
        <v>0</v>
      </c>
      <c r="J89" s="3" t="s">
        <v>19</v>
      </c>
      <c r="K89" s="2" t="str">
        <f>J89*2937.33</f>
        <v>0</v>
      </c>
      <c r="L89" s="5"/>
    </row>
    <row r="90" spans="1:12" customHeight="1" ht="105" outlineLevel="5">
      <c r="A90" s="1"/>
      <c r="B90" s="1">
        <v>827332</v>
      </c>
      <c r="C90" s="1" t="s">
        <v>325</v>
      </c>
      <c r="D90" s="1" t="s">
        <v>326</v>
      </c>
      <c r="E90" s="2" t="s">
        <v>327</v>
      </c>
      <c r="F90" s="2" t="s">
        <v>26</v>
      </c>
      <c r="G90" s="2">
        <v>0</v>
      </c>
      <c r="H90" s="2">
        <v>0</v>
      </c>
      <c r="I90" s="1">
        <v>0</v>
      </c>
      <c r="J90" s="3" t="s">
        <v>19</v>
      </c>
      <c r="K90" s="2" t="str">
        <f>J90*0.00</f>
        <v>0</v>
      </c>
      <c r="L90" s="5"/>
    </row>
    <row r="91" spans="1:12" customHeight="1" ht="105" outlineLevel="5">
      <c r="A91" s="1"/>
      <c r="B91" s="1">
        <v>827338</v>
      </c>
      <c r="C91" s="1" t="s">
        <v>328</v>
      </c>
      <c r="D91" s="1" t="s">
        <v>329</v>
      </c>
      <c r="E91" s="2" t="s">
        <v>330</v>
      </c>
      <c r="F91" s="2" t="s">
        <v>331</v>
      </c>
      <c r="G91" s="2" t="s">
        <v>248</v>
      </c>
      <c r="H91" s="2">
        <v>0</v>
      </c>
      <c r="I91" s="1">
        <v>0</v>
      </c>
      <c r="J91" s="3" t="s">
        <v>19</v>
      </c>
      <c r="K91" s="2" t="str">
        <f>J91*1964.82</f>
        <v>0</v>
      </c>
      <c r="L91" s="5"/>
    </row>
    <row r="92" spans="1:12" customHeight="1" ht="105" outlineLevel="5">
      <c r="A92" s="1"/>
      <c r="B92" s="1">
        <v>827340</v>
      </c>
      <c r="C92" s="1" t="s">
        <v>332</v>
      </c>
      <c r="D92" s="1" t="s">
        <v>333</v>
      </c>
      <c r="E92" s="2" t="s">
        <v>334</v>
      </c>
      <c r="F92" s="2" t="s">
        <v>335</v>
      </c>
      <c r="G92" s="2" t="s">
        <v>18</v>
      </c>
      <c r="H92" s="2">
        <v>0</v>
      </c>
      <c r="I92" s="1">
        <v>0</v>
      </c>
      <c r="J92" s="3" t="s">
        <v>19</v>
      </c>
      <c r="K92" s="2" t="str">
        <f>J92*1963.58</f>
        <v>0</v>
      </c>
      <c r="L92" s="5"/>
    </row>
    <row r="93" spans="1:12" customHeight="1" ht="105" outlineLevel="5">
      <c r="A93" s="1"/>
      <c r="B93" s="1">
        <v>828485</v>
      </c>
      <c r="C93" s="1" t="s">
        <v>336</v>
      </c>
      <c r="D93" s="1" t="s">
        <v>337</v>
      </c>
      <c r="E93" s="2" t="s">
        <v>338</v>
      </c>
      <c r="F93" s="2" t="s">
        <v>339</v>
      </c>
      <c r="G93" s="2" t="s">
        <v>18</v>
      </c>
      <c r="H93" s="2">
        <v>0</v>
      </c>
      <c r="I93" s="1">
        <v>0</v>
      </c>
      <c r="J93" s="3" t="s">
        <v>19</v>
      </c>
      <c r="K93" s="2" t="str">
        <f>J93*2205.16</f>
        <v>0</v>
      </c>
      <c r="L93" s="5"/>
    </row>
    <row r="94" spans="1:12" customHeight="1" ht="105" outlineLevel="5">
      <c r="A94" s="1"/>
      <c r="B94" s="1">
        <v>829366</v>
      </c>
      <c r="C94" s="1" t="s">
        <v>340</v>
      </c>
      <c r="D94" s="1" t="s">
        <v>341</v>
      </c>
      <c r="E94" s="2" t="s">
        <v>342</v>
      </c>
      <c r="F94" s="2" t="s">
        <v>343</v>
      </c>
      <c r="G94" s="2">
        <v>3</v>
      </c>
      <c r="H94" s="2">
        <v>0</v>
      </c>
      <c r="I94" s="1">
        <v>0</v>
      </c>
      <c r="J94" s="3" t="s">
        <v>19</v>
      </c>
      <c r="K94" s="2" t="str">
        <f>J94*2994.31</f>
        <v>0</v>
      </c>
      <c r="L94" s="5"/>
    </row>
    <row r="95" spans="1:12" customHeight="1" ht="105" outlineLevel="5">
      <c r="A95" s="1"/>
      <c r="B95" s="1">
        <v>831662</v>
      </c>
      <c r="C95" s="1" t="s">
        <v>344</v>
      </c>
      <c r="D95" s="1" t="s">
        <v>345</v>
      </c>
      <c r="E95" s="2" t="s">
        <v>346</v>
      </c>
      <c r="F95" s="2" t="s">
        <v>26</v>
      </c>
      <c r="G95" s="2">
        <v>7</v>
      </c>
      <c r="H95" s="2">
        <v>0</v>
      </c>
      <c r="I95" s="1">
        <v>0</v>
      </c>
      <c r="J95" s="3" t="s">
        <v>19</v>
      </c>
      <c r="K95" s="2" t="str">
        <f>J95*0.00</f>
        <v>0</v>
      </c>
      <c r="L95" s="5"/>
    </row>
    <row r="96" spans="1:12" customHeight="1" ht="105" outlineLevel="5">
      <c r="A96" s="1"/>
      <c r="B96" s="1">
        <v>831661</v>
      </c>
      <c r="C96" s="1" t="s">
        <v>347</v>
      </c>
      <c r="D96" s="1" t="s">
        <v>348</v>
      </c>
      <c r="E96" s="2" t="s">
        <v>349</v>
      </c>
      <c r="F96" s="2" t="s">
        <v>350</v>
      </c>
      <c r="G96" s="2">
        <v>0</v>
      </c>
      <c r="H96" s="2">
        <v>0</v>
      </c>
      <c r="I96" s="1">
        <v>0</v>
      </c>
      <c r="J96" s="3" t="s">
        <v>19</v>
      </c>
      <c r="K96" s="2" t="str">
        <f>J96*3699.24</f>
        <v>0</v>
      </c>
      <c r="L96" s="5"/>
    </row>
    <row r="97" spans="1:12" customHeight="1" ht="105" outlineLevel="5">
      <c r="A97" s="1"/>
      <c r="B97" s="1">
        <v>834697</v>
      </c>
      <c r="C97" s="1" t="s">
        <v>351</v>
      </c>
      <c r="D97" s="1" t="s">
        <v>352</v>
      </c>
      <c r="E97" s="2" t="s">
        <v>353</v>
      </c>
      <c r="F97" s="2" t="s">
        <v>354</v>
      </c>
      <c r="G97" s="2">
        <v>0</v>
      </c>
      <c r="H97" s="2">
        <v>0</v>
      </c>
      <c r="I97" s="1">
        <v>0</v>
      </c>
      <c r="J97" s="3" t="s">
        <v>19</v>
      </c>
      <c r="K97" s="2" t="str">
        <f>J97*3714.10</f>
        <v>0</v>
      </c>
      <c r="L97" s="5"/>
    </row>
    <row r="98" spans="1:12" customHeight="1" ht="105" outlineLevel="5">
      <c r="A98" s="1"/>
      <c r="B98" s="1">
        <v>858648</v>
      </c>
      <c r="C98" s="1" t="s">
        <v>355</v>
      </c>
      <c r="D98" s="1" t="s">
        <v>356</v>
      </c>
      <c r="E98" s="2" t="s">
        <v>357</v>
      </c>
      <c r="F98" s="2" t="s">
        <v>358</v>
      </c>
      <c r="G98" s="2">
        <v>0</v>
      </c>
      <c r="H98" s="2">
        <v>0</v>
      </c>
      <c r="I98" s="1">
        <v>0</v>
      </c>
      <c r="J98" s="3" t="s">
        <v>19</v>
      </c>
      <c r="K98" s="2" t="str">
        <f>J98*3473.76</f>
        <v>0</v>
      </c>
      <c r="L98" s="5"/>
    </row>
    <row r="99" spans="1:12" customHeight="1" ht="105" outlineLevel="5">
      <c r="A99" s="1"/>
      <c r="B99" s="1">
        <v>858649</v>
      </c>
      <c r="C99" s="1" t="s">
        <v>359</v>
      </c>
      <c r="D99" s="1" t="s">
        <v>360</v>
      </c>
      <c r="E99" s="2" t="s">
        <v>361</v>
      </c>
      <c r="F99" s="2" t="s">
        <v>362</v>
      </c>
      <c r="G99" s="2">
        <v>7</v>
      </c>
      <c r="H99" s="2">
        <v>0</v>
      </c>
      <c r="I99" s="1">
        <v>0</v>
      </c>
      <c r="J99" s="3" t="s">
        <v>19</v>
      </c>
      <c r="K99" s="2" t="str">
        <f>J99*3471.28</f>
        <v>0</v>
      </c>
      <c r="L99" s="5"/>
    </row>
    <row r="100" spans="1:12" customHeight="1" ht="105" outlineLevel="5">
      <c r="A100" s="1"/>
      <c r="B100" s="1">
        <v>858650</v>
      </c>
      <c r="C100" s="1" t="s">
        <v>363</v>
      </c>
      <c r="D100" s="1" t="s">
        <v>364</v>
      </c>
      <c r="E100" s="2" t="s">
        <v>365</v>
      </c>
      <c r="F100" s="2" t="s">
        <v>26</v>
      </c>
      <c r="G100" s="2">
        <v>0</v>
      </c>
      <c r="H100" s="2">
        <v>0</v>
      </c>
      <c r="I100" s="1">
        <v>0</v>
      </c>
      <c r="J100" s="3" t="s">
        <v>19</v>
      </c>
      <c r="K100" s="2" t="str">
        <f>J100*0.00</f>
        <v>0</v>
      </c>
      <c r="L100" s="5"/>
    </row>
    <row r="101" spans="1:12" customHeight="1" ht="105" outlineLevel="5">
      <c r="A101" s="1"/>
      <c r="B101" s="1">
        <v>859050</v>
      </c>
      <c r="C101" s="1" t="s">
        <v>366</v>
      </c>
      <c r="D101" s="1" t="s">
        <v>367</v>
      </c>
      <c r="E101" s="2" t="s">
        <v>368</v>
      </c>
      <c r="F101" s="2" t="s">
        <v>369</v>
      </c>
      <c r="G101" s="2">
        <v>0</v>
      </c>
      <c r="H101" s="2">
        <v>0</v>
      </c>
      <c r="I101" s="1">
        <v>0</v>
      </c>
      <c r="J101" s="3" t="s">
        <v>19</v>
      </c>
      <c r="K101" s="2" t="str">
        <f>J101*3405.40</f>
        <v>0</v>
      </c>
      <c r="L101" s="5"/>
    </row>
    <row r="102" spans="1:12" customHeight="1" ht="105" outlineLevel="5">
      <c r="A102" s="1"/>
      <c r="B102" s="1">
        <v>859051</v>
      </c>
      <c r="C102" s="1" t="s">
        <v>370</v>
      </c>
      <c r="D102" s="1" t="s">
        <v>371</v>
      </c>
      <c r="E102" s="2" t="s">
        <v>372</v>
      </c>
      <c r="F102" s="2" t="s">
        <v>369</v>
      </c>
      <c r="G102" s="2">
        <v>0</v>
      </c>
      <c r="H102" s="2">
        <v>0</v>
      </c>
      <c r="I102" s="1">
        <v>0</v>
      </c>
      <c r="J102" s="3" t="s">
        <v>19</v>
      </c>
      <c r="K102" s="2" t="str">
        <f>J102*3405.40</f>
        <v>0</v>
      </c>
      <c r="L102" s="5"/>
    </row>
    <row r="103" spans="1:12" customHeight="1" ht="105" outlineLevel="5">
      <c r="A103" s="1"/>
      <c r="B103" s="1">
        <v>835559</v>
      </c>
      <c r="C103" s="1" t="s">
        <v>373</v>
      </c>
      <c r="D103" s="1" t="s">
        <v>374</v>
      </c>
      <c r="E103" s="2" t="s">
        <v>375</v>
      </c>
      <c r="F103" s="2" t="s">
        <v>376</v>
      </c>
      <c r="G103" s="2">
        <v>5</v>
      </c>
      <c r="H103" s="2">
        <v>0</v>
      </c>
      <c r="I103" s="1">
        <v>0</v>
      </c>
      <c r="J103" s="3" t="s">
        <v>19</v>
      </c>
      <c r="K103" s="2" t="str">
        <f>J103*3429.16</f>
        <v>0</v>
      </c>
      <c r="L103" s="5"/>
    </row>
    <row r="104" spans="1:12" customHeight="1" ht="105" outlineLevel="5">
      <c r="A104" s="1"/>
      <c r="B104" s="1">
        <v>871587</v>
      </c>
      <c r="C104" s="1" t="s">
        <v>377</v>
      </c>
      <c r="D104" s="1" t="s">
        <v>378</v>
      </c>
      <c r="E104" s="2" t="s">
        <v>379</v>
      </c>
      <c r="F104" s="2" t="s">
        <v>380</v>
      </c>
      <c r="G104" s="2">
        <v>10</v>
      </c>
      <c r="H104" s="2">
        <v>0</v>
      </c>
      <c r="I104" s="1">
        <v>0</v>
      </c>
      <c r="J104" s="3" t="s">
        <v>19</v>
      </c>
      <c r="K104" s="2" t="str">
        <f>J104*4331.67</f>
        <v>0</v>
      </c>
      <c r="L104" s="5"/>
    </row>
    <row r="105" spans="1:12" customHeight="1" ht="105" outlineLevel="5">
      <c r="A105" s="1"/>
      <c r="B105" s="1">
        <v>880091</v>
      </c>
      <c r="C105" s="1" t="s">
        <v>381</v>
      </c>
      <c r="D105" s="1" t="s">
        <v>382</v>
      </c>
      <c r="E105" s="2" t="s">
        <v>383</v>
      </c>
      <c r="F105" s="2" t="s">
        <v>384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J105*2342.92</f>
        <v>0</v>
      </c>
      <c r="L105" s="5"/>
    </row>
    <row r="106" spans="1:12" customHeight="1" ht="105" outlineLevel="5">
      <c r="A106" s="1"/>
      <c r="B106" s="1">
        <v>890494</v>
      </c>
      <c r="C106" s="1" t="s">
        <v>385</v>
      </c>
      <c r="D106" s="1" t="s">
        <v>386</v>
      </c>
      <c r="E106" s="2" t="s">
        <v>387</v>
      </c>
      <c r="F106" s="2" t="s">
        <v>388</v>
      </c>
      <c r="G106" s="2">
        <v>5</v>
      </c>
      <c r="H106" s="2">
        <v>0</v>
      </c>
      <c r="I106" s="1">
        <v>0</v>
      </c>
      <c r="J106" s="3" t="s">
        <v>19</v>
      </c>
      <c r="K106" s="2" t="str">
        <f>J106*2725.49</f>
        <v>0</v>
      </c>
      <c r="L106" s="5"/>
    </row>
    <row r="107" spans="1:12" customHeight="1" ht="105" outlineLevel="5">
      <c r="A107" s="1"/>
      <c r="B107" s="1">
        <v>890495</v>
      </c>
      <c r="C107" s="1" t="s">
        <v>389</v>
      </c>
      <c r="D107" s="1" t="s">
        <v>390</v>
      </c>
      <c r="E107" s="2" t="s">
        <v>391</v>
      </c>
      <c r="F107" s="2" t="s">
        <v>392</v>
      </c>
      <c r="G107" s="2">
        <v>7</v>
      </c>
      <c r="H107" s="2">
        <v>0</v>
      </c>
      <c r="I107" s="1">
        <v>0</v>
      </c>
      <c r="J107" s="3" t="s">
        <v>19</v>
      </c>
      <c r="K107" s="2" t="str">
        <f>J107*2779.18</f>
        <v>0</v>
      </c>
      <c r="L107" s="5"/>
    </row>
    <row r="108" spans="1:12" customHeight="1" ht="105" outlineLevel="5">
      <c r="A108" s="1"/>
      <c r="B108" s="1">
        <v>890496</v>
      </c>
      <c r="C108" s="1" t="s">
        <v>393</v>
      </c>
      <c r="D108" s="1" t="s">
        <v>394</v>
      </c>
      <c r="E108" s="2" t="s">
        <v>395</v>
      </c>
      <c r="F108" s="2" t="s">
        <v>396</v>
      </c>
      <c r="G108" s="2">
        <v>10</v>
      </c>
      <c r="H108" s="2">
        <v>0</v>
      </c>
      <c r="I108" s="1">
        <v>0</v>
      </c>
      <c r="J108" s="3" t="s">
        <v>19</v>
      </c>
      <c r="K108" s="2" t="str">
        <f>J108*3261.91</f>
        <v>0</v>
      </c>
      <c r="L108" s="5"/>
    </row>
    <row r="109" spans="1:12" customHeight="1" ht="105" outlineLevel="5">
      <c r="A109" s="1"/>
      <c r="B109" s="1">
        <v>890497</v>
      </c>
      <c r="C109" s="1" t="s">
        <v>397</v>
      </c>
      <c r="D109" s="1" t="s">
        <v>398</v>
      </c>
      <c r="E109" s="2" t="s">
        <v>399</v>
      </c>
      <c r="F109" s="2" t="s">
        <v>400</v>
      </c>
      <c r="G109" s="2">
        <v>8</v>
      </c>
      <c r="H109" s="2">
        <v>0</v>
      </c>
      <c r="I109" s="1">
        <v>0</v>
      </c>
      <c r="J109" s="3" t="s">
        <v>19</v>
      </c>
      <c r="K109" s="2" t="str">
        <f>J109*4145.21</f>
        <v>0</v>
      </c>
      <c r="L109" s="5"/>
    </row>
    <row r="110" spans="1:12" customHeight="1" ht="105" outlineLevel="5">
      <c r="A110" s="1"/>
      <c r="B110" s="1">
        <v>959789</v>
      </c>
      <c r="C110" s="1" t="s">
        <v>401</v>
      </c>
      <c r="D110" s="1" t="s">
        <v>402</v>
      </c>
      <c r="E110" s="2" t="s">
        <v>403</v>
      </c>
      <c r="F110" s="2" t="s">
        <v>404</v>
      </c>
      <c r="G110" s="2">
        <v>10</v>
      </c>
      <c r="H110" s="2">
        <v>0</v>
      </c>
      <c r="I110" s="1">
        <v>0</v>
      </c>
      <c r="J110" s="3" t="s">
        <v>19</v>
      </c>
      <c r="K110" s="2" t="str">
        <f>J110*5088.71</f>
        <v>0</v>
      </c>
      <c r="L110" s="5"/>
    </row>
    <row r="111" spans="1:12" customHeight="1" ht="105" outlineLevel="5">
      <c r="A111" s="1"/>
      <c r="B111" s="1">
        <v>959791</v>
      </c>
      <c r="C111" s="1" t="s">
        <v>405</v>
      </c>
      <c r="D111" s="1" t="s">
        <v>406</v>
      </c>
      <c r="E111" s="2" t="s">
        <v>407</v>
      </c>
      <c r="F111" s="2" t="s">
        <v>408</v>
      </c>
      <c r="G111" s="2">
        <v>0</v>
      </c>
      <c r="H111" s="2">
        <v>0</v>
      </c>
      <c r="I111" s="1">
        <v>0</v>
      </c>
      <c r="J111" s="3" t="s">
        <v>19</v>
      </c>
      <c r="K111" s="2" t="str">
        <f>J111*5018.76</f>
        <v>0</v>
      </c>
      <c r="L111" s="5"/>
    </row>
    <row r="112" spans="1:12" customHeight="1" ht="105" outlineLevel="5">
      <c r="A112" s="1"/>
      <c r="B112" s="1">
        <v>959792</v>
      </c>
      <c r="C112" s="1" t="s">
        <v>409</v>
      </c>
      <c r="D112" s="1" t="s">
        <v>410</v>
      </c>
      <c r="E112" s="2" t="s">
        <v>411</v>
      </c>
      <c r="F112" s="2" t="s">
        <v>412</v>
      </c>
      <c r="G112" s="2">
        <v>6</v>
      </c>
      <c r="H112" s="2">
        <v>0</v>
      </c>
      <c r="I112" s="1">
        <v>0</v>
      </c>
      <c r="J112" s="3" t="s">
        <v>19</v>
      </c>
      <c r="K112" s="2" t="str">
        <f>J112*1780.35</f>
        <v>0</v>
      </c>
      <c r="L112" s="5"/>
    </row>
    <row r="113" spans="1:12" customHeight="1" ht="105" outlineLevel="5">
      <c r="A113" s="1"/>
      <c r="B113" s="1">
        <v>959798</v>
      </c>
      <c r="C113" s="1" t="s">
        <v>413</v>
      </c>
      <c r="D113" s="1" t="s">
        <v>414</v>
      </c>
      <c r="E113" s="2" t="s">
        <v>415</v>
      </c>
      <c r="F113" s="2" t="s">
        <v>416</v>
      </c>
      <c r="G113" s="2" t="s">
        <v>18</v>
      </c>
      <c r="H113" s="2">
        <v>0</v>
      </c>
      <c r="I113" s="1">
        <v>0</v>
      </c>
      <c r="J113" s="3" t="s">
        <v>19</v>
      </c>
      <c r="K113" s="2" t="str">
        <f>J113*3346.16</f>
        <v>0</v>
      </c>
      <c r="L113" s="5"/>
    </row>
    <row r="114" spans="1:12" customHeight="1" ht="105" outlineLevel="5">
      <c r="A114" s="1"/>
      <c r="B114" s="1">
        <v>959799</v>
      </c>
      <c r="C114" s="1" t="s">
        <v>417</v>
      </c>
      <c r="D114" s="1" t="s">
        <v>418</v>
      </c>
      <c r="E114" s="2" t="s">
        <v>419</v>
      </c>
      <c r="F114" s="2" t="s">
        <v>420</v>
      </c>
      <c r="G114" s="2" t="s">
        <v>18</v>
      </c>
      <c r="H114" s="2">
        <v>0</v>
      </c>
      <c r="I114" s="1">
        <v>0</v>
      </c>
      <c r="J114" s="3" t="s">
        <v>19</v>
      </c>
      <c r="K114" s="2" t="str">
        <f>J114*5557.31</f>
        <v>0</v>
      </c>
      <c r="L114" s="5"/>
    </row>
    <row r="115" spans="1:12" customHeight="1" ht="105" outlineLevel="5">
      <c r="A115" s="1"/>
      <c r="B115" s="1">
        <v>959800</v>
      </c>
      <c r="C115" s="1" t="s">
        <v>421</v>
      </c>
      <c r="D115" s="1" t="s">
        <v>422</v>
      </c>
      <c r="E115" s="2" t="s">
        <v>407</v>
      </c>
      <c r="F115" s="2" t="s">
        <v>423</v>
      </c>
      <c r="G115" s="2">
        <v>1</v>
      </c>
      <c r="H115" s="2">
        <v>0</v>
      </c>
      <c r="I115" s="1">
        <v>0</v>
      </c>
      <c r="J115" s="3" t="s">
        <v>19</v>
      </c>
      <c r="K115" s="2" t="str">
        <f>J115*5442.71</f>
        <v>0</v>
      </c>
      <c r="L115" s="5"/>
    </row>
    <row r="116" spans="1:12" customHeight="1" ht="105" outlineLevel="5">
      <c r="A116" s="1"/>
      <c r="B116" s="1">
        <v>959801</v>
      </c>
      <c r="C116" s="1" t="s">
        <v>424</v>
      </c>
      <c r="D116" s="1" t="s">
        <v>425</v>
      </c>
      <c r="E116" s="2" t="s">
        <v>407</v>
      </c>
      <c r="F116" s="2" t="s">
        <v>426</v>
      </c>
      <c r="G116" s="2">
        <v>1</v>
      </c>
      <c r="H116" s="2">
        <v>0</v>
      </c>
      <c r="I116" s="1">
        <v>0</v>
      </c>
      <c r="J116" s="3" t="s">
        <v>19</v>
      </c>
      <c r="K116" s="2" t="str">
        <f>J116*5023.91</f>
        <v>0</v>
      </c>
      <c r="L116" s="5"/>
    </row>
    <row r="117" spans="1:12" customHeight="1" ht="105" outlineLevel="5">
      <c r="A117" s="1"/>
      <c r="B117" s="1">
        <v>959802</v>
      </c>
      <c r="C117" s="1" t="s">
        <v>427</v>
      </c>
      <c r="D117" s="1" t="s">
        <v>428</v>
      </c>
      <c r="E117" s="2" t="s">
        <v>429</v>
      </c>
      <c r="F117" s="2" t="s">
        <v>430</v>
      </c>
      <c r="G117" s="2">
        <v>10</v>
      </c>
      <c r="H117" s="2">
        <v>0</v>
      </c>
      <c r="I117" s="1">
        <v>0</v>
      </c>
      <c r="J117" s="3" t="s">
        <v>19</v>
      </c>
      <c r="K117" s="2" t="str">
        <f>J117*2417.18</f>
        <v>0</v>
      </c>
      <c r="L117" s="5"/>
    </row>
    <row r="118" spans="1:12" customHeight="1" ht="105" outlineLevel="5">
      <c r="A118" s="1"/>
      <c r="B118" s="1">
        <v>959803</v>
      </c>
      <c r="C118" s="1" t="s">
        <v>431</v>
      </c>
      <c r="D118" s="1" t="s">
        <v>432</v>
      </c>
      <c r="E118" s="2" t="s">
        <v>433</v>
      </c>
      <c r="F118" s="2" t="s">
        <v>434</v>
      </c>
      <c r="G118" s="2">
        <v>6</v>
      </c>
      <c r="H118" s="2">
        <v>0</v>
      </c>
      <c r="I118" s="1">
        <v>0</v>
      </c>
      <c r="J118" s="3" t="s">
        <v>19</v>
      </c>
      <c r="K118" s="2" t="str">
        <f>J118*3098.59</f>
        <v>0</v>
      </c>
      <c r="L118" s="5"/>
    </row>
    <row r="119" spans="1:12" customHeight="1" ht="105" outlineLevel="5">
      <c r="A119" s="1"/>
      <c r="B119" s="1">
        <v>959809</v>
      </c>
      <c r="C119" s="1" t="s">
        <v>435</v>
      </c>
      <c r="D119" s="1" t="s">
        <v>436</v>
      </c>
      <c r="E119" s="2" t="s">
        <v>437</v>
      </c>
      <c r="F119" s="2" t="s">
        <v>438</v>
      </c>
      <c r="G119" s="2">
        <v>0</v>
      </c>
      <c r="H119" s="2">
        <v>0</v>
      </c>
      <c r="I119" s="1">
        <v>0</v>
      </c>
      <c r="J119" s="3" t="s">
        <v>19</v>
      </c>
      <c r="K119" s="2" t="str">
        <f>J119*2589.38</f>
        <v>0</v>
      </c>
      <c r="L119" s="5"/>
    </row>
    <row r="120" spans="1:12" customHeight="1" ht="105" outlineLevel="5">
      <c r="A120" s="1"/>
      <c r="B120" s="1">
        <v>959810</v>
      </c>
      <c r="C120" s="1" t="s">
        <v>439</v>
      </c>
      <c r="D120" s="1" t="s">
        <v>440</v>
      </c>
      <c r="E120" s="2" t="s">
        <v>441</v>
      </c>
      <c r="F120" s="2" t="s">
        <v>442</v>
      </c>
      <c r="G120" s="2">
        <v>0</v>
      </c>
      <c r="H120" s="2">
        <v>0</v>
      </c>
      <c r="I120" s="1">
        <v>0</v>
      </c>
      <c r="J120" s="3" t="s">
        <v>19</v>
      </c>
      <c r="K120" s="2" t="str">
        <f>J120*4186.37</f>
        <v>0</v>
      </c>
      <c r="L120" s="5"/>
    </row>
    <row r="121" spans="1:12" customHeight="1" ht="105" outlineLevel="5">
      <c r="A121" s="1"/>
      <c r="B121" s="1">
        <v>959812</v>
      </c>
      <c r="C121" s="1" t="s">
        <v>443</v>
      </c>
      <c r="D121" s="1" t="s">
        <v>444</v>
      </c>
      <c r="E121" s="2" t="s">
        <v>445</v>
      </c>
      <c r="F121" s="2" t="s">
        <v>446</v>
      </c>
      <c r="G121" s="2">
        <v>10</v>
      </c>
      <c r="H121" s="2">
        <v>0</v>
      </c>
      <c r="I121" s="1">
        <v>0</v>
      </c>
      <c r="J121" s="3" t="s">
        <v>19</v>
      </c>
      <c r="K121" s="2" t="str">
        <f>J121*2351.51</f>
        <v>0</v>
      </c>
      <c r="L121" s="5"/>
    </row>
    <row r="122" spans="1:12" customHeight="1" ht="105" outlineLevel="5">
      <c r="A122" s="1"/>
      <c r="B122" s="1">
        <v>959813</v>
      </c>
      <c r="C122" s="1" t="s">
        <v>447</v>
      </c>
      <c r="D122" s="1" t="s">
        <v>448</v>
      </c>
      <c r="E122" s="2" t="s">
        <v>449</v>
      </c>
      <c r="F122" s="2" t="s">
        <v>450</v>
      </c>
      <c r="G122" s="2">
        <v>8</v>
      </c>
      <c r="H122" s="2">
        <v>0</v>
      </c>
      <c r="I122" s="1">
        <v>0</v>
      </c>
      <c r="J122" s="3" t="s">
        <v>19</v>
      </c>
      <c r="K122" s="2" t="str">
        <f>J122*2230.09</f>
        <v>0</v>
      </c>
      <c r="L122" s="5"/>
    </row>
    <row r="123" spans="1:12" customHeight="1" ht="105" outlineLevel="5">
      <c r="A123" s="1"/>
      <c r="B123" s="1">
        <v>959814</v>
      </c>
      <c r="C123" s="1" t="s">
        <v>451</v>
      </c>
      <c r="D123" s="1" t="s">
        <v>452</v>
      </c>
      <c r="E123" s="2" t="s">
        <v>453</v>
      </c>
      <c r="F123" s="2" t="s">
        <v>454</v>
      </c>
      <c r="G123" s="2">
        <v>6</v>
      </c>
      <c r="H123" s="2">
        <v>0</v>
      </c>
      <c r="I123" s="1">
        <v>0</v>
      </c>
      <c r="J123" s="3" t="s">
        <v>19</v>
      </c>
      <c r="K123" s="2" t="str">
        <f>J123*3480.18</f>
        <v>0</v>
      </c>
      <c r="L123" s="5"/>
    </row>
    <row r="124" spans="1:12" customHeight="1" ht="105" outlineLevel="5">
      <c r="A124" s="1"/>
      <c r="B124" s="1">
        <v>959819</v>
      </c>
      <c r="C124" s="1" t="s">
        <v>455</v>
      </c>
      <c r="D124" s="1" t="s">
        <v>456</v>
      </c>
      <c r="E124" s="2" t="s">
        <v>457</v>
      </c>
      <c r="F124" s="2" t="s">
        <v>458</v>
      </c>
      <c r="G124" s="2">
        <v>10</v>
      </c>
      <c r="H124" s="2">
        <v>0</v>
      </c>
      <c r="I124" s="1">
        <v>0</v>
      </c>
      <c r="J124" s="3" t="s">
        <v>19</v>
      </c>
      <c r="K124" s="2" t="str">
        <f>J124*2413.45</f>
        <v>0</v>
      </c>
      <c r="L124" s="5"/>
    </row>
    <row r="125" spans="1:12" customHeight="1" ht="105" outlineLevel="5">
      <c r="A125" s="1"/>
      <c r="B125" s="1">
        <v>871618</v>
      </c>
      <c r="C125" s="1" t="s">
        <v>459</v>
      </c>
      <c r="D125" s="1" t="s">
        <v>460</v>
      </c>
      <c r="E125" s="2" t="s">
        <v>461</v>
      </c>
      <c r="F125" s="2"/>
      <c r="G125" s="2">
        <v>1</v>
      </c>
      <c r="H125" s="2">
        <v>0</v>
      </c>
      <c r="I125" s="1">
        <v>0</v>
      </c>
      <c r="J125" s="3" t="s">
        <v>19</v>
      </c>
      <c r="K125" s="2" t="str">
        <f>J125*0</f>
        <v>0</v>
      </c>
      <c r="L1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2026-08-11T06:28:06+03:00</dcterms:created>
  <dcterms:modified xsi:type="dcterms:W3CDTF">2026-08-11T06:28:06+03:00</dcterms:modified>
  <dc:title>Untitled Spreadsheet</dc:title>
  <dc:description/>
  <dc:subject/>
  <cp:keywords/>
  <cp:category/>
</cp:coreProperties>
</file>