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<sst xmlns="http://schemas.openxmlformats.org/spreadsheetml/2006/main" uniqueCount="1021">
  <si>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</si>
  <si>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</si>
  <si>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</si>
  <si>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</si>
  <si>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</si>
  <si>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</si>
  <si>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</si>
  <si>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</si>
  <si>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</si>
  <si>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</si>
  <si>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</si>
  <si>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Фитинги для труб из нержавеющей стали</t>
  </si>
  <si>
    <t>Фитинги пресс для труб из нержавеющей стали</t>
  </si>
  <si>
    <t>Фитинги VIEIR пресс из нержавеющей стали</t>
  </si>
  <si>
    <t>SNT-240001</t>
  </si>
  <si>
    <t>VPSF153</t>
  </si>
  <si>
    <t>Соединитель из нерж. стали  15×1/2" внутр. резьба "VER-PRO"   (100/5шт)</t>
  </si>
  <si>
    <t>197.84 руб.</t>
  </si>
  <si>
    <t>&gt;100</t>
  </si>
  <si>
    <t>шт</t>
  </si>
  <si>
    <t>SNT-240002</t>
  </si>
  <si>
    <t>VPSF223</t>
  </si>
  <si>
    <t>Соединитель из нерж. стали  22×1/2" внутр. резьба "VER-PRO"   (70/5шт)</t>
  </si>
  <si>
    <t>224.61 руб.</t>
  </si>
  <si>
    <t>&gt;25</t>
  </si>
  <si>
    <t>SNT-240003</t>
  </si>
  <si>
    <t>VPSF224</t>
  </si>
  <si>
    <t>Соединитель из нерж. стали  22×3/4" внутр. резьба "VER-PRO"   (60/5шт)</t>
  </si>
  <si>
    <t>257.34 руб.</t>
  </si>
  <si>
    <t>&gt;50</t>
  </si>
  <si>
    <t>SNT-240004</t>
  </si>
  <si>
    <t>VPSF284</t>
  </si>
  <si>
    <t>Соединитель из нерж. стали  28×3/4" внутр. резьба "VER-PRO"   (50/5шт)</t>
  </si>
  <si>
    <t>322.79 руб.</t>
  </si>
  <si>
    <t>SNT-240005</t>
  </si>
  <si>
    <t>VPSF285</t>
  </si>
  <si>
    <t>Соединитель из нерж. стали  28×1" внутр. резьба  "VER-PRO"   (50/5шт)</t>
  </si>
  <si>
    <t>386.75 руб.</t>
  </si>
  <si>
    <t>SNT-240006</t>
  </si>
  <si>
    <t>VPSF355</t>
  </si>
  <si>
    <t>Соединитель из нерж. стали  35×1"  внутр. резьба "VER-PRO"   (35/5шт)</t>
  </si>
  <si>
    <t>526.58 руб.</t>
  </si>
  <si>
    <t>&gt;10</t>
  </si>
  <si>
    <t>SNT-240007</t>
  </si>
  <si>
    <t>VPSF356</t>
  </si>
  <si>
    <t>Соединитель из нерж. стали  35×11/4" внутр. резьба  "VER-PRO"   (24/3шт)</t>
  </si>
  <si>
    <t>517.65 руб.</t>
  </si>
  <si>
    <t>SNT-240008</t>
  </si>
  <si>
    <t>VPSM153</t>
  </si>
  <si>
    <t>Соединитель из нерж. стали  15×1/2" нар. резьба "VER-PRO"   (100/5шт)</t>
  </si>
  <si>
    <t>SNT-240009</t>
  </si>
  <si>
    <t>VPSM223</t>
  </si>
  <si>
    <t>Соединитель из нерж. стали  22×1/2" нар. резьба  "VER-PRO"   (70/5шт)</t>
  </si>
  <si>
    <t>226.10 руб.</t>
  </si>
  <si>
    <t>SNT-240010</t>
  </si>
  <si>
    <t>VPSM224</t>
  </si>
  <si>
    <t>Соединитель из нерж. стали  22×3/4" нар. резьба  "VER-PRO"   (60/5шт)</t>
  </si>
  <si>
    <t>266.26 руб.</t>
  </si>
  <si>
    <t>SNT-240011</t>
  </si>
  <si>
    <t>VPSM284</t>
  </si>
  <si>
    <t>Соединитель из нерж. стали  28×3/4" нар. резьба  "VER-PRO"   (50/5шт)</t>
  </si>
  <si>
    <t>SNT-240012</t>
  </si>
  <si>
    <t>VPSM285</t>
  </si>
  <si>
    <t>Соединитель из нерж. стали  28×1" нар. резьба  "VER-PRO"   (50/5шт)</t>
  </si>
  <si>
    <t>SNT-240013</t>
  </si>
  <si>
    <t>VPSM355</t>
  </si>
  <si>
    <t>Соединитель из нерж. стали  35×1" нар. резьба  "VER-PRO"   (35/5шт)</t>
  </si>
  <si>
    <t>514.68 руб.</t>
  </si>
  <si>
    <t>SNT-240014</t>
  </si>
  <si>
    <t>VPSM356</t>
  </si>
  <si>
    <t>Соединитель из нерж. стали  35×11/4" нар. резьба  "VER-PRO"   (24/3шт)</t>
  </si>
  <si>
    <t>563.76 руб.</t>
  </si>
  <si>
    <t>SNT-240015</t>
  </si>
  <si>
    <t>VPS1515</t>
  </si>
  <si>
    <t>Муфта из нержавеющей стали 15×15  "VER-PRO"   (100/5шт)</t>
  </si>
  <si>
    <t>81.81 руб.</t>
  </si>
  <si>
    <t>SNT-240016</t>
  </si>
  <si>
    <t>VPS2222</t>
  </si>
  <si>
    <t>Муфта из нержавеющей стали 22×22  "VER-PRO"   (60/5шт)</t>
  </si>
  <si>
    <t>127.93 руб.</t>
  </si>
  <si>
    <t>SNT-240017</t>
  </si>
  <si>
    <t>VPS2828</t>
  </si>
  <si>
    <t>Муфта из нержавеющей стали 28×28  "VER-PRO"   (40/4шт)</t>
  </si>
  <si>
    <t>165.11 руб.</t>
  </si>
  <si>
    <t>SNT-240018</t>
  </si>
  <si>
    <t>VPS3535</t>
  </si>
  <si>
    <t>Муфта из нержавеющей стали 35×35  "VER-PRO"   (30/3шт)</t>
  </si>
  <si>
    <t>236.51 руб.</t>
  </si>
  <si>
    <t>SNT-240019</t>
  </si>
  <si>
    <t>VPS2215</t>
  </si>
  <si>
    <t>Вставка переходная  из нержавеющей стали  22а×15  "VER-PRO"   (100/5шт)</t>
  </si>
  <si>
    <t>177.01 руб.</t>
  </si>
  <si>
    <t>SNT-240020</t>
  </si>
  <si>
    <t>VPS2822</t>
  </si>
  <si>
    <t>Вставка переходная  из нержавеющей стали  28а×22  "VER-PRO"   (50/5шт)</t>
  </si>
  <si>
    <t>185.94 руб.</t>
  </si>
  <si>
    <t>SNT-240021</t>
  </si>
  <si>
    <t>VPS3528</t>
  </si>
  <si>
    <t>Вставка переходная  из нержавеющей стали  35а×28  "VER-PRO"   (33/3шт)</t>
  </si>
  <si>
    <t>233.54 руб.</t>
  </si>
  <si>
    <t>SNT-240022</t>
  </si>
  <si>
    <t>VPSC153</t>
  </si>
  <si>
    <t>Соединитель с накидной гайкой из нержавеющей стали 15×1/2"  "VER-PRO"   (100/5шт)</t>
  </si>
  <si>
    <t>261.80 руб.</t>
  </si>
  <si>
    <t>SNT-240023</t>
  </si>
  <si>
    <t>VPSC154</t>
  </si>
  <si>
    <t>Соединитель с накидной гайкой из нержавеющей стали 15×3/4"  "VER-PRO"   (80/5шт)</t>
  </si>
  <si>
    <t>SNT-240024</t>
  </si>
  <si>
    <t>VPSC224</t>
  </si>
  <si>
    <t>Соединитель с накидной гайкой из нержавеющей стали 22×3/4"  "VER-PRO"   (65/5шт)</t>
  </si>
  <si>
    <t>359.98 руб.</t>
  </si>
  <si>
    <t>SNT-240025</t>
  </si>
  <si>
    <t>VPSC285</t>
  </si>
  <si>
    <t>Соединитель с накидной гайкой из нержавеющей стали 28×1"  "VER-PRO"   (50/5шт)</t>
  </si>
  <si>
    <t>490.88 руб.</t>
  </si>
  <si>
    <t>SNT-240026</t>
  </si>
  <si>
    <t>VPSC356</t>
  </si>
  <si>
    <t>Соединитель с накидной гайкой из нержавеющей стали 35×11/4"  "VER-PRO"   (32/4шт)</t>
  </si>
  <si>
    <t>587.56 руб.</t>
  </si>
  <si>
    <t>SNT-240027</t>
  </si>
  <si>
    <t>VPTF15315</t>
  </si>
  <si>
    <t>Тройник из нерж. стали   15×1/2"×15  внутр. резьба "VER-PRO" (60/5шт)</t>
  </si>
  <si>
    <t>278.16 руб.</t>
  </si>
  <si>
    <t>SNT-240028</t>
  </si>
  <si>
    <t>VPTF22322</t>
  </si>
  <si>
    <t>Тройник из нерж. стали   22×1/2"×22 внутр. резьба "VER-PRO" (40/4шт)</t>
  </si>
  <si>
    <t>354.03 руб.</t>
  </si>
  <si>
    <t>SNT-240029</t>
  </si>
  <si>
    <t>VPTF22422</t>
  </si>
  <si>
    <t>Тройник из нерж. стали   22×3/4"×22 внутр. резьба "VER-PRO" (28/4шт)</t>
  </si>
  <si>
    <t>426.91 руб.</t>
  </si>
  <si>
    <t>SNT-240030</t>
  </si>
  <si>
    <t>VPTF28328</t>
  </si>
  <si>
    <t>Тройник из нерж. стали   28×1/2"×28 внутр. резьба "VER-PRO" (27/3шт)</t>
  </si>
  <si>
    <t>415.01 руб.</t>
  </si>
  <si>
    <t>SNT-240031</t>
  </si>
  <si>
    <t>VPTF28428</t>
  </si>
  <si>
    <t>Тройник из нерж. стали   28×3/4"×28 внутр. резьба "VER-PRO"(20/2шт)</t>
  </si>
  <si>
    <t>0.00 руб.</t>
  </si>
  <si>
    <t>SNT-240032</t>
  </si>
  <si>
    <t>VPTF28528</t>
  </si>
  <si>
    <t>Тройник из нерж. стали   28×1"×28  внутр. резьба "VER-PRO"(20/2шт)</t>
  </si>
  <si>
    <t>SNT-240033</t>
  </si>
  <si>
    <t>VPTM15315</t>
  </si>
  <si>
    <t>Тройник из нерж. стали   15×1/2"×15 нар. резьба "VER-PRO" (60/5шт)</t>
  </si>
  <si>
    <t>269.24 руб.</t>
  </si>
  <si>
    <t>SNT-240034</t>
  </si>
  <si>
    <t>VPTM22322</t>
  </si>
  <si>
    <t>Тройник из нерж. стали   22×1/2"×22 нар. резьба "VER-PRO" (40/4шт)</t>
  </si>
  <si>
    <t>401.63 руб.</t>
  </si>
  <si>
    <t>SNT-240035</t>
  </si>
  <si>
    <t>VPTM22422</t>
  </si>
  <si>
    <t>Тройник из нерж. стали   22×3/4"×22 нар. резьба "VER-PRO" (28/4шт)</t>
  </si>
  <si>
    <t>404.60 руб.</t>
  </si>
  <si>
    <t>SNT-240036</t>
  </si>
  <si>
    <t>VPTM28328</t>
  </si>
  <si>
    <t>Тройник из нерж. стали   28×1/2"×28 нар. резьба "VER-PRO" (27/3шт)</t>
  </si>
  <si>
    <t>SNT-240037</t>
  </si>
  <si>
    <t>VPTM28428</t>
  </si>
  <si>
    <t>Тройник из нерж. стали   28×3/4"×28 нар. резьба "VER-PRO"(20/2шт)</t>
  </si>
  <si>
    <t>502.78 руб.</t>
  </si>
  <si>
    <t>SNT-240038</t>
  </si>
  <si>
    <t>VPTM28528</t>
  </si>
  <si>
    <t>Тройник из нерж. стали   28×1"×28 нар. резьба "VER-PRO"(20/2шт)</t>
  </si>
  <si>
    <t>529.55 руб.</t>
  </si>
  <si>
    <t>SNT-240039</t>
  </si>
  <si>
    <t>VPT151515</t>
  </si>
  <si>
    <t>Тройник из нержавеющей стали 15×15×15  "VER-PRO" (50/5шт)</t>
  </si>
  <si>
    <t>181.48 руб.</t>
  </si>
  <si>
    <t>SNT-240040</t>
  </si>
  <si>
    <t>VPT222222</t>
  </si>
  <si>
    <t>Тройник из нержавеющей стали 22×22×22  "VER-PRO" (40/4шт)</t>
  </si>
  <si>
    <t>251.39 руб.</t>
  </si>
  <si>
    <t>SNT-240041</t>
  </si>
  <si>
    <t>VPT282828</t>
  </si>
  <si>
    <t>Тройник из нержавеющей стали 28×28×28  "VER-PRO" (24/4шт)</t>
  </si>
  <si>
    <t>331.71 руб.</t>
  </si>
  <si>
    <t>SNT-240042</t>
  </si>
  <si>
    <t>VPT221522</t>
  </si>
  <si>
    <t>Тройник из нержавеющей стали 22×15×22  "VER-PRO" (40/4шт)</t>
  </si>
  <si>
    <t>238.00 руб.</t>
  </si>
  <si>
    <t>SNT-240043</t>
  </si>
  <si>
    <t>VPT281528</t>
  </si>
  <si>
    <t>Тройник из нержавеющей стали 28×15×28  "VER-PRO" (28/4шт)</t>
  </si>
  <si>
    <t>313.86 руб.</t>
  </si>
  <si>
    <t>SNT-240044</t>
  </si>
  <si>
    <t>VPT282228</t>
  </si>
  <si>
    <t>Тройник из нержавеющей стали 28×22×28  "VER-PRO" (24/3шт)</t>
  </si>
  <si>
    <t>330.23 руб.</t>
  </si>
  <si>
    <t>SNT-240045</t>
  </si>
  <si>
    <t>VPT352835</t>
  </si>
  <si>
    <t>Тройник из нержавеющей стали 35×28×35  "VER-PRO" (16/2шт)</t>
  </si>
  <si>
    <t>471.54 руб.</t>
  </si>
  <si>
    <t>SNT-240046</t>
  </si>
  <si>
    <t>VPCL1515</t>
  </si>
  <si>
    <t>Уголок 45° вн-вн из нержавеющей стали  15×15  "VER-PRO" (100/5шт)</t>
  </si>
  <si>
    <t>108.59 руб.</t>
  </si>
  <si>
    <t>SNT-240047</t>
  </si>
  <si>
    <t>VPCL2222</t>
  </si>
  <si>
    <t>Уголок 45° вн-вн из нержавеющей стали  22×22  "VER-PRO" (50/5шт)</t>
  </si>
  <si>
    <t>196.35 руб.</t>
  </si>
  <si>
    <t>SNT-240048</t>
  </si>
  <si>
    <t>VPCL2828</t>
  </si>
  <si>
    <t>Уголок 45° вн-вн из нержавеющей стали  28×28  "VER-PRO" (32/4шт)</t>
  </si>
  <si>
    <t>SNT-240049</t>
  </si>
  <si>
    <t>VPCL3535</t>
  </si>
  <si>
    <t>Уголок 45° вн-вн из нержавеющей стали  35×35  "VER-PRO" (21/3шт)</t>
  </si>
  <si>
    <t>298.99 руб.</t>
  </si>
  <si>
    <t>SNT-240050</t>
  </si>
  <si>
    <t>VPDL1515</t>
  </si>
  <si>
    <t>Уголок 45° вн-нар из нержавеющей стали  15a×15  "VER-PRO" (80/5шт)</t>
  </si>
  <si>
    <t>133.88 руб.</t>
  </si>
  <si>
    <t>SNT-240051</t>
  </si>
  <si>
    <t>VPDL2222</t>
  </si>
  <si>
    <t>Уголок 45° вн-нар из нержавеющей стали  22а×22  "VER-PRO" (50/5шт)</t>
  </si>
  <si>
    <t>212.71 руб.</t>
  </si>
  <si>
    <t>SNT-240052</t>
  </si>
  <si>
    <t>VPDL2828</t>
  </si>
  <si>
    <t>Уголок 45° вн-нар из нержавеющей стали  28а×28  "VER-PRO" (32/4шт)</t>
  </si>
  <si>
    <t>SNT-240053</t>
  </si>
  <si>
    <t>VPDL3535</t>
  </si>
  <si>
    <t>Уголок 45° вн-нар из нержавеющей стали  35а×35  "VER-PRO" (18/2шт)</t>
  </si>
  <si>
    <t>458.15 руб.</t>
  </si>
  <si>
    <t>SNT-240054</t>
  </si>
  <si>
    <t>VPAL1515</t>
  </si>
  <si>
    <t>Уголок 90° вн-вн из нержавеющей стали 15×15  "VER-PRO" (80/5шт)</t>
  </si>
  <si>
    <t>SNT-240055</t>
  </si>
  <si>
    <t>VPAL2222</t>
  </si>
  <si>
    <t>Уголок 90° вн-вн из нержавеющей стали 22×22  "VER-PRO" (40/4шт)</t>
  </si>
  <si>
    <t>199.33 руб.</t>
  </si>
  <si>
    <t>SNT-240056</t>
  </si>
  <si>
    <t>VPAL2828</t>
  </si>
  <si>
    <t>Уголок 90° вн-вн из нержавеющей стали 28×28 "VER-PRO" (24/3шт)</t>
  </si>
  <si>
    <t>273.70 руб.</t>
  </si>
  <si>
    <t>SNT-240057</t>
  </si>
  <si>
    <t>VPAL3535</t>
  </si>
  <si>
    <t>Уголок 90° вн-вн из нержавеющей стали 35×35  "VER-PRO" (16/2шт)</t>
  </si>
  <si>
    <t>376.34 руб.</t>
  </si>
  <si>
    <t>SNT-240058</t>
  </si>
  <si>
    <t>VPBL1515</t>
  </si>
  <si>
    <t>Уголок 90° вн-нар из нержавеющей стали 15а×15  "VER-PRO" (100/5шт)</t>
  </si>
  <si>
    <t>130.90 руб.</t>
  </si>
  <si>
    <t>SNT-240059</t>
  </si>
  <si>
    <t>VPBL2222</t>
  </si>
  <si>
    <t>Уголок 90° вн-нар из нержавеющей стали 22а×22  "VER-PRO" (40/4шт)</t>
  </si>
  <si>
    <t>208.25 руб.</t>
  </si>
  <si>
    <t>SNT-240060</t>
  </si>
  <si>
    <t>VPBL2828</t>
  </si>
  <si>
    <t>Уголок 90° вн-нар из нержавеющей стали 28а×28  "VER-PRO" (21/3шт)</t>
  </si>
  <si>
    <t>270.73 руб.</t>
  </si>
  <si>
    <t>SNT-240061</t>
  </si>
  <si>
    <t>VPBL3535</t>
  </si>
  <si>
    <t>Уголок 90° вн-нар из нержавеющей стали 35а×35  "VER-PRO" (16/2шт)</t>
  </si>
  <si>
    <t>SNT-240062</t>
  </si>
  <si>
    <t>VPLF153</t>
  </si>
  <si>
    <t>Уголок 90° из нерж. стали 15×1/2" внутр. резьба "VER-PRO" (60/5шт)</t>
  </si>
  <si>
    <t>355.51 руб.</t>
  </si>
  <si>
    <t>SNT-240063</t>
  </si>
  <si>
    <t>VPLF223</t>
  </si>
  <si>
    <t>Уголок 90° из нерж. стали   22×1/2" внутр. резьба "VER-PRO" (60/4шт)</t>
  </si>
  <si>
    <t>SNT-240064</t>
  </si>
  <si>
    <t>VPLF224</t>
  </si>
  <si>
    <t>Уголок 90° из нерж. стали   22×3/4" внутр. резьба "VER-PRO" (50/5шт)</t>
  </si>
  <si>
    <t>452.20 руб.</t>
  </si>
  <si>
    <t>SNT-240065</t>
  </si>
  <si>
    <t>VPLF284</t>
  </si>
  <si>
    <t>Уголок 90° из нерж. стали   28×3/4" внутр. резьба "VER-PRO" (30/3шт)</t>
  </si>
  <si>
    <t>815.15 руб.</t>
  </si>
  <si>
    <t>SNT-240066</t>
  </si>
  <si>
    <t>VPLF285</t>
  </si>
  <si>
    <t>Уголок 90° из нерж. стали   28×1" внутр. резьба "VER-PRO" (30/3шт)</t>
  </si>
  <si>
    <t>830.03 руб.</t>
  </si>
  <si>
    <t>SNT-240067</t>
  </si>
  <si>
    <t>VPLM153</t>
  </si>
  <si>
    <t>Уголок 90° из нерж. стали   15×1/2" нар. резьба "VER-PRO" (80/5шт)</t>
  </si>
  <si>
    <t>362.95 руб.</t>
  </si>
  <si>
    <t>SNT-240068</t>
  </si>
  <si>
    <t>VPLM223</t>
  </si>
  <si>
    <t>Уголок 90° из нерж. стали   22×1/2" нар. резьба "VER-PRO" (60/4шт)</t>
  </si>
  <si>
    <t>539.96 руб.</t>
  </si>
  <si>
    <t>SNT-240069</t>
  </si>
  <si>
    <t>VPLM224</t>
  </si>
  <si>
    <t>Уголок 90° из нерж. стали   22×3/4" нар. резьба "VER-PRO" (48/4шт)</t>
  </si>
  <si>
    <t>SNT-240070</t>
  </si>
  <si>
    <t>VPLM284</t>
  </si>
  <si>
    <t>Уголок 90° из нерж. стали   28×3/4" нар. резьба "VER-PRO" (30/2шт)</t>
  </si>
  <si>
    <t>758.63 руб.</t>
  </si>
  <si>
    <t>SNT-240071</t>
  </si>
  <si>
    <t>VPLM285</t>
  </si>
  <si>
    <t>Уголок 90° из нерж. стали   28×1" нар. резьба "VER-PRO" (30/2шт)</t>
  </si>
  <si>
    <t>760.11 руб.</t>
  </si>
  <si>
    <t>SNT-240072</t>
  </si>
  <si>
    <t>VPLC153</t>
  </si>
  <si>
    <t>Уголок с креплением (водорозетка) из нерж. стали   и креплением 15×1/2"  "VER-PRO" (40/5шт)</t>
  </si>
  <si>
    <t>438.81 руб.</t>
  </si>
  <si>
    <t>SNT-240073</t>
  </si>
  <si>
    <t>VPLC223</t>
  </si>
  <si>
    <t>Уголок с креплением (водорозетка) из нерж. стали   и креплением 22×1/2"  "VER-PRO" (40/5шт)</t>
  </si>
  <si>
    <t>566.74 руб.</t>
  </si>
  <si>
    <t>SNT-240074</t>
  </si>
  <si>
    <t>VPLC224</t>
  </si>
  <si>
    <t>Уголок с креплением (водорозетка) из нерж. стали   и креплением 22×3/4"  "VER-PRO" (30/3шт)</t>
  </si>
  <si>
    <t>574.18 руб.</t>
  </si>
  <si>
    <t>SNT-240078</t>
  </si>
  <si>
    <t>VPSF183</t>
  </si>
  <si>
    <t>Соединитель из нерж. стали  18×1/2" внутр. резьба "VER-PRO"   (100/5шт)</t>
  </si>
  <si>
    <t>218.66 руб.</t>
  </si>
  <si>
    <t>SNT-240079</t>
  </si>
  <si>
    <t>VPSF184</t>
  </si>
  <si>
    <t>Соединитель из нерж. стали  18×3/4" внутр. резьба "VER-PRO"   (60/5шт)</t>
  </si>
  <si>
    <t>254.36 руб.</t>
  </si>
  <si>
    <t>SNT-240080</t>
  </si>
  <si>
    <t>VPSM183</t>
  </si>
  <si>
    <t>Соединитель из нерж. стали  18×1/2" нар. резьба "VER-PRO"   (70/5шт)</t>
  </si>
  <si>
    <t>235.03 руб.</t>
  </si>
  <si>
    <t>SNT-240081</t>
  </si>
  <si>
    <t>VPSM184</t>
  </si>
  <si>
    <t>Соединитель из нерж. стали  18×3/4" нар. резьба "VER-PRO"   (70/5шт)</t>
  </si>
  <si>
    <t>SNT-240082</t>
  </si>
  <si>
    <t>VPS1818</t>
  </si>
  <si>
    <t>Муфта из нержавеющей стали 18×18   VER-PRO    (80/5шт)</t>
  </si>
  <si>
    <t>101.15 руб.</t>
  </si>
  <si>
    <t>SNT-240083</t>
  </si>
  <si>
    <t>VPS1815</t>
  </si>
  <si>
    <t>Вставка переходная  из нержавеющей стали 18а×15   VER-PRO    (80/5шт)</t>
  </si>
  <si>
    <t>147.26 руб.</t>
  </si>
  <si>
    <t>SNT-240084</t>
  </si>
  <si>
    <t>VPSC183</t>
  </si>
  <si>
    <t>Соединитель с накидной гайкой из нержавеющей стали 18×1/2    VER-PRO    (100/5шт)</t>
  </si>
  <si>
    <t>290.06 руб.</t>
  </si>
  <si>
    <t>SNT-240085</t>
  </si>
  <si>
    <t>VPT181518</t>
  </si>
  <si>
    <t>Тройник из нержавеющей стали 18×15×18   VER-PRO  (50/5шт)</t>
  </si>
  <si>
    <t>206.76 руб.</t>
  </si>
  <si>
    <t>SNT-240086</t>
  </si>
  <si>
    <t>VPT181818</t>
  </si>
  <si>
    <t>Тройник из нержавеющей стали 18×18×18   VER-PRO  (50/5шт)</t>
  </si>
  <si>
    <t>SNT-240087</t>
  </si>
  <si>
    <t>VPT353535</t>
  </si>
  <si>
    <t>Тройник из нержавеющей стали 35×35×35   VER-PRO  (16/2шт)</t>
  </si>
  <si>
    <t>474.51 руб.</t>
  </si>
  <si>
    <t>SNT-240088</t>
  </si>
  <si>
    <t>VPT221822</t>
  </si>
  <si>
    <t>Тройник из нержавеющей стали 22×18×22   VER-PRO  (40/4шт)</t>
  </si>
  <si>
    <t>SNT-240090</t>
  </si>
  <si>
    <t>VPT351535</t>
  </si>
  <si>
    <t>Тройник из нержавеющей стали 35×15×35   VER-PRO  (16/2шт)</t>
  </si>
  <si>
    <t>496.83 руб.</t>
  </si>
  <si>
    <t>SNT-240091</t>
  </si>
  <si>
    <t>VPT352235</t>
  </si>
  <si>
    <t>Тройник из нержавеющей стали 35×22×35   VER-PRO  (16/2шт)</t>
  </si>
  <si>
    <t>468.56 руб.</t>
  </si>
  <si>
    <t>SNT-240092</t>
  </si>
  <si>
    <t>VPCL1818</t>
  </si>
  <si>
    <t>Уголок 45° вн-вн из нержавеющей стали 18×18   VER-PRO  (60/5шт)</t>
  </si>
  <si>
    <t>SNT-240093</t>
  </si>
  <si>
    <t>VPDL1818</t>
  </si>
  <si>
    <t>Уголок 45° вн-нар из нержавеющей стали  18a×18  "VER-PRO" (60/5шт)</t>
  </si>
  <si>
    <t>162.14 руб.</t>
  </si>
  <si>
    <t>SNT-240094</t>
  </si>
  <si>
    <t>VPAL1818</t>
  </si>
  <si>
    <t>Уголок 90° вн-вн из нержавеющей стали 18×18    VER-PRO  (60/5шт)</t>
  </si>
  <si>
    <t>129.41 руб.</t>
  </si>
  <si>
    <t>SNT-240095</t>
  </si>
  <si>
    <t>VPBL1818</t>
  </si>
  <si>
    <t>Уголок 90° вн-нар из нержавеющей стали 18а×18  "VER-PRO" (60/5шт)</t>
  </si>
  <si>
    <t>166.60 руб.</t>
  </si>
  <si>
    <t>SNT-240096</t>
  </si>
  <si>
    <t>VPLF183</t>
  </si>
  <si>
    <t>Уголок 90° из нерж. стали 18×1/2" внутр. резьба "VER-PRO" (60/5шт)</t>
  </si>
  <si>
    <t>373.36 руб.</t>
  </si>
  <si>
    <t>SNT-240097</t>
  </si>
  <si>
    <t>VPLM183</t>
  </si>
  <si>
    <t>Уголок 90° из нерж. стали   18×1/2" нар. резьба "VER-PRO" (60/5шт)</t>
  </si>
  <si>
    <t>484.93 руб.</t>
  </si>
  <si>
    <t>SNT-240098</t>
  </si>
  <si>
    <t>VPY15</t>
  </si>
  <si>
    <t>Витоновые (FPM) уплотнительные кольца до 150*С для фитингов из нержавеющей стали 15* (50шт)</t>
  </si>
  <si>
    <t>11.90 руб.</t>
  </si>
  <si>
    <t>SNT-240099</t>
  </si>
  <si>
    <t>VPY22</t>
  </si>
  <si>
    <t>Витоновые (FPM) уплотнительные кольца до 150*С для фитингов из нержавеющей стали 22* (50шт)</t>
  </si>
  <si>
    <t>20.83 руб.</t>
  </si>
  <si>
    <t>SNT-240100</t>
  </si>
  <si>
    <t>VPY28</t>
  </si>
  <si>
    <t>Витоновые (FPM) уплотнительные кольца до 150*С для фитингов из нержавеющей стали 28* (50шт)</t>
  </si>
  <si>
    <t>29.75 руб.</t>
  </si>
  <si>
    <t>SNT-240101</t>
  </si>
  <si>
    <t>VPY35</t>
  </si>
  <si>
    <t>Витоновые (FPM) уплотнительные кольца до 150*С для фитингов из нержавеющей стали 35* (50шт)</t>
  </si>
  <si>
    <t>SNT-240102</t>
  </si>
  <si>
    <t>VPG1515A</t>
  </si>
  <si>
    <t>Обвод двухраструбный из нержавеющей стали 15×15  "VER-PRO" (24/1шт)</t>
  </si>
  <si>
    <t>309.40 руб.</t>
  </si>
  <si>
    <t>SNT-240103</t>
  </si>
  <si>
    <t>VPG1818A</t>
  </si>
  <si>
    <t>Обвод двухраструбный из нержавеющей стали 18×18  "VER-PRO" (20/1шт)</t>
  </si>
  <si>
    <t>361.46 руб.</t>
  </si>
  <si>
    <t>SNT-240104</t>
  </si>
  <si>
    <t>VPG2222A</t>
  </si>
  <si>
    <t>Обвод из нержавеющей стали 22×22  "VER-PRO" (20/1шт)</t>
  </si>
  <si>
    <t>513.19 руб.</t>
  </si>
  <si>
    <t>SNT-240105</t>
  </si>
  <si>
    <t>VPG1515B</t>
  </si>
  <si>
    <t>Обвод однораструбный из нержавеющей стали 15×15  "VER-PRO" (24/1шт)</t>
  </si>
  <si>
    <t>SNT-240106</t>
  </si>
  <si>
    <t>VPG1818B</t>
  </si>
  <si>
    <t>Обвод однораструбный из нержавеющей стали 18×18  "VER-PRO" (20/1шт)</t>
  </si>
  <si>
    <t>SNT-240107</t>
  </si>
  <si>
    <t>VPG2222B</t>
  </si>
  <si>
    <t>Обвод однораструбный из нержавеющей стали 22×22  "VER-PRO" (20/1шт)</t>
  </si>
  <si>
    <t>547.40 руб.</t>
  </si>
  <si>
    <t>SNT-240108</t>
  </si>
  <si>
    <t>VPSF427</t>
  </si>
  <si>
    <t>Соединитель прямой с переходом на внутреннюю резьбу42×11/2"  "VER-PRO"   (16/2шт)</t>
  </si>
  <si>
    <t>748.21 руб.</t>
  </si>
  <si>
    <t>SNT-240109</t>
  </si>
  <si>
    <t>VPSF548</t>
  </si>
  <si>
    <t>Соединитель прямой с переходом на внутреннюю резьбу54×2"  "VER-PRO"   (8/2шт)</t>
  </si>
  <si>
    <t>1 106.70 руб.</t>
  </si>
  <si>
    <t>SNT-240110</t>
  </si>
  <si>
    <t>VPSM427</t>
  </si>
  <si>
    <t>Соединитель прямой с переходом на наружную резьбу42×11/2"  "VER-PRO"   (16/2шт)</t>
  </si>
  <si>
    <t>712.51 руб.</t>
  </si>
  <si>
    <t>SNT-240111</t>
  </si>
  <si>
    <t>VPSM548</t>
  </si>
  <si>
    <t>Соединитель прямой с переходом на наружную резьбу54×2"  "VER-PRO"   (8/2шт)</t>
  </si>
  <si>
    <t>1 105.21 руб.</t>
  </si>
  <si>
    <t>SNT-240112</t>
  </si>
  <si>
    <t>VPS4242</t>
  </si>
  <si>
    <t>Муфта из нержавеющей стали42×42  "VER-PRO"   (18/3шт)</t>
  </si>
  <si>
    <t>379.31 руб.</t>
  </si>
  <si>
    <t>SNT-240113</t>
  </si>
  <si>
    <t>VPS5454</t>
  </si>
  <si>
    <t>Муфта из нержавеющей стали54×54  "VER-PRO"   (8/2шт)</t>
  </si>
  <si>
    <t>480.46 руб.</t>
  </si>
  <si>
    <t>SNT-240114</t>
  </si>
  <si>
    <t>VPS1815-A</t>
  </si>
  <si>
    <t>Вставка переходная из нержавеющей стали18×15  "VER-PRO"   (80/5шт)</t>
  </si>
  <si>
    <t>160.65 руб.</t>
  </si>
  <si>
    <t>SNT-240115</t>
  </si>
  <si>
    <t>VPS2215-A</t>
  </si>
  <si>
    <t>Муфта переходная 2-х раструб из нержавеющей стали22×15  "VER-PRO"   (80/5шт)</t>
  </si>
  <si>
    <t>SNT-240116</t>
  </si>
  <si>
    <t>VPS2218-A</t>
  </si>
  <si>
    <t>Муфта переходная 2-х раструб из нержавеющей стали22×18  "VER-PRO"   (80/5шт)</t>
  </si>
  <si>
    <t>187.43 руб.</t>
  </si>
  <si>
    <t>SNT-240117</t>
  </si>
  <si>
    <t>VPS2815-A</t>
  </si>
  <si>
    <t>Муфта переходная 2-х раструб из нержавеющей стали28×15  "VER-PRO"   (60/5шт)</t>
  </si>
  <si>
    <t>252.88 руб.</t>
  </si>
  <si>
    <t>SNT-240118</t>
  </si>
  <si>
    <t>VPS2822-A</t>
  </si>
  <si>
    <t>Муфта переходная 2-х раструб из нержавеющей стали28×22  "VER-PRO"   (40/5шт)</t>
  </si>
  <si>
    <t>SNT-240119</t>
  </si>
  <si>
    <t>VPS3528-A</t>
  </si>
  <si>
    <t>Муфта переходная 2-х раструб из нержавеющей стали35×28  "VER-PRO"   (30/5шт)</t>
  </si>
  <si>
    <t>SNT-240120</t>
  </si>
  <si>
    <t>VPS4235-A</t>
  </si>
  <si>
    <t>Муфта переходная 2-х раструб из нержавеющей стали 42×35  "VER-PRO"   (18/3шт)</t>
  </si>
  <si>
    <t>417.99 руб.</t>
  </si>
  <si>
    <t>SNT-240121</t>
  </si>
  <si>
    <t>VPS5442-A</t>
  </si>
  <si>
    <t>Муфта переходная 2-х раструб из нержавеющей стали54×42  "VER-PRO"   (10/2шт)</t>
  </si>
  <si>
    <t>545.91 руб.</t>
  </si>
  <si>
    <t>SNT-240122</t>
  </si>
  <si>
    <t>VPS2218</t>
  </si>
  <si>
    <t>Вставка переходная из нержавеющей стали22a×18  "VER-PRO"   (80/5шт)</t>
  </si>
  <si>
    <t>159.16 руб.</t>
  </si>
  <si>
    <t>SNT-240123</t>
  </si>
  <si>
    <t>VPS2815</t>
  </si>
  <si>
    <t>Вставка переходная из нержавеющей стали28a×15  "VER-PRO"   (80/5шт)</t>
  </si>
  <si>
    <t>SNT-240124</t>
  </si>
  <si>
    <t>VPS2818</t>
  </si>
  <si>
    <t>Вставка переходная из нержавеющей стали28a×18  "VER-PRO"   (60/5шт)</t>
  </si>
  <si>
    <t>SNT-240125</t>
  </si>
  <si>
    <t>VPS3518</t>
  </si>
  <si>
    <t>Вставка переходная из нержавеющей стали35a×18  "VER-PRO"   (35/5шт)</t>
  </si>
  <si>
    <t>SNT-240126</t>
  </si>
  <si>
    <t>VPS3522</t>
  </si>
  <si>
    <t>Вставка переходная из нержавеющей стали35a×22  "VER-PRO"   (30/3шт)</t>
  </si>
  <si>
    <t>SNT-240127</t>
  </si>
  <si>
    <t>VPS4222</t>
  </si>
  <si>
    <t>Вставка переходная из нержавеющей стали42a×22  "VER-PRO"   (21/3шт)</t>
  </si>
  <si>
    <t>336.18 руб.</t>
  </si>
  <si>
    <t>SNT-240128</t>
  </si>
  <si>
    <t>VPS4235</t>
  </si>
  <si>
    <t>Вставка переходная из нержавеющей стали42a×35  "VER-PRO"   (21/3шт)</t>
  </si>
  <si>
    <t>351.05 руб.</t>
  </si>
  <si>
    <t>SNT-240129</t>
  </si>
  <si>
    <t>VPS5435</t>
  </si>
  <si>
    <t>Вставка переходная из нержавеющей стали54a×35  "VER-PRO"   (10/2шт)</t>
  </si>
  <si>
    <t>462.61 руб.</t>
  </si>
  <si>
    <t>SNT-240130</t>
  </si>
  <si>
    <t>VPSC184</t>
  </si>
  <si>
    <t>Соединитель с накидной гайкой из нержавеющей стали18×3/4"  "VER-PRO"   (80/5шт)</t>
  </si>
  <si>
    <t>SNT-240131</t>
  </si>
  <si>
    <t>VPSC223</t>
  </si>
  <si>
    <t>Соединитель с накидной гайкой из нержавеющей стали22×1/2"  "VER-PRO"   (80/5шт)</t>
  </si>
  <si>
    <t>374.85 руб.</t>
  </si>
  <si>
    <t>SNT-240132</t>
  </si>
  <si>
    <t>VPSC225</t>
  </si>
  <si>
    <t>Соединитель с накидной гайкой из нержавеющей стали22×1"  "VER-PRO"   (50/5шт)</t>
  </si>
  <si>
    <t>385.26 руб.</t>
  </si>
  <si>
    <t>SNT-240133</t>
  </si>
  <si>
    <t>VPSC284</t>
  </si>
  <si>
    <t>Соединитель с накидной гайкой из нержавеющей стали28×3/4"  "VER-PRO"   (50/5шт)</t>
  </si>
  <si>
    <t>489.39 руб.</t>
  </si>
  <si>
    <t>SNT-240134</t>
  </si>
  <si>
    <t>VPSC355</t>
  </si>
  <si>
    <t>Соединитель с накидной гайкой из нержавеющей стали35×1"  "VER-PRO"   (35/5шт)</t>
  </si>
  <si>
    <t>635.16 руб.</t>
  </si>
  <si>
    <t>SNT-240135</t>
  </si>
  <si>
    <t>VPSC427</t>
  </si>
  <si>
    <t>Соединитель с накидной гайкой из нержавеющей стали42×11/2"  "VER-PRO"   (18/3шт)</t>
  </si>
  <si>
    <t>841.93 руб.</t>
  </si>
  <si>
    <t>SNT-240136</t>
  </si>
  <si>
    <t>VPSC548</t>
  </si>
  <si>
    <t>Соединитель с накидной гайкой из нержавеющей стали54×2"  "VER-PRO"   (12/3шт)</t>
  </si>
  <si>
    <t>1 283.71 руб.</t>
  </si>
  <si>
    <t>SNT-240137</t>
  </si>
  <si>
    <t>VPTF18318</t>
  </si>
  <si>
    <t>Тройник с переходом на внутреннюю резьбу 18×1/2"×18  "VER-PRO" (50/5шт)</t>
  </si>
  <si>
    <t>301.96 руб.</t>
  </si>
  <si>
    <t>SNT-240138</t>
  </si>
  <si>
    <t>VPTF18418</t>
  </si>
  <si>
    <t>Тройник с переходом на внутреннюю резьбу 18×3/4"×18  "VER-PRO" (40/5шт)</t>
  </si>
  <si>
    <t>SNT-240139</t>
  </si>
  <si>
    <t>VPTF35535</t>
  </si>
  <si>
    <t>Тройник с переходом на внутреннюю резьбу 35×1"×35  "VER-PRO" (14/2шт)</t>
  </si>
  <si>
    <t>740.78 руб.</t>
  </si>
  <si>
    <t>SNT-240140</t>
  </si>
  <si>
    <t>VPTF35635</t>
  </si>
  <si>
    <t>Тройник с переходом на внутреннюю резьбу 35×11/4"×35  "VER-PRO" (12/2шт)</t>
  </si>
  <si>
    <t>797.30 руб.</t>
  </si>
  <si>
    <t>SNT-240141</t>
  </si>
  <si>
    <t>VPTM18318</t>
  </si>
  <si>
    <t>Тройник с переходом на наружную резьбу 18×1/2"×18  "VER-PRO" (50/5шт)</t>
  </si>
  <si>
    <t>325.76 руб.</t>
  </si>
  <si>
    <t>SNT-240142</t>
  </si>
  <si>
    <t>VPTM18418</t>
  </si>
  <si>
    <t>Тройник с переходом на наружную резьбу 18×3/4"×18  "VER-PRO" (40/5шт)</t>
  </si>
  <si>
    <t>382.29 руб.</t>
  </si>
  <si>
    <t>SNT-240143</t>
  </si>
  <si>
    <t>VPTM35535</t>
  </si>
  <si>
    <t>Тройник с переходом на наружную резьбу 35×1"×35  "VER-PRO"(10/2шт)</t>
  </si>
  <si>
    <t>818.13 руб.</t>
  </si>
  <si>
    <t>SNT-240144</t>
  </si>
  <si>
    <t>VPTM35635</t>
  </si>
  <si>
    <t>Тройник с переходом на наружную резьбу 35×11/4"×35  "VER-PRO"(10/2шт)</t>
  </si>
  <si>
    <t>822.59 руб.</t>
  </si>
  <si>
    <t>SNT-240145</t>
  </si>
  <si>
    <t>VPT423542</t>
  </si>
  <si>
    <t>Тройник из нержавеющей стали42×35×42  "VER-PRO" (6/2шт)</t>
  </si>
  <si>
    <t>SNT-240146</t>
  </si>
  <si>
    <t>VPT424242</t>
  </si>
  <si>
    <t>Тройник из нержавеющей стали42×42×42  "VER-PRO" (6/2шт)</t>
  </si>
  <si>
    <t>728.88 руб.</t>
  </si>
  <si>
    <t>SNT-240147</t>
  </si>
  <si>
    <t>VPT545454</t>
  </si>
  <si>
    <t>Тройник из нержавеющей стали54×54×54  "VER-PRO" (3/1шт)</t>
  </si>
  <si>
    <t>978.78 руб.</t>
  </si>
  <si>
    <t>SNT-240148</t>
  </si>
  <si>
    <t>VPT544254</t>
  </si>
  <si>
    <t>Тройник из нержавеющей стали54×42×54  "VER-PRO" (4/1шт)</t>
  </si>
  <si>
    <t>986.21 руб.</t>
  </si>
  <si>
    <t>SNT-240149</t>
  </si>
  <si>
    <t>VPCL4242</t>
  </si>
  <si>
    <t>Уголок 45° внутренний/внутренний из нержавеющей стали 42×42  "VER-PRO" (10/2шт)</t>
  </si>
  <si>
    <t>486.41 руб.</t>
  </si>
  <si>
    <t>SNT-240150</t>
  </si>
  <si>
    <t>VPCL5454</t>
  </si>
  <si>
    <t>Уголок 45° внутренний/внутренний из нержавеющей стали 54×54  "VER-PRO" (6/2шт)</t>
  </si>
  <si>
    <t>624.75 руб.</t>
  </si>
  <si>
    <t>SNT-240151</t>
  </si>
  <si>
    <t>VPDL4242</t>
  </si>
  <si>
    <t>Уголок 45° из нержавеющей стали 42а×42  "VER-PRO" (10/2шт)</t>
  </si>
  <si>
    <t>608.39 руб.</t>
  </si>
  <si>
    <t>SNT-240152</t>
  </si>
  <si>
    <t>VPDL5454</t>
  </si>
  <si>
    <t>Уголок 45° из нержавеющей стали 54а×54  "VER-PRO" (6/2шт)</t>
  </si>
  <si>
    <t>803.25 руб.</t>
  </si>
  <si>
    <t>SNT-240153</t>
  </si>
  <si>
    <t>VPAL4242</t>
  </si>
  <si>
    <t>Уголок 90° внутренний/внутренний из нержавеющей стали 42×42  "VER-PRO" (8/2шт)</t>
  </si>
  <si>
    <t>569.71 руб.</t>
  </si>
  <si>
    <t>SNT-240154</t>
  </si>
  <si>
    <t>VPAL5454</t>
  </si>
  <si>
    <t>Уголок 90° внутренний/внутренний из нержавеющей стали 54×54  "VER-PRO" (4/2шт)</t>
  </si>
  <si>
    <t>745.24 руб.</t>
  </si>
  <si>
    <t>SNT-240155</t>
  </si>
  <si>
    <t>VPBL4242</t>
  </si>
  <si>
    <t>Уголок 90° из нержавеющей стали 42а×42  "VER-PRO" (7/1шт)</t>
  </si>
  <si>
    <t>813.66 руб.</t>
  </si>
  <si>
    <t>SNT-240156</t>
  </si>
  <si>
    <t>VPBL5454</t>
  </si>
  <si>
    <t>Уголок 90° из нержавеющей стали 54а×54  "VER-PRO" (4/1шт)</t>
  </si>
  <si>
    <t>990.68 руб.</t>
  </si>
  <si>
    <t>SNT-240157</t>
  </si>
  <si>
    <t>VPLF184</t>
  </si>
  <si>
    <t>Уголок 90° с переходом на внутреннюю резьбу 18×3/4"  "VER-PRO" (50/5шт)</t>
  </si>
  <si>
    <t>450.71 руб.</t>
  </si>
  <si>
    <t>SNT-240158</t>
  </si>
  <si>
    <t>VPLF355</t>
  </si>
  <si>
    <t>Уголок 90° с переходом на внутреннюю резьбу 35×1"  "VER-PRO" (21/3шт)</t>
  </si>
  <si>
    <t>1 456.26 руб.</t>
  </si>
  <si>
    <t>SNT-240159</t>
  </si>
  <si>
    <t>VPLF356</t>
  </si>
  <si>
    <t>Уголок 90° с переходом на внутреннюю резьбу 35×11/4"  "VER-PRO" (12/3шт)</t>
  </si>
  <si>
    <t>1 478.58 руб.</t>
  </si>
  <si>
    <t>SNT-240160</t>
  </si>
  <si>
    <t>VPLM184</t>
  </si>
  <si>
    <t>Уголок 90° из нерж. стали   18×3/4" нар. резьба "VER-PRO" (50/5шт)</t>
  </si>
  <si>
    <t>536.99 руб.</t>
  </si>
  <si>
    <t>SNT-240161</t>
  </si>
  <si>
    <t>VPLM355</t>
  </si>
  <si>
    <t>Уголок 90° с переходом на наружную резьбу 35×1"  "VER-PRO" (18/2шт)</t>
  </si>
  <si>
    <t>1 264.38 руб.</t>
  </si>
  <si>
    <t>SNT-240162</t>
  </si>
  <si>
    <t>VPLM356</t>
  </si>
  <si>
    <t>Уголок 90° с переходом на наружную резьбу 35×11/4"  "VER-PRO" (12/2шт)</t>
  </si>
  <si>
    <t>1 361.06 руб.</t>
  </si>
  <si>
    <t>SNT-240163</t>
  </si>
  <si>
    <t>VPLC183</t>
  </si>
  <si>
    <t>Уголок с переходом на внутреннюю резьбу и креплением 18×1/2"  "VER-PRO" (30/5шт)</t>
  </si>
  <si>
    <t>470.05 руб.</t>
  </si>
  <si>
    <t>VER-000139</t>
  </si>
  <si>
    <t>VP15G</t>
  </si>
  <si>
    <t>Заглушка из нержавеющей стали 15мм  "VER-PRO" (200/10шт)</t>
  </si>
  <si>
    <t>92.23 руб.</t>
  </si>
  <si>
    <t>VER-000140</t>
  </si>
  <si>
    <t>VP18G</t>
  </si>
  <si>
    <t>Заглушка из нержавеющей стали 18мм  "VER-PRO" (160/10шт)</t>
  </si>
  <si>
    <t>VER-000141</t>
  </si>
  <si>
    <t>VP22G</t>
  </si>
  <si>
    <t>Заглушка из нержавеющей стали 22мм  "VER-PRO" (120/10шт)</t>
  </si>
  <si>
    <t>VER-000142</t>
  </si>
  <si>
    <t>VP28G</t>
  </si>
  <si>
    <t>Заглушка из нержавеющей стали 28мм  "VER-PRO" (80/5шт)</t>
  </si>
  <si>
    <t>VER-000143</t>
  </si>
  <si>
    <t>VP35G</t>
  </si>
  <si>
    <t>Заглушка из нержавеющей стали 35мм  "VER-PRO" (50/5шт)</t>
  </si>
  <si>
    <t>145.78 руб.</t>
  </si>
  <si>
    <t>VER-000144</t>
  </si>
  <si>
    <t>VP42G</t>
  </si>
  <si>
    <t>Заглушка из нержавеющей стали 42мм  "VER-PRO" (30/5шт)</t>
  </si>
  <si>
    <t>230.56 руб.</t>
  </si>
  <si>
    <t>VER-000145</t>
  </si>
  <si>
    <t>VP54G</t>
  </si>
  <si>
    <t>Заглушка из нержавеющей стали 54мм  "VER-PRO" (16/4шт)</t>
  </si>
  <si>
    <t>282.63 руб.</t>
  </si>
  <si>
    <t>VER-000312</t>
  </si>
  <si>
    <t>VPS5442</t>
  </si>
  <si>
    <t>Вставка переходная из нержавеющей стали54a×42  "VER-PRO"   (12/2шт)</t>
  </si>
  <si>
    <t>VER-000313</t>
  </si>
  <si>
    <t>VPTF35335</t>
  </si>
  <si>
    <t>Тройник с переходом на внутреннюю резьбу 35×1/2"×35  "VER-PRO" (16/2шт)</t>
  </si>
  <si>
    <t>VER-000314</t>
  </si>
  <si>
    <t>VPTF42342</t>
  </si>
  <si>
    <t>Тройник с переходом на внутреннюю резьбу 42×1/2"×42  "VER-PRO" (8/2шт)</t>
  </si>
  <si>
    <t>766.06 руб.</t>
  </si>
  <si>
    <t>VER-000315</t>
  </si>
  <si>
    <t>VPTF54354</t>
  </si>
  <si>
    <t>Тройник с переходом на внутреннюю резьбу 54×1/2"×54  "VER-PRO" (6/2шт)</t>
  </si>
  <si>
    <t>902.91 руб.</t>
  </si>
  <si>
    <t>VER-000355</t>
  </si>
  <si>
    <t>VRP153LL</t>
  </si>
  <si>
    <t>Пресс-водорозетка проходная из нержавеющей стали 15×1/2"  "VER-PRO" (20/2шт)</t>
  </si>
  <si>
    <t>810.69 руб.</t>
  </si>
  <si>
    <t>VER-001017</t>
  </si>
  <si>
    <t>VPSM76.1-9</t>
  </si>
  <si>
    <t>Соединитель прямой с переходом на наружную резьбу76.1x2 1/2"  "VER-PRO"   (4/1шт)</t>
  </si>
  <si>
    <t>3 517.94 руб.</t>
  </si>
  <si>
    <t>VER-001018</t>
  </si>
  <si>
    <t>VPS64-35</t>
  </si>
  <si>
    <t>Вставка переходная из нержавеющей стали 64ax35  "VER-PRO"   (6/1шт)</t>
  </si>
  <si>
    <t>1 036.79 руб.</t>
  </si>
  <si>
    <t>VER-001019</t>
  </si>
  <si>
    <t>VPS64-42</t>
  </si>
  <si>
    <t>Вставка переходная из нержавеющей стали 64ax42  "VER-PRO"   (6/1шт)</t>
  </si>
  <si>
    <t>1 239.09 руб.</t>
  </si>
  <si>
    <t>VER-001020</t>
  </si>
  <si>
    <t>VPS64-54</t>
  </si>
  <si>
    <t>Вставка переходная из нержавеющей стали 64ax54  "VER-PRO"   (6/1шт)</t>
  </si>
  <si>
    <t>1 240.58 руб.</t>
  </si>
  <si>
    <t>VER-001021</t>
  </si>
  <si>
    <t>VPS76.1-54</t>
  </si>
  <si>
    <t>Вставка переходная из нержавеющей стали 76.1ax54  "VER-PRO"   (3/1шт)</t>
  </si>
  <si>
    <t>1 616.91 руб.</t>
  </si>
  <si>
    <t>VER-001022</t>
  </si>
  <si>
    <t>VPS88.9-54</t>
  </si>
  <si>
    <t>Вставка переходная из нержавеющей стали 88.9ax54  "VER-PRO"   (2/1шт)</t>
  </si>
  <si>
    <t>2 008.13 руб.</t>
  </si>
  <si>
    <t>VER-001023</t>
  </si>
  <si>
    <t>VPS88.9-76.1</t>
  </si>
  <si>
    <t>Вставка переходная из нержавеющей стали 88.9ax76.1  "VER-PRO"   (2/1шт)</t>
  </si>
  <si>
    <t>2 052.75 руб.</t>
  </si>
  <si>
    <t>VER-001024</t>
  </si>
  <si>
    <t>VPS108-54</t>
  </si>
  <si>
    <t>Вставка переходная из нержавеющей стали 108ax54  "VER-PRO"   (10/1шт)</t>
  </si>
  <si>
    <t>2 554.04 руб.</t>
  </si>
  <si>
    <t>VER-001025</t>
  </si>
  <si>
    <t>VPS108-76.1</t>
  </si>
  <si>
    <t>Вставка переходная из нержавеющей стали 108ax76.1  "VER-PRO"   (10/1шт)</t>
  </si>
  <si>
    <t>2 631.39 руб.</t>
  </si>
  <si>
    <t>VER-001026</t>
  </si>
  <si>
    <t>VPS108-88.9</t>
  </si>
  <si>
    <t>Вставка переходная из нержавеющей стали 108ax88.9  "VER-PRO"   (8/1шт)</t>
  </si>
  <si>
    <t>2 680.48 руб.</t>
  </si>
  <si>
    <t>VER-001027</t>
  </si>
  <si>
    <t>VPTF64-4</t>
  </si>
  <si>
    <t>Тройник с переходом на внутреннюю резьбу 64x3/4"x64  "VER-PRO" (3/1шт)</t>
  </si>
  <si>
    <t>1 416.10 руб.</t>
  </si>
  <si>
    <t>VER-001028</t>
  </si>
  <si>
    <t>VPTF76.1-4</t>
  </si>
  <si>
    <t>Тройник с переходом на внутреннюю резьбу 76.1x3/4"x76.1  "VER-PRO" (2/1шт)</t>
  </si>
  <si>
    <t>1 959.04 руб.</t>
  </si>
  <si>
    <t>VER-001029</t>
  </si>
  <si>
    <t>VPTF88.9-4</t>
  </si>
  <si>
    <t>Тройник с переходом на внутреннюю резьбу 88.9x3/4"x88.9  "VER-PRO" (10/1шт)</t>
  </si>
  <si>
    <t>2 826.25 руб.</t>
  </si>
  <si>
    <t>VER-001030</t>
  </si>
  <si>
    <t>VPTF108-4</t>
  </si>
  <si>
    <t>Тройник с переходом на внутреннюю резьбу 108x3/4"x108  "VER-PRO" (5/1шт)</t>
  </si>
  <si>
    <t>3 589.34 руб.</t>
  </si>
  <si>
    <t>VER-001031</t>
  </si>
  <si>
    <t>VPT64</t>
  </si>
  <si>
    <t>Тройник из нержавеющей стали64x64x64  "VER-PRO" (2/1шт)</t>
  </si>
  <si>
    <t>1 724.01 руб.</t>
  </si>
  <si>
    <t>VER-001032</t>
  </si>
  <si>
    <t>VPT76.1</t>
  </si>
  <si>
    <t>Тройник из нержавеющей стали76.1x76.1x76.1  "VER-PRO" (8/1шт)</t>
  </si>
  <si>
    <t>2 388.93 руб.</t>
  </si>
  <si>
    <t>VER-001033</t>
  </si>
  <si>
    <t>VPT88.9</t>
  </si>
  <si>
    <t>Тройник из нержавеющей стали88.9x88.9x88.9  "VER-PRO" (5/1шт)</t>
  </si>
  <si>
    <t>2 988.39 руб.</t>
  </si>
  <si>
    <t>VER-001034</t>
  </si>
  <si>
    <t>VPT108</t>
  </si>
  <si>
    <t>Тройник из нержавеющей стали108x108x108  "VER-PRO" (2/1шт)</t>
  </si>
  <si>
    <t>4 407.46 руб.</t>
  </si>
  <si>
    <t>VER-001035</t>
  </si>
  <si>
    <t>VPCL64</t>
  </si>
  <si>
    <t>Уголок 45° внутренний/внутренний из нержавеющей стали 64x64  "VER-PRO" (2/1шт)</t>
  </si>
  <si>
    <t>1 743.35 руб.</t>
  </si>
  <si>
    <t>VER-001036</t>
  </si>
  <si>
    <t>VPCL76.1</t>
  </si>
  <si>
    <t>Уголок 45° внутренний/внутренний из нержавеющей стали 76.1x76.1  "VER-PRO" (10/1шт)</t>
  </si>
  <si>
    <t>2 286.29 руб.</t>
  </si>
  <si>
    <t>VER-001037</t>
  </si>
  <si>
    <t>VPCL88.9</t>
  </si>
  <si>
    <t>Уголок 45° внутренний/внутренний из нержавеющей стали 88.9x88.9  "VER-PRO" (7/1шт)</t>
  </si>
  <si>
    <t>2 952.69 руб.</t>
  </si>
  <si>
    <t>VER-001038</t>
  </si>
  <si>
    <t>VPCL108</t>
  </si>
  <si>
    <t>Уголок 45° внутренний/внутренний из нержавеющей стали 108x108  "VER-PRO" (4/1шт)</t>
  </si>
  <si>
    <t>3 757.43 руб.</t>
  </si>
  <si>
    <t>VER-001039</t>
  </si>
  <si>
    <t>VPDL64</t>
  </si>
  <si>
    <t>Уголок 45° из нержавеющей стали 64ax64a  "VER-PRO" (2/1шт)</t>
  </si>
  <si>
    <t>1 619.89 руб.</t>
  </si>
  <si>
    <t>VER-001040</t>
  </si>
  <si>
    <t>VPDL76.1</t>
  </si>
  <si>
    <t>Уголок 45° из нержавеющей стали 76.1ax76.1a  "VER-PRO" (10/1шт)</t>
  </si>
  <si>
    <t>2 649.24 руб.</t>
  </si>
  <si>
    <t>VER-001041</t>
  </si>
  <si>
    <t>VPDL88.9</t>
  </si>
  <si>
    <t>Уголок 45° из нержавеющей стали 88.9ax88.9a  "VER-PRO" (7/1шт)</t>
  </si>
  <si>
    <t>3 384.06 руб.</t>
  </si>
  <si>
    <t>VER-001042</t>
  </si>
  <si>
    <t>VPAL64</t>
  </si>
  <si>
    <t>Уголок 90° внутренний/внутренний из нержавеющей стали 64x64  "VER-PRO" (15/1шт)</t>
  </si>
  <si>
    <t>1 625.84 руб.</t>
  </si>
  <si>
    <t>VER-001043</t>
  </si>
  <si>
    <t>VPAL76.1</t>
  </si>
  <si>
    <t>Уголок 90° внутренний/внутренний из нержавеющей стали 76.1x76.1  "VER-PRO" (9/1шт)</t>
  </si>
  <si>
    <t>2 464.79 руб.</t>
  </si>
  <si>
    <t>VER-001044</t>
  </si>
  <si>
    <t>VPAL88.9</t>
  </si>
  <si>
    <t>Уголок 90° внутренний/внутренний из нержавеющей стали 88.9x88.9  "VER-PRO" (6/1шт)</t>
  </si>
  <si>
    <t>3 189.20 руб.</t>
  </si>
  <si>
    <t>VER-001045</t>
  </si>
  <si>
    <t>VPAL108</t>
  </si>
  <si>
    <t>Уголок 90° внутренний/внутренний из нержавеющей стали 108x108  "VER-PRO" (14/1шт)</t>
  </si>
  <si>
    <t>4 005.84 руб.</t>
  </si>
  <si>
    <t>VER-001046</t>
  </si>
  <si>
    <t>VPBL64</t>
  </si>
  <si>
    <t>Уголок 90° из нержавеющей стали 64а×64  "VER-PRO" (14/1шт)</t>
  </si>
  <si>
    <t>2 333.89 руб.</t>
  </si>
  <si>
    <t>VER-001047</t>
  </si>
  <si>
    <t>VPBL76.1</t>
  </si>
  <si>
    <t>Уголок 90° из нержавеющей стали 76.1ax76.1  "VER-PRO" (9/1шт)</t>
  </si>
  <si>
    <t>2 856.00 руб.</t>
  </si>
  <si>
    <t>VER-001048</t>
  </si>
  <si>
    <t>VPBL88.9</t>
  </si>
  <si>
    <t>Уголок 90° из нержавеющей стали 88.9ax88.9  "VER-PRO" (6/1шт)</t>
  </si>
  <si>
    <t>3 784.20 руб.</t>
  </si>
  <si>
    <t>VER-001049</t>
  </si>
  <si>
    <t>VPBL108</t>
  </si>
  <si>
    <t>Уголок 90° из нержавеющей стали 108ax108  "VER-PRO" (4/1шт)</t>
  </si>
  <si>
    <t>4 889.41 руб.</t>
  </si>
  <si>
    <t>VER-001050</t>
  </si>
  <si>
    <t>VPS64</t>
  </si>
  <si>
    <t>Муфта надвижная раструб - раструб 64x64 (4/1шт)</t>
  </si>
  <si>
    <t>1 547.00 руб.</t>
  </si>
  <si>
    <t>VER-001051</t>
  </si>
  <si>
    <t>VPS76.1</t>
  </si>
  <si>
    <t>Муфта надвижная раструб - раструб 76.1x76.1 (12/1шт)</t>
  </si>
  <si>
    <t>2 042.34 руб.</t>
  </si>
  <si>
    <t>VER-001052</t>
  </si>
  <si>
    <t>VPS88.9</t>
  </si>
  <si>
    <t>Муфта надвижная раструб - раструб 88.9x88.9 (8/1шт)</t>
  </si>
  <si>
    <t>1 624.35 руб.</t>
  </si>
  <si>
    <t>VER-001053</t>
  </si>
  <si>
    <t>VPS108</t>
  </si>
  <si>
    <t>Муфта надвижная раструб - раструб 108x108 (4/1шт)</t>
  </si>
  <si>
    <t>3 198.13 руб.</t>
  </si>
  <si>
    <t>VER-001054</t>
  </si>
  <si>
    <t>VPOD64-9</t>
  </si>
  <si>
    <t>Фланец из нерж. стали с прессовым соединением OD64x2 1/2" (1шт)</t>
  </si>
  <si>
    <t>6 257.91 руб.</t>
  </si>
  <si>
    <t>VER-001055</t>
  </si>
  <si>
    <t>VPOD76.1-9</t>
  </si>
  <si>
    <t>Фланец из нерж. стали с прессовым соединением OD76.1x2 1/2" (1шт)</t>
  </si>
  <si>
    <t>6 244.53 руб.</t>
  </si>
  <si>
    <t>VER-001056</t>
  </si>
  <si>
    <t>VPOD76.1-10</t>
  </si>
  <si>
    <t>Фланец из нерж. стали с прессовым соединением OD76.1x3" (6/1шт)</t>
  </si>
  <si>
    <t>7 212.89 руб.</t>
  </si>
  <si>
    <t>VER-001057</t>
  </si>
  <si>
    <t>VPOD88.9-11</t>
  </si>
  <si>
    <t>Фланец из нерж. стали с прессовым соединением OD88.9x3.5" (6/1шт)</t>
  </si>
  <si>
    <t>7 486.59 руб.</t>
  </si>
  <si>
    <t>VER-001058</t>
  </si>
  <si>
    <t>VPOD108-12</t>
  </si>
  <si>
    <t>Фланец из нерж. стали с прессовым соединением OD108x4" (4/1шт)</t>
  </si>
  <si>
    <t>8 770.30 руб.</t>
  </si>
  <si>
    <t>VER-001175</t>
  </si>
  <si>
    <t>VPY4242</t>
  </si>
  <si>
    <t>Витоновые (EPDM) уплотнительные кольца для фитингов из нержавеющей стали 42x42 (500шт)</t>
  </si>
  <si>
    <t>16.36 руб.</t>
  </si>
  <si>
    <t>VER-001176</t>
  </si>
  <si>
    <t>VPY5454</t>
  </si>
  <si>
    <t>Витоновые (EPDM) уплотнительные кольца для фитингов из нержавеющей стали 54x54 (300шт)</t>
  </si>
  <si>
    <t>22.31 руб.</t>
  </si>
  <si>
    <t>VER-001177</t>
  </si>
  <si>
    <t>VPSM154</t>
  </si>
  <si>
    <t>Соединитель прямой с переходом на наружную резьбу15×3/4"  "VER-PRO"   (80/5шт)</t>
  </si>
  <si>
    <t>VER-001178</t>
  </si>
  <si>
    <t>VPS3515</t>
  </si>
  <si>
    <t>Вставка переходная из нержавеющей стали35a×15  "VER-PRO"   (48/4шт)</t>
  </si>
  <si>
    <t>232.05 руб.</t>
  </si>
  <si>
    <t>VER-001179</t>
  </si>
  <si>
    <t>VPS4228</t>
  </si>
  <si>
    <t>Вставка переходная из нержавеющей стали42a×28  "VER-PRO"   (32/4шт)</t>
  </si>
  <si>
    <t>VER-001180</t>
  </si>
  <si>
    <t>VPS5428</t>
  </si>
  <si>
    <t>Вставка переходная из нержавеющей стали54a×28  "VER-PRO"   (14/2шт)</t>
  </si>
  <si>
    <t>461.13 руб.</t>
  </si>
  <si>
    <t>VER-001181</t>
  </si>
  <si>
    <t>VPTF35435</t>
  </si>
  <si>
    <t>Тройник с переходом на внутреннюю резьбу 35×3/4"×35  "VER-PRO" (20/2шт)</t>
  </si>
  <si>
    <t>609.88 руб.</t>
  </si>
  <si>
    <t>VER-001182</t>
  </si>
  <si>
    <t>VPDL108</t>
  </si>
  <si>
    <t>Уголок 45° из нержавеющей стали 108ax108a  "VER-PRO" (2/1шт)</t>
  </si>
  <si>
    <t>4 133.76 руб.</t>
  </si>
  <si>
    <t>VER-001183</t>
  </si>
  <si>
    <t>VPG2828A</t>
  </si>
  <si>
    <t>Обвод из нержавеющей стали 28×28  "VER-PRO" (12/1шт)</t>
  </si>
  <si>
    <t>694.66 руб.</t>
  </si>
  <si>
    <t>VER-001184</t>
  </si>
  <si>
    <t>VPBM153</t>
  </si>
  <si>
    <t>Вставка из нерж. стали с наружной резьбой 15х1/2" (100/5шт)</t>
  </si>
  <si>
    <t>VER-001185</t>
  </si>
  <si>
    <t>VPBM154</t>
  </si>
  <si>
    <t>Вставка из нерж. стали с наружной резьбой 15х3/4" (90/5шт)</t>
  </si>
  <si>
    <t>220.15 руб.</t>
  </si>
  <si>
    <t>VER-001186</t>
  </si>
  <si>
    <t>VPBM223</t>
  </si>
  <si>
    <t>Вставка из нерж. стали с наружной резьбой 22х1/2" (90/5шт)</t>
  </si>
  <si>
    <t>249.90 руб.</t>
  </si>
  <si>
    <t>VER-001187</t>
  </si>
  <si>
    <t>VPBM224</t>
  </si>
  <si>
    <t>Вставка из нерж. стали с наружной резьбой 22х3/4" (90/5шт)</t>
  </si>
  <si>
    <t>288.58 руб.</t>
  </si>
  <si>
    <t>VER-001188</t>
  </si>
  <si>
    <t>VPBM225</t>
  </si>
  <si>
    <t>Вставка из нерж. стали с наружной резьбой 22х1" (50/5шт)</t>
  </si>
  <si>
    <t>VER-001189</t>
  </si>
  <si>
    <t>VPBM283</t>
  </si>
  <si>
    <t>Вставка из нерж. стали с наружной резьбой 28х1/2" (60/5шт)</t>
  </si>
  <si>
    <t>348.08 руб.</t>
  </si>
  <si>
    <t>VER-001190</t>
  </si>
  <si>
    <t>VPBM284</t>
  </si>
  <si>
    <t>Вставка из нерж. стали с наружной резьбой 28х3/4" (60/5шт)</t>
  </si>
  <si>
    <t>VER-001191</t>
  </si>
  <si>
    <t>VPBM285</t>
  </si>
  <si>
    <t>Вставка из нерж. стали с наружной резьбой 28х1" (50/5шт)</t>
  </si>
  <si>
    <t>VER-001192</t>
  </si>
  <si>
    <t>VPBM356</t>
  </si>
  <si>
    <t>Вставка из нерж. стали с наружной резьбой 35×1 1/4" (21/3шт)</t>
  </si>
  <si>
    <t>577.15 руб.</t>
  </si>
  <si>
    <t>VER-001193</t>
  </si>
  <si>
    <t>VPBM427</t>
  </si>
  <si>
    <t>Вставка из нерж. стали с наружной резьбой 42×1 1/2" (16/2шт)</t>
  </si>
  <si>
    <t>834.49 руб.</t>
  </si>
  <si>
    <t>VER-001194</t>
  </si>
  <si>
    <t>VPBM548</t>
  </si>
  <si>
    <t>Вставка из нерж. стали с наружной резьбой 54×2" (10/1шт)</t>
  </si>
  <si>
    <t>VER-001195</t>
  </si>
  <si>
    <t>VPBF153</t>
  </si>
  <si>
    <t>Вставка из нерж. стали с внутренней резьбой 15х1/2" (100/5шт)</t>
  </si>
  <si>
    <t>200.81 руб.</t>
  </si>
  <si>
    <t>VER-001196</t>
  </si>
  <si>
    <t>VPBF154</t>
  </si>
  <si>
    <t>Вставка из нерж. стали с внутренней резьбой 15х3/4" (90/5шт)</t>
  </si>
  <si>
    <t>214.20 руб.</t>
  </si>
  <si>
    <t>VER-001197</t>
  </si>
  <si>
    <t>VPBF223</t>
  </si>
  <si>
    <t>Вставка из нерж. стали с внутренней резьбой 22х1/2" (90/5шт)</t>
  </si>
  <si>
    <t>VER-001198</t>
  </si>
  <si>
    <t>VPBF224</t>
  </si>
  <si>
    <t>Вставка из нерж. стали с внутренней резьбой 22х3/4" (90/5шт)</t>
  </si>
  <si>
    <t>279.65 руб.</t>
  </si>
  <si>
    <t>VER-001199</t>
  </si>
  <si>
    <t>VPBF225</t>
  </si>
  <si>
    <t>Вставка из нерж. стали с внутренней резьбой 22х1" (50/5шт)</t>
  </si>
  <si>
    <t>349.56 руб.</t>
  </si>
  <si>
    <t>VER-001200</t>
  </si>
  <si>
    <t>VPBF283</t>
  </si>
  <si>
    <t>Вставка из нерж. стали с внутренней резьбой 28х1/2" (60/5шт)</t>
  </si>
  <si>
    <t>337.66 руб.</t>
  </si>
  <si>
    <t>VER-001201</t>
  </si>
  <si>
    <t>VPBF284</t>
  </si>
  <si>
    <t>Вставка из нерж. стали с внутренней резьбой 28х3/4" (60/5шт)</t>
  </si>
  <si>
    <t>VER-001202</t>
  </si>
  <si>
    <t>VPBF285</t>
  </si>
  <si>
    <t>Вставка из нерж. стали с внутренней резьбой 28х1" (50/5шт)</t>
  </si>
  <si>
    <t>394.19 руб.</t>
  </si>
  <si>
    <t>VER-001203</t>
  </si>
  <si>
    <t>VPBF356</t>
  </si>
  <si>
    <t>Вставка из нерж. стали с внутренней резьбой 35×1 1/4" (21/3шт)</t>
  </si>
  <si>
    <t>VER-001204</t>
  </si>
  <si>
    <t>VPBF427</t>
  </si>
  <si>
    <t>Вставка из нерж. стали с внутренней резьбой 42×1 1/2" (16/2шт)</t>
  </si>
  <si>
    <t>770.53 руб.</t>
  </si>
  <si>
    <t>VER-001205</t>
  </si>
  <si>
    <t>VPBF548</t>
  </si>
  <si>
    <t>Вставка из нерж. стали с внутренней резьбой 54×2" (10/1шт)</t>
  </si>
  <si>
    <t>1 114.14 руб.</t>
  </si>
  <si>
    <t>VER-001206</t>
  </si>
  <si>
    <t>VP15-716</t>
  </si>
  <si>
    <t>Отвод 90° 15x70x60 (45/5шт)</t>
  </si>
  <si>
    <t>113.05 руб.</t>
  </si>
  <si>
    <t>VER-001207</t>
  </si>
  <si>
    <t>VP15-1060</t>
  </si>
  <si>
    <t>Отвод 90° 15x100x600 (50/5шт)</t>
  </si>
  <si>
    <t>VER-001436</t>
  </si>
  <si>
    <t>VPOD50-8</t>
  </si>
  <si>
    <t>Фланец из нерж. стали с прессовым соединением 54x2" (2/1шт)</t>
  </si>
  <si>
    <t>5 466.56 руб.</t>
  </si>
  <si>
    <t>VER-001437</t>
  </si>
  <si>
    <t>VPXF1515</t>
  </si>
  <si>
    <t>Пресс-крестовина из нержавеющей стали OD15x15(40/5шт)</t>
  </si>
  <si>
    <t>VER-001438</t>
  </si>
  <si>
    <t>VPXF1815</t>
  </si>
  <si>
    <t>Пресс-крестовина из нержавеющей стали OD18x15(30/5шт)</t>
  </si>
  <si>
    <t>303.45 руб.</t>
  </si>
  <si>
    <t>VER-001439</t>
  </si>
  <si>
    <t>VPXF1818</t>
  </si>
  <si>
    <t>Пресс-крестовина из нержавеющей стали OD18x18(30/5шт)</t>
  </si>
  <si>
    <t>304.94 руб.</t>
  </si>
  <si>
    <t>VER-001440</t>
  </si>
  <si>
    <t>VPXF2215</t>
  </si>
  <si>
    <t>Пресс-крестовина из нержавеющей стали OD22x15(18/2шт)</t>
  </si>
  <si>
    <t>345.10 руб.</t>
  </si>
  <si>
    <t>VER-001441</t>
  </si>
  <si>
    <t>VPXF2218</t>
  </si>
  <si>
    <t>Пресс-крестовина из нержавеющей стали OD22x18(18/2шт)</t>
  </si>
  <si>
    <t>VER-001442</t>
  </si>
  <si>
    <t>VPXF2222</t>
  </si>
  <si>
    <t>Пресс-крестовина из нержавеющей стали OD22x22(18/2шт)</t>
  </si>
  <si>
    <t>365.93 руб.</t>
  </si>
  <si>
    <t>VER-001443</t>
  </si>
  <si>
    <t>VPXF2822</t>
  </si>
  <si>
    <t>Пресс-крестовина из нержавеющей стали OD28x22(12/2шт)</t>
  </si>
  <si>
    <t>440.30 руб.</t>
  </si>
  <si>
    <t>VER-001444</t>
  </si>
  <si>
    <t>VPXF2828</t>
  </si>
  <si>
    <t>Пресс-крестовина из нержавеющей стали OD28x28(12/2шт)</t>
  </si>
  <si>
    <t>VER-001741</t>
  </si>
  <si>
    <t>VPZ01-1615</t>
  </si>
  <si>
    <t>Переходник с надвижной гильзы под пресс нерж.сталь 16x15 (100шт)</t>
  </si>
  <si>
    <t>VER-001742</t>
  </si>
  <si>
    <t>VPZ01-2528</t>
  </si>
  <si>
    <t>Переходник с надвижной гильзы под пресс нерж.сталь 25x28 (32шт)</t>
  </si>
  <si>
    <t>487.90 руб.</t>
  </si>
  <si>
    <t>VER-001743</t>
  </si>
  <si>
    <t>VPZ01-2022</t>
  </si>
  <si>
    <t>Переходник с надвижной гильзы под пресс нерж.сталь 20x22 (50шт)</t>
  </si>
  <si>
    <t>333.20 руб.</t>
  </si>
  <si>
    <t>VER-001744</t>
  </si>
  <si>
    <t>VPZ01-2018</t>
  </si>
  <si>
    <t>Переходник с надвижной гильзы под пресс нерж.сталь 20x18 (80шт)</t>
  </si>
  <si>
    <t>VER-001745</t>
  </si>
  <si>
    <t>VPZ01-3235</t>
  </si>
  <si>
    <t>Переходник с надвижной гильзы под пресс нерж.сталь 32x35 (24шт)</t>
  </si>
  <si>
    <t>596.49 руб.</t>
  </si>
  <si>
    <t>VER-001746</t>
  </si>
  <si>
    <t>VPZ01-1618</t>
  </si>
  <si>
    <t>Переходник с надвижной гильзы под пресс нерж.сталь 16x18 (80шт)</t>
  </si>
  <si>
    <t>296.01 руб.</t>
  </si>
  <si>
    <t>VER-001747</t>
  </si>
  <si>
    <t>VPZ01-3228</t>
  </si>
  <si>
    <t>Переходник с надвижной гильзы под пресс нерж.сталь 32x28 (32шт)</t>
  </si>
  <si>
    <t>578.64 руб.</t>
  </si>
  <si>
    <t>VER-001748</t>
  </si>
  <si>
    <t>VPZ01-2522</t>
  </si>
  <si>
    <t>Переходник с надвижной гильзы под пресс нерж.сталь 25x22 (52шт)</t>
  </si>
  <si>
    <t>392.70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</si>
</sst>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94360fd_c40a_11ea_8158_003048fd731b_e91517b5_a59b_11ee_a526_047c1617b1431.jpeg"/><Relationship Id="rId2" Type="http://schemas.openxmlformats.org/officeDocument/2006/relationships/image" Target="../media/394360ff_c40a_11ea_8158_003048fd731b_e91517b7_a59b_11ee_a526_047c1617b1432.jpeg"/><Relationship Id="rId3" Type="http://schemas.openxmlformats.org/officeDocument/2006/relationships/image" Target="../media/39436101_c40a_11ea_8158_003048fd731b_e91517b9_a59b_11ee_a526_047c1617b1433.jpeg"/><Relationship Id="rId4" Type="http://schemas.openxmlformats.org/officeDocument/2006/relationships/image" Target="../media/39436103_c40a_11ea_8158_003048fd731b_e91517bb_a59b_11ee_a526_047c1617b1434.jpeg"/><Relationship Id="rId5" Type="http://schemas.openxmlformats.org/officeDocument/2006/relationships/image" Target="../media/39436105_c40a_11ea_8158_003048fd731b_e91517bd_a59b_11ee_a526_047c1617b1435.jpeg"/><Relationship Id="rId6" Type="http://schemas.openxmlformats.org/officeDocument/2006/relationships/image" Target="../media/39436107_c40a_11ea_8158_003048fd731b_e91517bf_a59b_11ee_a526_047c1617b1436.jpeg"/><Relationship Id="rId7" Type="http://schemas.openxmlformats.org/officeDocument/2006/relationships/image" Target="../media/39436109_c40a_11ea_8158_003048fd731b_e91517c1_a59b_11ee_a526_047c1617b1437.jpeg"/><Relationship Id="rId8" Type="http://schemas.openxmlformats.org/officeDocument/2006/relationships/image" Target="../media/3943610b_c40a_11ea_8158_003048fd731b_e91517c3_a59b_11ee_a526_047c1617b1438.jpeg"/><Relationship Id="rId9" Type="http://schemas.openxmlformats.org/officeDocument/2006/relationships/image" Target="../media/3943610d_c40a_11ea_8158_003048fd731b_e91517c5_a59b_11ee_a526_047c1617b1439.jpeg"/><Relationship Id="rId10" Type="http://schemas.openxmlformats.org/officeDocument/2006/relationships/image" Target="../media/3943610f_c40a_11ea_8158_003048fd731b_e91517c7_a59b_11ee_a526_047c1617b14310.jpeg"/><Relationship Id="rId11" Type="http://schemas.openxmlformats.org/officeDocument/2006/relationships/image" Target="../media/39436111_c40a_11ea_8158_003048fd731b_e91517c9_a59b_11ee_a526_047c1617b14311.jpeg"/><Relationship Id="rId12" Type="http://schemas.openxmlformats.org/officeDocument/2006/relationships/image" Target="../media/39436113_c40a_11ea_8158_003048fd731b_e91517cb_a59b_11ee_a526_047c1617b14312.jpeg"/><Relationship Id="rId13" Type="http://schemas.openxmlformats.org/officeDocument/2006/relationships/image" Target="../media/39436115_c40a_11ea_8158_003048fd731b_e91517cd_a59b_11ee_a526_047c1617b14313.jpeg"/><Relationship Id="rId14" Type="http://schemas.openxmlformats.org/officeDocument/2006/relationships/image" Target="../media/93c0032c_c476_11ea_8158_003048fd731b_e91517cf_a59b_11ee_a526_047c1617b14314.jpeg"/><Relationship Id="rId15" Type="http://schemas.openxmlformats.org/officeDocument/2006/relationships/image" Target="../media/93c0032e_c476_11ea_8158_003048fd731b_e91517d1_a59b_11ee_a526_047c1617b14315.jpeg"/><Relationship Id="rId16" Type="http://schemas.openxmlformats.org/officeDocument/2006/relationships/image" Target="../media/93c00330_c476_11ea_8158_003048fd731b_e91517d3_a59b_11ee_a526_047c1617b14316.jpeg"/><Relationship Id="rId17" Type="http://schemas.openxmlformats.org/officeDocument/2006/relationships/image" Target="../media/93c00332_c476_11ea_8158_003048fd731b_e91517d5_a59b_11ee_a526_047c1617b14317.jpeg"/><Relationship Id="rId18" Type="http://schemas.openxmlformats.org/officeDocument/2006/relationships/image" Target="../media/93c00334_c476_11ea_8158_003048fd731b_e91517d7_a59b_11ee_a526_047c1617b14318.jpeg"/><Relationship Id="rId19" Type="http://schemas.openxmlformats.org/officeDocument/2006/relationships/image" Target="../media/93c00336_c476_11ea_8158_003048fd731b_592215e6_11fe_11ef_a5b8_047c1617b14319.png"/><Relationship Id="rId20" Type="http://schemas.openxmlformats.org/officeDocument/2006/relationships/image" Target="../media/93c00338_c476_11ea_8158_003048fd731b_592215ee_11fe_11ef_a5b8_047c1617b14320.png"/><Relationship Id="rId21" Type="http://schemas.openxmlformats.org/officeDocument/2006/relationships/image" Target="../media/93c0033a_c476_11ea_8158_003048fd731b_592215f4_11fe_11ef_a5b8_047c1617b14321.png"/><Relationship Id="rId22" Type="http://schemas.openxmlformats.org/officeDocument/2006/relationships/image" Target="../media/93c0033c_c476_11ea_8158_003048fd731b_e91517df_a59b_11ee_a526_047c1617b14322.jpeg"/><Relationship Id="rId23" Type="http://schemas.openxmlformats.org/officeDocument/2006/relationships/image" Target="../media/93c0033e_c476_11ea_8158_003048fd731b_e91517e1_a59b_11ee_a526_047c1617b14323.jpeg"/><Relationship Id="rId24" Type="http://schemas.openxmlformats.org/officeDocument/2006/relationships/image" Target="../media/93c00340_c476_11ea_8158_003048fd731b_e91517e3_a59b_11ee_a526_047c1617b14324.jpeg"/><Relationship Id="rId25" Type="http://schemas.openxmlformats.org/officeDocument/2006/relationships/image" Target="../media/93c00342_c476_11ea_8158_003048fd731b_e91517e5_a59b_11ee_a526_047c1617b14325.jpeg"/><Relationship Id="rId26" Type="http://schemas.openxmlformats.org/officeDocument/2006/relationships/image" Target="../media/93c00344_c476_11ea_8158_003048fd731b_e91517e7_a59b_11ee_a526_047c1617b14326.jpeg"/><Relationship Id="rId27" Type="http://schemas.openxmlformats.org/officeDocument/2006/relationships/image" Target="../media/93c00346_c476_11ea_8158_003048fd731b_ae66e545_3fbb_11ef_a5f3_047c1617b14327.png"/><Relationship Id="rId28" Type="http://schemas.openxmlformats.org/officeDocument/2006/relationships/image" Target="../media/93c00348_c476_11ea_8158_003048fd731b_ae66e547_3fbb_11ef_a5f3_047c1617b14328.png"/><Relationship Id="rId29" Type="http://schemas.openxmlformats.org/officeDocument/2006/relationships/image" Target="../media/93c0034a_c476_11ea_8158_003048fd731b_ae66e549_3fbb_11ef_a5f3_047c1617b14329.png"/><Relationship Id="rId30" Type="http://schemas.openxmlformats.org/officeDocument/2006/relationships/image" Target="../media/93c0034c_c476_11ea_8158_003048fd731b_ae66e54d_3fbb_11ef_a5f3_047c1617b14330.png"/><Relationship Id="rId31" Type="http://schemas.openxmlformats.org/officeDocument/2006/relationships/image" Target="../media/93c0034e_c476_11ea_8158_003048fd731b_ae66e54f_3fbb_11ef_a5f3_047c1617b14331.png"/><Relationship Id="rId32" Type="http://schemas.openxmlformats.org/officeDocument/2006/relationships/image" Target="../media/93c00350_c476_11ea_8158_003048fd731b_ae66e54b_3fbb_11ef_a5f3_047c1617b14332.png"/><Relationship Id="rId33" Type="http://schemas.openxmlformats.org/officeDocument/2006/relationships/image" Target="../media/93c00352_c476_11ea_8158_003048fd731b_e91517f5_a59b_11ee_a526_047c1617b14333.jpeg"/><Relationship Id="rId34" Type="http://schemas.openxmlformats.org/officeDocument/2006/relationships/image" Target="../media/93c00354_c476_11ea_8158_003048fd731b_e91517f6_a59b_11ee_a526_047c1617b14334.jpeg"/><Relationship Id="rId35" Type="http://schemas.openxmlformats.org/officeDocument/2006/relationships/image" Target="../media/93c00356_c476_11ea_8158_003048fd731b_e91517f7_a59b_11ee_a526_047c1617b14335.jpeg"/><Relationship Id="rId36" Type="http://schemas.openxmlformats.org/officeDocument/2006/relationships/image" Target="../media/93c00358_c476_11ea_8158_003048fd731b_e91517f8_a59b_11ee_a526_047c1617b14336.jpeg"/><Relationship Id="rId37" Type="http://schemas.openxmlformats.org/officeDocument/2006/relationships/image" Target="../media/93c0035a_c476_11ea_8158_003048fd731b_e91517f9_a59b_11ee_a526_047c1617b14337.jpeg"/><Relationship Id="rId38" Type="http://schemas.openxmlformats.org/officeDocument/2006/relationships/image" Target="../media/93c0035c_c476_11ea_8158_003048fd731b_e91517fa_a59b_11ee_a526_047c1617b14338.jpeg"/><Relationship Id="rId39" Type="http://schemas.openxmlformats.org/officeDocument/2006/relationships/image" Target="../media/93c0035e_c476_11ea_8158_003048fd731b_e91517fb_a59b_11ee_a526_047c1617b14339.jpeg"/><Relationship Id="rId40" Type="http://schemas.openxmlformats.org/officeDocument/2006/relationships/image" Target="../media/93c00360_c476_11ea_8158_003048fd731b_e91517fd_a59b_11ee_a526_047c1617b14340.jpeg"/><Relationship Id="rId41" Type="http://schemas.openxmlformats.org/officeDocument/2006/relationships/image" Target="../media/93c00362_c476_11ea_8158_003048fd731b_e91517ff_a59b_11ee_a526_047c1617b14341.jpeg"/><Relationship Id="rId42" Type="http://schemas.openxmlformats.org/officeDocument/2006/relationships/image" Target="../media/93c00364_c476_11ea_8158_003048fd731b_e9151801_a59b_11ee_a526_047c1617b14342.jpeg"/><Relationship Id="rId43" Type="http://schemas.openxmlformats.org/officeDocument/2006/relationships/image" Target="../media/93c00366_c476_11ea_8158_003048fd731b_e9151803_a59b_11ee_a526_047c1617b14343.jpeg"/><Relationship Id="rId44" Type="http://schemas.openxmlformats.org/officeDocument/2006/relationships/image" Target="../media/93c00368_c476_11ea_8158_003048fd731b_e9151805_a59b_11ee_a526_047c1617b14344.jpeg"/><Relationship Id="rId45" Type="http://schemas.openxmlformats.org/officeDocument/2006/relationships/image" Target="../media/93c0036a_c476_11ea_8158_003048fd731b_e9151807_a59b_11ee_a526_047c1617b14345.jpeg"/><Relationship Id="rId46" Type="http://schemas.openxmlformats.org/officeDocument/2006/relationships/image" Target="../media/93c0036c_c476_11ea_8158_003048fd731b_e9151809_a59b_11ee_a526_047c1617b14346.jpeg"/><Relationship Id="rId47" Type="http://schemas.openxmlformats.org/officeDocument/2006/relationships/image" Target="../media/93c0036e_c476_11ea_8158_003048fd731b_e915180b_a59b_11ee_a526_047c1617b14347.jpeg"/><Relationship Id="rId48" Type="http://schemas.openxmlformats.org/officeDocument/2006/relationships/image" Target="../media/93c00370_c476_11ea_8158_003048fd731b_e915180d_a59b_11ee_a526_047c1617b14348.jpeg"/><Relationship Id="rId49" Type="http://schemas.openxmlformats.org/officeDocument/2006/relationships/image" Target="../media/93c00372_c476_11ea_8158_003048fd731b_e915180f_a59b_11ee_a526_047c1617b14349.jpeg"/><Relationship Id="rId50" Type="http://schemas.openxmlformats.org/officeDocument/2006/relationships/image" Target="../media/93c00374_c476_11ea_8158_003048fd731b_e9151811_a59b_11ee_a526_047c1617b14350.jpeg"/><Relationship Id="rId51" Type="http://schemas.openxmlformats.org/officeDocument/2006/relationships/image" Target="../media/93c00376_c476_11ea_8158_003048fd731b_e9151813_a59b_11ee_a526_047c1617b14351.jpeg"/><Relationship Id="rId52" Type="http://schemas.openxmlformats.org/officeDocument/2006/relationships/image" Target="../media/93c00378_c476_11ea_8158_003048fd731b_e9151815_a59b_11ee_a526_047c1617b14352.jpeg"/><Relationship Id="rId53" Type="http://schemas.openxmlformats.org/officeDocument/2006/relationships/image" Target="../media/93c0037a_c476_11ea_8158_003048fd731b_e9151817_a59b_11ee_a526_047c1617b14353.jpeg"/><Relationship Id="rId54" Type="http://schemas.openxmlformats.org/officeDocument/2006/relationships/image" Target="../media/93c0037c_c476_11ea_8158_003048fd731b_e9151819_a59b_11ee_a526_047c1617b14354.jpeg"/><Relationship Id="rId55" Type="http://schemas.openxmlformats.org/officeDocument/2006/relationships/image" Target="../media/93c0037e_c476_11ea_8158_003048fd731b_e915181b_a59b_11ee_a526_047c1617b14355.jpeg"/><Relationship Id="rId56" Type="http://schemas.openxmlformats.org/officeDocument/2006/relationships/image" Target="../media/93c00380_c476_11ea_8158_003048fd731b_e915181d_a59b_11ee_a526_047c1617b14356.jpeg"/><Relationship Id="rId57" Type="http://schemas.openxmlformats.org/officeDocument/2006/relationships/image" Target="../media/93c00382_c476_11ea_8158_003048fd731b_e915181f_a59b_11ee_a526_047c1617b14357.jpeg"/><Relationship Id="rId58" Type="http://schemas.openxmlformats.org/officeDocument/2006/relationships/image" Target="../media/93c00384_c476_11ea_8158_003048fd731b_e9151821_a59b_11ee_a526_047c1617b14358.jpeg"/><Relationship Id="rId59" Type="http://schemas.openxmlformats.org/officeDocument/2006/relationships/image" Target="../media/93c00386_c476_11ea_8158_003048fd731b_e9151823_a59b_11ee_a526_047c1617b14359.jpeg"/><Relationship Id="rId60" Type="http://schemas.openxmlformats.org/officeDocument/2006/relationships/image" Target="../media/93c00388_c476_11ea_8158_003048fd731b_e9151825_a59b_11ee_a526_047c1617b14360.jpeg"/><Relationship Id="rId61" Type="http://schemas.openxmlformats.org/officeDocument/2006/relationships/image" Target="../media/93c0038a_c476_11ea_8158_003048fd731b_e9151827_a59b_11ee_a526_047c1617b14361.jpeg"/><Relationship Id="rId62" Type="http://schemas.openxmlformats.org/officeDocument/2006/relationships/image" Target="../media/93c0038c_c476_11ea_8158_003048fd731b_e9151829_a59b_11ee_a526_047c1617b14362.jpeg"/><Relationship Id="rId63" Type="http://schemas.openxmlformats.org/officeDocument/2006/relationships/image" Target="../media/93c0038e_c476_11ea_8158_003048fd731b_e915182b_a59b_11ee_a526_047c1617b14363.jpeg"/><Relationship Id="rId64" Type="http://schemas.openxmlformats.org/officeDocument/2006/relationships/image" Target="../media/93c00390_c476_11ea_8158_003048fd731b_ef3088cb_a59b_11ee_a526_047c1617b14364.jpeg"/><Relationship Id="rId65" Type="http://schemas.openxmlformats.org/officeDocument/2006/relationships/image" Target="../media/93c00392_c476_11ea_8158_003048fd731b_ef3088cd_a59b_11ee_a526_047c1617b14365.jpeg"/><Relationship Id="rId66" Type="http://schemas.openxmlformats.org/officeDocument/2006/relationships/image" Target="../media/93c00394_c476_11ea_8158_003048fd731b_ef3088cf_a59b_11ee_a526_047c1617b14366.jpeg"/><Relationship Id="rId67" Type="http://schemas.openxmlformats.org/officeDocument/2006/relationships/image" Target="../media/93c00396_c476_11ea_8158_003048fd731b_ef3088d1_a59b_11ee_a526_047c1617b14367.jpeg"/><Relationship Id="rId68" Type="http://schemas.openxmlformats.org/officeDocument/2006/relationships/image" Target="../media/93c00398_c476_11ea_8158_003048fd731b_ef3088d3_a59b_11ee_a526_047c1617b14368.jpeg"/><Relationship Id="rId69" Type="http://schemas.openxmlformats.org/officeDocument/2006/relationships/image" Target="../media/93c0039a_c476_11ea_8158_003048fd731b_ef3088d5_a59b_11ee_a526_047c1617b14369.jpeg"/><Relationship Id="rId70" Type="http://schemas.openxmlformats.org/officeDocument/2006/relationships/image" Target="../media/93c0039c_c476_11ea_8158_003048fd731b_ef3088d7_a59b_11ee_a526_047c1617b14370.jpeg"/><Relationship Id="rId71" Type="http://schemas.openxmlformats.org/officeDocument/2006/relationships/image" Target="../media/93c0039e_c476_11ea_8158_003048fd731b_ef3088d9_a59b_11ee_a526_047c1617b14371.jpeg"/><Relationship Id="rId72" Type="http://schemas.openxmlformats.org/officeDocument/2006/relationships/image" Target="../media/93c003a0_c476_11ea_8158_003048fd731b_59221604_11fe_11ef_a5b8_047c1617b14372.png"/><Relationship Id="rId73" Type="http://schemas.openxmlformats.org/officeDocument/2006/relationships/image" Target="../media/93c003a2_c476_11ea_8158_003048fd731b_59221606_11fe_11ef_a5b8_047c1617b14373.png"/><Relationship Id="rId74" Type="http://schemas.openxmlformats.org/officeDocument/2006/relationships/image" Target="../media/93c003a4_c476_11ea_8158_003048fd731b_59221608_11fe_11ef_a5b8_047c1617b14374.png"/><Relationship Id="rId75" Type="http://schemas.openxmlformats.org/officeDocument/2006/relationships/image" Target="../media/1fcb317e_5f91_11eb_822d_003048fd731b_ef3088de_a59b_11ee_a526_047c1617b14375.jpeg"/><Relationship Id="rId76" Type="http://schemas.openxmlformats.org/officeDocument/2006/relationships/image" Target="../media/1fcb3180_5f91_11eb_822d_003048fd731b_ef3088e0_a59b_11ee_a526_047c1617b14376.jpeg"/><Relationship Id="rId77" Type="http://schemas.openxmlformats.org/officeDocument/2006/relationships/image" Target="../media/1fcb3182_5f91_11eb_822d_003048fd731b_ef3088e2_a59b_11ee_a526_047c1617b14377.jpeg"/><Relationship Id="rId78" Type="http://schemas.openxmlformats.org/officeDocument/2006/relationships/image" Target="../media/1fcb3184_5f91_11eb_822d_003048fd731b_ef3088e4_a59b_11ee_a526_047c1617b14378.jpeg"/><Relationship Id="rId79" Type="http://schemas.openxmlformats.org/officeDocument/2006/relationships/image" Target="../media/1fcb3186_5f91_11eb_822d_003048fd731b_ef3088e6_a59b_11ee_a526_047c1617b14379.jpeg"/><Relationship Id="rId80" Type="http://schemas.openxmlformats.org/officeDocument/2006/relationships/image" Target="../media/1fcb3188_5f91_11eb_822d_003048fd731b_592215e4_11fe_11ef_a5b8_047c1617b14380.png"/><Relationship Id="rId81" Type="http://schemas.openxmlformats.org/officeDocument/2006/relationships/image" Target="../media/1fcb318a_5f91_11eb_822d_003048fd731b_ef3088ea_a59b_11ee_a526_047c1617b14381.jpeg"/><Relationship Id="rId82" Type="http://schemas.openxmlformats.org/officeDocument/2006/relationships/image" Target="../media/1fcb318c_5f91_11eb_822d_003048fd731b_ef3088ec_a59b_11ee_a526_047c1617b14382.jpeg"/><Relationship Id="rId83" Type="http://schemas.openxmlformats.org/officeDocument/2006/relationships/image" Target="../media/1fcb318e_5f91_11eb_822d_003048fd731b_ef3088ee_a59b_11ee_a526_047c1617b14383.jpeg"/><Relationship Id="rId84" Type="http://schemas.openxmlformats.org/officeDocument/2006/relationships/image" Target="../media/1fcb3190_5f91_11eb_822d_003048fd731b_ef3088f0_a59b_11ee_a526_047c1617b14384.jpeg"/><Relationship Id="rId85" Type="http://schemas.openxmlformats.org/officeDocument/2006/relationships/image" Target="../media/1fcb3192_5f91_11eb_822d_003048fd731b_ef3088f2_a59b_11ee_a526_047c1617b14385.jpeg"/><Relationship Id="rId86" Type="http://schemas.openxmlformats.org/officeDocument/2006/relationships/image" Target="../media/1fcb3196_5f91_11eb_822d_003048fd731b_ef3088f4_a59b_11ee_a526_047c1617b14386.jpeg"/><Relationship Id="rId87" Type="http://schemas.openxmlformats.org/officeDocument/2006/relationships/image" Target="../media/1fcb3198_5f91_11eb_822d_003048fd731b_ef3088f6_a59b_11ee_a526_047c1617b14387.jpeg"/><Relationship Id="rId88" Type="http://schemas.openxmlformats.org/officeDocument/2006/relationships/image" Target="../media/1fcb319a_5f91_11eb_822d_003048fd731b_ef3088f8_a59b_11ee_a526_047c1617b14388.jpeg"/><Relationship Id="rId89" Type="http://schemas.openxmlformats.org/officeDocument/2006/relationships/image" Target="../media/1fcb319c_5f91_11eb_822d_003048fd731b_ef3088fa_a59b_11ee_a526_047c1617b14389.jpeg"/><Relationship Id="rId90" Type="http://schemas.openxmlformats.org/officeDocument/2006/relationships/image" Target="../media/1fcb319e_5f91_11eb_822d_003048fd731b_ef3088fc_a59b_11ee_a526_047c1617b14390.jpeg"/><Relationship Id="rId91" Type="http://schemas.openxmlformats.org/officeDocument/2006/relationships/image" Target="../media/1fcb31a0_5f91_11eb_822d_003048fd731b_ef3088fe_a59b_11ee_a526_047c1617b14391.jpeg"/><Relationship Id="rId92" Type="http://schemas.openxmlformats.org/officeDocument/2006/relationships/image" Target="../media/1fcb31a2_5f91_11eb_822d_003048fd731b_ef308900_a59b_11ee_a526_047c1617b14392.jpeg"/><Relationship Id="rId93" Type="http://schemas.openxmlformats.org/officeDocument/2006/relationships/image" Target="../media/1fcb31a4_5f91_11eb_822d_003048fd731b_ef308902_a59b_11ee_a526_047c1617b14393.jpeg"/><Relationship Id="rId94" Type="http://schemas.openxmlformats.org/officeDocument/2006/relationships/image" Target="../media/1fcb3172_5f91_11eb_822d_003048fd731b_ef308904_a59b_11ee_a526_047c1617b14394.jpeg"/><Relationship Id="rId95" Type="http://schemas.openxmlformats.org/officeDocument/2006/relationships/image" Target="../media/1fcb3174_5f91_11eb_822d_003048fd731b_ef308906_a59b_11ee_a526_047c1617b14395.jpeg"/><Relationship Id="rId96" Type="http://schemas.openxmlformats.org/officeDocument/2006/relationships/image" Target="../media/1fcb3176_5f91_11eb_822d_003048fd731b_ef308908_a59b_11ee_a526_047c1617b14396.jpeg"/><Relationship Id="rId97" Type="http://schemas.openxmlformats.org/officeDocument/2006/relationships/image" Target="../media/1fcb3178_5f91_11eb_822d_003048fd731b_ef30890a_a59b_11ee_a526_047c1617b14397.jpeg"/><Relationship Id="rId98" Type="http://schemas.openxmlformats.org/officeDocument/2006/relationships/image" Target="../media/5e5ea67b_8099_11eb_825c_003048fd731b_ef30890c_a59b_11ee_a526_047c1617b14398.jpeg"/><Relationship Id="rId99" Type="http://schemas.openxmlformats.org/officeDocument/2006/relationships/image" Target="../media/5e5ea67d_8099_11eb_825c_003048fd731b_ef30890d_a59b_11ee_a526_047c1617b14399.jpeg"/><Relationship Id="rId100" Type="http://schemas.openxmlformats.org/officeDocument/2006/relationships/image" Target="../media/5e5ea67f_8099_11eb_825c_003048fd731b_ef30890e_a59b_11ee_a526_047c1617b143100.jpeg"/><Relationship Id="rId101" Type="http://schemas.openxmlformats.org/officeDocument/2006/relationships/image" Target="../media/5e5ea681_8099_11eb_825c_003048fd731b_ef30890f_a59b_11ee_a526_047c1617b143101.jpeg"/><Relationship Id="rId102" Type="http://schemas.openxmlformats.org/officeDocument/2006/relationships/image" Target="../media/5e5ea683_8099_11eb_825c_003048fd731b_ef308910_a59b_11ee_a526_047c1617b143102.jpeg"/><Relationship Id="rId103" Type="http://schemas.openxmlformats.org/officeDocument/2006/relationships/image" Target="../media/5e5ea685_8099_11eb_825c_003048fd731b_ef308911_a59b_11ee_a526_047c1617b143103.jpeg"/><Relationship Id="rId104" Type="http://schemas.openxmlformats.org/officeDocument/2006/relationships/image" Target="../media/3650f78c_f3c8_11eb_82ff_003048fd731b_ef308912_a59b_11ee_a526_047c1617b143104.jpeg"/><Relationship Id="rId105" Type="http://schemas.openxmlformats.org/officeDocument/2006/relationships/image" Target="../media/3650f78e_f3c8_11eb_82ff_003048fd731b_ef308914_a59b_11ee_a526_047c1617b143105.jpeg"/><Relationship Id="rId106" Type="http://schemas.openxmlformats.org/officeDocument/2006/relationships/image" Target="../media/3650f790_f3c8_11eb_82ff_003048fd731b_ef308916_a59b_11ee_a526_047c1617b143106.jpeg"/><Relationship Id="rId107" Type="http://schemas.openxmlformats.org/officeDocument/2006/relationships/image" Target="../media/3650f792_f3c8_11eb_82ff_003048fd731b_ef308918_a59b_11ee_a526_047c1617b143107.jpeg"/><Relationship Id="rId108" Type="http://schemas.openxmlformats.org/officeDocument/2006/relationships/image" Target="../media/3650f794_f3c8_11eb_82ff_003048fd731b_ef30891a_a59b_11ee_a526_047c1617b143108.jpeg"/><Relationship Id="rId109" Type="http://schemas.openxmlformats.org/officeDocument/2006/relationships/image" Target="../media/3650f796_f3c8_11eb_82ff_003048fd731b_ef30891c_a59b_11ee_a526_047c1617b143109.jpeg"/><Relationship Id="rId110" Type="http://schemas.openxmlformats.org/officeDocument/2006/relationships/image" Target="../media/3650f798_f3c8_11eb_82ff_003048fd731b_592215fc_11fe_11ef_a5b8_047c1617b143110.png"/><Relationship Id="rId111" Type="http://schemas.openxmlformats.org/officeDocument/2006/relationships/image" Target="../media/3650f79a_f3c8_11eb_82ff_003048fd731b_592215fe_11fe_11ef_a5b8_047c1617b143111.png"/><Relationship Id="rId112" Type="http://schemas.openxmlformats.org/officeDocument/2006/relationships/image" Target="../media/3650f79c_f3c8_11eb_82ff_003048fd731b_592215ff_11fe_11ef_a5b8_047c1617b143112.png"/><Relationship Id="rId113" Type="http://schemas.openxmlformats.org/officeDocument/2006/relationships/image" Target="../media/3650f79e_f3c8_11eb_82ff_003048fd731b_59221600_11fe_11ef_a5b8_047c1617b143113.png"/><Relationship Id="rId114" Type="http://schemas.openxmlformats.org/officeDocument/2006/relationships/image" Target="../media/3650f7a0_f3c8_11eb_82ff_003048fd731b_59221601_11fe_11ef_a5b8_047c1617b143114.png"/><Relationship Id="rId115" Type="http://schemas.openxmlformats.org/officeDocument/2006/relationships/image" Target="../media/3650f7a2_f3c8_11eb_82ff_003048fd731b_59221602_11fe_11ef_a5b8_047c1617b143115.png"/><Relationship Id="rId116" Type="http://schemas.openxmlformats.org/officeDocument/2006/relationships/image" Target="../media/3650f7a4_f3c8_11eb_82ff_003048fd731b_592215fd_11fe_11ef_a5b8_047c1617b143116.png"/><Relationship Id="rId117" Type="http://schemas.openxmlformats.org/officeDocument/2006/relationships/image" Target="../media/3650f7a6_f3c8_11eb_82ff_003048fd731b_59221603_11fe_11ef_a5b8_047c1617b143117.png"/><Relationship Id="rId118" Type="http://schemas.openxmlformats.org/officeDocument/2006/relationships/image" Target="../media/3650f7a8_f3c8_11eb_82ff_003048fd731b_592215e8_11fe_11ef_a5b8_047c1617b143118.png"/><Relationship Id="rId119" Type="http://schemas.openxmlformats.org/officeDocument/2006/relationships/image" Target="../media/3650f7aa_f3c8_11eb_82ff_003048fd731b_592215ea_11fe_11ef_a5b8_047c1617b143119.png"/><Relationship Id="rId120" Type="http://schemas.openxmlformats.org/officeDocument/2006/relationships/image" Target="../media/3650f7ac_f3c8_11eb_82ff_003048fd731b_592215ec_11fe_11ef_a5b8_047c1617b143120.png"/><Relationship Id="rId121" Type="http://schemas.openxmlformats.org/officeDocument/2006/relationships/image" Target="../media/3650f7ae_f3c8_11eb_82ff_003048fd731b_592215f0_11fe_11ef_a5b8_047c1617b143121.png"/><Relationship Id="rId122" Type="http://schemas.openxmlformats.org/officeDocument/2006/relationships/image" Target="../media/3650f7b0_f3c8_11eb_82ff_003048fd731b_592215f2_11fe_11ef_a5b8_047c1617b143122.png"/><Relationship Id="rId123" Type="http://schemas.openxmlformats.org/officeDocument/2006/relationships/image" Target="../media/3e2d3877_f3c8_11eb_82ff_003048fd731b_592215f6_11fe_11ef_a5b8_047c1617b143123.png"/><Relationship Id="rId124" Type="http://schemas.openxmlformats.org/officeDocument/2006/relationships/image" Target="../media/3e2d3879_f3c8_11eb_82ff_003048fd731b_592215f8_11fe_11ef_a5b8_047c1617b143124.png"/><Relationship Id="rId125" Type="http://schemas.openxmlformats.org/officeDocument/2006/relationships/image" Target="../media/3e2d387b_f3c8_11eb_82ff_003048fd731b_592215fa_11fe_11ef_a5b8_047c1617b143125.png"/><Relationship Id="rId126" Type="http://schemas.openxmlformats.org/officeDocument/2006/relationships/image" Target="../media/3e2d387d_f3c8_11eb_82ff_003048fd731b_ef308936_a59b_11ee_a526_047c1617b143126.jpeg"/><Relationship Id="rId127" Type="http://schemas.openxmlformats.org/officeDocument/2006/relationships/image" Target="../media/3e2d387f_f3c8_11eb_82ff_003048fd731b_ef308938_a59b_11ee_a526_047c1617b143127.jpeg"/><Relationship Id="rId128" Type="http://schemas.openxmlformats.org/officeDocument/2006/relationships/image" Target="../media/3e2d3881_f3c8_11eb_82ff_003048fd731b_ef30893a_a59b_11ee_a526_047c1617b143128.jpeg"/><Relationship Id="rId129" Type="http://schemas.openxmlformats.org/officeDocument/2006/relationships/image" Target="../media/3e2d3883_f3c8_11eb_82ff_003048fd731b_ef30893c_a59b_11ee_a526_047c1617b143129.jpeg"/><Relationship Id="rId130" Type="http://schemas.openxmlformats.org/officeDocument/2006/relationships/image" Target="../media/3e2d3885_f3c8_11eb_82ff_003048fd731b_ef30893e_a59b_11ee_a526_047c1617b143130.jpeg"/><Relationship Id="rId131" Type="http://schemas.openxmlformats.org/officeDocument/2006/relationships/image" Target="../media/3e2d3887_f3c8_11eb_82ff_003048fd731b_ef308940_a59b_11ee_a526_047c1617b143131.jpeg"/><Relationship Id="rId132" Type="http://schemas.openxmlformats.org/officeDocument/2006/relationships/image" Target="../media/3e2d3889_f3c8_11eb_82ff_003048fd731b_ef308942_a59b_11ee_a526_047c1617b143132.jpeg"/><Relationship Id="rId133" Type="http://schemas.openxmlformats.org/officeDocument/2006/relationships/image" Target="../media/3e2d388b_f3c8_11eb_82ff_003048fd731b_ae66e551_3fbb_11ef_a5f3_047c1617b143133.png"/><Relationship Id="rId134" Type="http://schemas.openxmlformats.org/officeDocument/2006/relationships/image" Target="../media/3e2d388d_f3c8_11eb_82ff_003048fd731b_ae66e553_3fbb_11ef_a5f3_047c1617b143134.png"/><Relationship Id="rId135" Type="http://schemas.openxmlformats.org/officeDocument/2006/relationships/image" Target="../media/3e2d388f_f3c8_11eb_82ff_003048fd731b_ae66e555_3fbb_11ef_a5f3_047c1617b143135.png"/><Relationship Id="rId136" Type="http://schemas.openxmlformats.org/officeDocument/2006/relationships/image" Target="../media/3e2d3891_f3c8_11eb_82ff_003048fd731b_ae66e559_3fbb_11ef_a5f3_047c1617b143136.png"/><Relationship Id="rId137" Type="http://schemas.openxmlformats.org/officeDocument/2006/relationships/image" Target="../media/3e2d3893_f3c8_11eb_82ff_003048fd731b_ef30894c_a59b_11ee_a526_047c1617b143137.jpeg"/><Relationship Id="rId138" Type="http://schemas.openxmlformats.org/officeDocument/2006/relationships/image" Target="../media/3e2d3895_f3c8_11eb_82ff_003048fd731b_ef30894d_a59b_11ee_a526_047c1617b143138.jpeg"/><Relationship Id="rId139" Type="http://schemas.openxmlformats.org/officeDocument/2006/relationships/image" Target="../media/3e2d3897_f3c8_11eb_82ff_003048fd731b_ef30894e_a59b_11ee_a526_047c1617b143139.jpeg"/><Relationship Id="rId140" Type="http://schemas.openxmlformats.org/officeDocument/2006/relationships/image" Target="../media/3e2d3899_f3c8_11eb_82ff_003048fd731b_ef30894f_a59b_11ee_a526_047c1617b143140.jpeg"/><Relationship Id="rId141" Type="http://schemas.openxmlformats.org/officeDocument/2006/relationships/image" Target="../media/3e2d389b_f3c8_11eb_82ff_003048fd731b_ef308950_a59b_11ee_a526_047c1617b143141.jpeg"/><Relationship Id="rId142" Type="http://schemas.openxmlformats.org/officeDocument/2006/relationships/image" Target="../media/3e2d389d_f3c8_11eb_82ff_003048fd731b_ef308952_a59b_11ee_a526_047c1617b143142.jpeg"/><Relationship Id="rId143" Type="http://schemas.openxmlformats.org/officeDocument/2006/relationships/image" Target="../media/3e2d389f_f3c8_11eb_82ff_003048fd731b_ef308954_a59b_11ee_a526_047c1617b143143.jpeg"/><Relationship Id="rId144" Type="http://schemas.openxmlformats.org/officeDocument/2006/relationships/image" Target="../media/3e2d38a1_f3c8_11eb_82ff_003048fd731b_ef308956_a59b_11ee_a526_047c1617b143144.jpeg"/><Relationship Id="rId145" Type="http://schemas.openxmlformats.org/officeDocument/2006/relationships/image" Target="../media/3e2d38a3_f3c8_11eb_82ff_003048fd731b_ef308958_a59b_11ee_a526_047c1617b143145.jpeg"/><Relationship Id="rId146" Type="http://schemas.openxmlformats.org/officeDocument/2006/relationships/image" Target="../media/3e2d38a5_f3c8_11eb_82ff_003048fd731b_ef30895a_a59b_11ee_a526_047c1617b143146.jpeg"/><Relationship Id="rId147" Type="http://schemas.openxmlformats.org/officeDocument/2006/relationships/image" Target="../media/3e2d38a7_f3c8_11eb_82ff_003048fd731b_ef30895c_a59b_11ee_a526_047c1617b143147.jpeg"/><Relationship Id="rId148" Type="http://schemas.openxmlformats.org/officeDocument/2006/relationships/image" Target="../media/3e2d38a9_f3c8_11eb_82ff_003048fd731b_ef30895e_a59b_11ee_a526_047c1617b143148.jpeg"/><Relationship Id="rId149" Type="http://schemas.openxmlformats.org/officeDocument/2006/relationships/image" Target="../media/3e2d38ab_f3c8_11eb_82ff_003048fd731b_ef308960_a59b_11ee_a526_047c1617b143149.jpeg"/><Relationship Id="rId150" Type="http://schemas.openxmlformats.org/officeDocument/2006/relationships/image" Target="../media/3e2d38ad_f3c8_11eb_82ff_003048fd731b_ef308962_a59b_11ee_a526_047c1617b143150.jpeg"/><Relationship Id="rId151" Type="http://schemas.openxmlformats.org/officeDocument/2006/relationships/image" Target="../media/3e2d38af_f3c8_11eb_82ff_003048fd731b_ef308964_a59b_11ee_a526_047c1617b143151.jpeg"/><Relationship Id="rId152" Type="http://schemas.openxmlformats.org/officeDocument/2006/relationships/image" Target="../media/3e2d38b1_f3c8_11eb_82ff_003048fd731b_ef308966_a59b_11ee_a526_047c1617b143152.jpeg"/><Relationship Id="rId153" Type="http://schemas.openxmlformats.org/officeDocument/2006/relationships/image" Target="../media/3e2d38b3_f3c8_11eb_82ff_003048fd731b_ef308968_a59b_11ee_a526_047c1617b143153.jpeg"/><Relationship Id="rId154" Type="http://schemas.openxmlformats.org/officeDocument/2006/relationships/image" Target="../media/3e2d38b5_f3c8_11eb_82ff_003048fd731b_ef30896a_a59b_11ee_a526_047c1617b143154.jpeg"/><Relationship Id="rId155" Type="http://schemas.openxmlformats.org/officeDocument/2006/relationships/image" Target="../media/3e2d38b7_f3c8_11eb_82ff_003048fd731b_ef30896c_a59b_11ee_a526_047c1617b143155.jpeg"/><Relationship Id="rId156" Type="http://schemas.openxmlformats.org/officeDocument/2006/relationships/image" Target="../media/3e2d38b9_f3c8_11eb_82ff_003048fd731b_ef30896e_a59b_11ee_a526_047c1617b143156.jpeg"/><Relationship Id="rId157" Type="http://schemas.openxmlformats.org/officeDocument/2006/relationships/image" Target="../media/3e2d38bb_f3c8_11eb_82ff_003048fd731b_ef308970_a59b_11ee_a526_047c1617b143157.jpeg"/><Relationship Id="rId158" Type="http://schemas.openxmlformats.org/officeDocument/2006/relationships/image" Target="../media/3e2d38bd_f3c8_11eb_82ff_003048fd731b_ef308972_a59b_11ee_a526_047c1617b143158.jpeg"/><Relationship Id="rId159" Type="http://schemas.openxmlformats.org/officeDocument/2006/relationships/image" Target="../media/3e2d38bf_f3c8_11eb_82ff_003048fd731b_5922160a_11fe_11ef_a5b8_047c1617b143159.png"/><Relationship Id="rId160" Type="http://schemas.openxmlformats.org/officeDocument/2006/relationships/image" Target="../media/45f592a8_4009_11ec_8370_003048fd731b_ef308975_a59b_11ee_a526_047c1617b143160.jpeg"/><Relationship Id="rId161" Type="http://schemas.openxmlformats.org/officeDocument/2006/relationships/image" Target="../media/45f592aa_4009_11ec_8370_003048fd731b_ef308976_a59b_11ee_a526_047c1617b143161.jpeg"/><Relationship Id="rId162" Type="http://schemas.openxmlformats.org/officeDocument/2006/relationships/image" Target="../media/45f592ac_4009_11ec_8370_003048fd731b_ef308977_a59b_11ee_a526_047c1617b143162.jpeg"/><Relationship Id="rId163" Type="http://schemas.openxmlformats.org/officeDocument/2006/relationships/image" Target="../media/45f592ae_4009_11ec_8370_003048fd731b_ef308978_a59b_11ee_a526_047c1617b143163.jpeg"/><Relationship Id="rId164" Type="http://schemas.openxmlformats.org/officeDocument/2006/relationships/image" Target="../media/45f592b0_4009_11ec_8370_003048fd731b_ef308979_a59b_11ee_a526_047c1617b143164.jpeg"/><Relationship Id="rId165" Type="http://schemas.openxmlformats.org/officeDocument/2006/relationships/image" Target="../media/45f592b2_4009_11ec_8370_003048fd731b_ef30897a_a59b_11ee_a526_047c1617b143165.jpeg"/><Relationship Id="rId166" Type="http://schemas.openxmlformats.org/officeDocument/2006/relationships/image" Target="../media/45f592b4_4009_11ec_8370_003048fd731b_ef30897b_a59b_11ee_a526_047c1617b143166.jpeg"/><Relationship Id="rId167" Type="http://schemas.openxmlformats.org/officeDocument/2006/relationships/image" Target="../media/13e8ca5c_5853_11ed_a364_047c1617b143_592215e2_11fe_11ef_a5b8_047c1617b143167.png"/><Relationship Id="rId168" Type="http://schemas.openxmlformats.org/officeDocument/2006/relationships/image" Target="../media/13e8ca5e_5853_11ed_a364_047c1617b143_ae66e557_3fbb_11ef_a5f3_047c1617b143168.png"/><Relationship Id="rId169" Type="http://schemas.openxmlformats.org/officeDocument/2006/relationships/image" Target="../media/13e8ca60_5853_11ed_a364_047c1617b143_ae66e55b_3fbb_11ef_a5f3_047c1617b143169.png"/><Relationship Id="rId170" Type="http://schemas.openxmlformats.org/officeDocument/2006/relationships/image" Target="../media/13e8ca62_5853_11ed_a364_047c1617b143_ae66e55d_3fbb_11ef_a5f3_047c1617b143170.png"/><Relationship Id="rId171" Type="http://schemas.openxmlformats.org/officeDocument/2006/relationships/image" Target="../media/85dc9608_9062_11ed_a3b6_047c1617b143_592215d4_11fe_11ef_a5b8_047c1617b143171.png"/><Relationship Id="rId172" Type="http://schemas.openxmlformats.org/officeDocument/2006/relationships/image" Target="../media/170c7628_525f_11ef_a60b_047c1617b143_6b95d3f5_5a46_11f0_a775_047c1617b143172.jpeg"/><Relationship Id="rId173" Type="http://schemas.openxmlformats.org/officeDocument/2006/relationships/image" Target="../media/170c762a_525f_11ef_a60b_047c1617b143_6b95d3e5_5a46_11f0_a775_047c1617b143173.jpeg"/><Relationship Id="rId174" Type="http://schemas.openxmlformats.org/officeDocument/2006/relationships/image" Target="../media/170c762c_525f_11ef_a60b_047c1617b143_6b95d3e7_5a46_11f0_a775_047c1617b143174.jpeg"/><Relationship Id="rId175" Type="http://schemas.openxmlformats.org/officeDocument/2006/relationships/image" Target="../media/170c762e_525f_11ef_a60b_047c1617b143_6b95d3e9_5a46_11f0_a775_047c1617b143175.jpeg"/><Relationship Id="rId176" Type="http://schemas.openxmlformats.org/officeDocument/2006/relationships/image" Target="../media/170c7630_525f_11ef_a60b_047c1617b143_6b95d3ec_5a46_11f0_a775_047c1617b143176.jpeg"/><Relationship Id="rId177" Type="http://schemas.openxmlformats.org/officeDocument/2006/relationships/image" Target="../media/170c7632_525f_11ef_a60b_047c1617b143_6b95d3ef_5a46_11f0_a775_047c1617b143177.jpeg"/><Relationship Id="rId178" Type="http://schemas.openxmlformats.org/officeDocument/2006/relationships/image" Target="../media/170c7634_525f_11ef_a60b_047c1617b143_6b95d3f1_5a46_11f0_a775_047c1617b143178.jpeg"/><Relationship Id="rId179" Type="http://schemas.openxmlformats.org/officeDocument/2006/relationships/image" Target="../media/170c7636_525f_11ef_a60b_047c1617b143_6b95d3d8_5a46_11f0_a775_047c1617b143179.jpeg"/><Relationship Id="rId180" Type="http://schemas.openxmlformats.org/officeDocument/2006/relationships/image" Target="../media/170c7638_525f_11ef_a60b_047c1617b143_6b95d3da_5a46_11f0_a775_047c1617b143180.jpeg"/><Relationship Id="rId181" Type="http://schemas.openxmlformats.org/officeDocument/2006/relationships/image" Target="../media/170c763a_525f_11ef_a60b_047c1617b143_6b95d3dc_5a46_11f0_a775_047c1617b143181.jpeg"/><Relationship Id="rId182" Type="http://schemas.openxmlformats.org/officeDocument/2006/relationships/image" Target="../media/170c763c_525f_11ef_a60b_047c1617b143_6b95d403_5a46_11f0_a775_047c1617b143182.jpeg"/><Relationship Id="rId183" Type="http://schemas.openxmlformats.org/officeDocument/2006/relationships/image" Target="../media/170c763e_525f_11ef_a60b_047c1617b143_6b95d405_5a46_11f0_a775_047c1617b143183.jpeg"/><Relationship Id="rId184" Type="http://schemas.openxmlformats.org/officeDocument/2006/relationships/image" Target="../media/170c7640_525f_11ef_a60b_047c1617b143_6b95d407_5a46_11f0_a775_047c1617b143184.jpeg"/><Relationship Id="rId185" Type="http://schemas.openxmlformats.org/officeDocument/2006/relationships/image" Target="../media/fa083b59_526f_11ef_a60b_047c1617b143_6b95d3ff_5a46_11f0_a775_047c1617b143185.jpeg"/><Relationship Id="rId186" Type="http://schemas.openxmlformats.org/officeDocument/2006/relationships/image" Target="../media/fa083b5b_526f_11ef_a60b_047c1617b143_6b95d3f9_5a46_11f0_a775_047c1617b143186.jpeg"/><Relationship Id="rId187" Type="http://schemas.openxmlformats.org/officeDocument/2006/relationships/image" Target="../media/fa083b5d_526f_11ef_a60b_047c1617b143_6b95d3fb_5a46_11f0_a775_047c1617b143187.jpeg"/><Relationship Id="rId188" Type="http://schemas.openxmlformats.org/officeDocument/2006/relationships/image" Target="../media/fa083b5f_526f_11ef_a60b_047c1617b143_6b95d3fd_5a46_11f0_a775_047c1617b143188.jpeg"/><Relationship Id="rId189" Type="http://schemas.openxmlformats.org/officeDocument/2006/relationships/image" Target="../media/fa083b61_526f_11ef_a60b_047c1617b143_6b95d3f7_5a46_11f0_a775_047c1617b143189.jpeg"/><Relationship Id="rId190" Type="http://schemas.openxmlformats.org/officeDocument/2006/relationships/image" Target="../media/fa083b63_526f_11ef_a60b_047c1617b143_6b95d3bf_5a46_11f0_a775_047c1617b143190.jpeg"/><Relationship Id="rId191" Type="http://schemas.openxmlformats.org/officeDocument/2006/relationships/image" Target="../media/fa083b65_526f_11ef_a60b_047c1617b143_6b95d3c1_5a46_11f0_a775_047c1617b143191.jpeg"/><Relationship Id="rId192" Type="http://schemas.openxmlformats.org/officeDocument/2006/relationships/image" Target="../media/fa083b67_526f_11ef_a60b_047c1617b143_6b95d3c3_5a46_11f0_a775_047c1617b143192.jpeg"/><Relationship Id="rId193" Type="http://schemas.openxmlformats.org/officeDocument/2006/relationships/image" Target="../media/fa083b69_526f_11ef_a60b_047c1617b143_6b95d3bd_5a46_11f0_a775_047c1617b143193.jpeg"/><Relationship Id="rId194" Type="http://schemas.openxmlformats.org/officeDocument/2006/relationships/image" Target="../media/fa083b6b_526f_11ef_a60b_047c1617b143_6b95d3c7_5a46_11f0_a775_047c1617b143194.jpeg"/><Relationship Id="rId195" Type="http://schemas.openxmlformats.org/officeDocument/2006/relationships/image" Target="../media/fa083b6d_526f_11ef_a60b_047c1617b143_6b95d3c9_5a46_11f0_a775_047c1617b143195.jpeg"/><Relationship Id="rId196" Type="http://schemas.openxmlformats.org/officeDocument/2006/relationships/image" Target="../media/fa083b6f_526f_11ef_a60b_047c1617b143_6b95d3cb_5a46_11f0_a775_047c1617b143196.jpeg"/><Relationship Id="rId197" Type="http://schemas.openxmlformats.org/officeDocument/2006/relationships/image" Target="../media/fa083b71_526f_11ef_a60b_047c1617b143_6b95d38b_5a46_11f0_a775_047c1617b143197.jpeg"/><Relationship Id="rId198" Type="http://schemas.openxmlformats.org/officeDocument/2006/relationships/image" Target="../media/fa083b73_526f_11ef_a60b_047c1617b143_6b95d38d_5a46_11f0_a775_047c1617b143198.jpeg"/><Relationship Id="rId199" Type="http://schemas.openxmlformats.org/officeDocument/2006/relationships/image" Target="../media/fa083b75_526f_11ef_a60b_047c1617b143_6b95d38f_5a46_11f0_a775_047c1617b143199.jpeg"/><Relationship Id="rId200" Type="http://schemas.openxmlformats.org/officeDocument/2006/relationships/image" Target="../media/fa083b77_526f_11ef_a60b_047c1617b143_6b95d389_5a46_11f0_a775_047c1617b143200.jpeg"/><Relationship Id="rId201" Type="http://schemas.openxmlformats.org/officeDocument/2006/relationships/image" Target="../media/fa083b79_526f_11ef_a60b_047c1617b143_83eb9686_5d58_11f0_a779_047c1617b143201.jpeg"/><Relationship Id="rId202" Type="http://schemas.openxmlformats.org/officeDocument/2006/relationships/image" Target="../media/fa083b7b_526f_11ef_a60b_047c1617b143_83eb9688_5d58_11f0_a779_047c1617b143202.jpeg"/><Relationship Id="rId203" Type="http://schemas.openxmlformats.org/officeDocument/2006/relationships/image" Target="../media/fa083b7d_526f_11ef_a60b_047c1617b143_83eb968a_5d58_11f0_a779_047c1617b143203.jpeg"/><Relationship Id="rId204" Type="http://schemas.openxmlformats.org/officeDocument/2006/relationships/image" Target="../media/fa083b7f_526f_11ef_a60b_047c1617b143_83eb9684_5d58_11f0_a779_047c1617b143204.jpeg"/><Relationship Id="rId205" Type="http://schemas.openxmlformats.org/officeDocument/2006/relationships/image" Target="../media/fa083b81_526f_11ef_a60b_047c1617b143_19e9686c_793a_11f0_a79f_047c1617b143205.jpeg"/><Relationship Id="rId206" Type="http://schemas.openxmlformats.org/officeDocument/2006/relationships/image" Target="../media/fa083b83_526f_11ef_a60b_047c1617b143_19e9686d_793a_11f0_a79f_047c1617b143206.jpeg"/><Relationship Id="rId207" Type="http://schemas.openxmlformats.org/officeDocument/2006/relationships/image" Target="../media/fa083b85_526f_11ef_a60b_047c1617b143_19e9686e_793a_11f0_a79f_047c1617b143207.jpeg"/><Relationship Id="rId208" Type="http://schemas.openxmlformats.org/officeDocument/2006/relationships/image" Target="../media/fa083b87_526f_11ef_a60b_047c1617b143_19e9686b_793a_11f0_a79f_047c1617b143208.jpeg"/><Relationship Id="rId209" Type="http://schemas.openxmlformats.org/officeDocument/2006/relationships/image" Target="../media/fa083b89_526f_11ef_a60b_047c1617b143_6b95d3cf_5a46_11f0_a775_047c1617b143209.jpeg"/><Relationship Id="rId210" Type="http://schemas.openxmlformats.org/officeDocument/2006/relationships/image" Target="../media/fa083b8b_526f_11ef_a60b_047c1617b143_6b95d3d3_5a46_11f0_a775_047c1617b143210.jpeg"/><Relationship Id="rId211" Type="http://schemas.openxmlformats.org/officeDocument/2006/relationships/image" Target="../media/fa083b8d_526f_11ef_a60b_047c1617b143_6b95d3d1_5a46_11f0_a775_047c1617b143211.jpeg"/><Relationship Id="rId212" Type="http://schemas.openxmlformats.org/officeDocument/2006/relationships/image" Target="../media/fa083b8f_526f_11ef_a60b_047c1617b143_6b95d3d5_5a46_11f0_a775_047c1617b143212.jpeg"/><Relationship Id="rId213" Type="http://schemas.openxmlformats.org/officeDocument/2006/relationships/image" Target="../media/fa083b91_526f_11ef_a60b_047c1617b143_6b95d3cd_5a46_11f0_a775_047c1617b143213.jpeg"/><Relationship Id="rId214" Type="http://schemas.openxmlformats.org/officeDocument/2006/relationships/image" Target="../media/5a6d7b53_847d_11ef_a64e_047c1617b143_19e96869_793a_11f0_a79f_047c1617b143214.jpeg"/><Relationship Id="rId215" Type="http://schemas.openxmlformats.org/officeDocument/2006/relationships/image" Target="../media/5a6d7b55_847d_11ef_a64e_047c1617b143_19e9686a_793a_11f0_a79f_047c1617b143215.jpeg"/><Relationship Id="rId216" Type="http://schemas.openxmlformats.org/officeDocument/2006/relationships/image" Target="../media/5a6d7b57_847d_11ef_a64e_047c1617b143_6b95d3f3_5a46_11f0_a775_047c1617b143216.jpeg"/><Relationship Id="rId217" Type="http://schemas.openxmlformats.org/officeDocument/2006/relationships/image" Target="../media/5a6d7b59_847d_11ef_a64e_047c1617b143_6b95d3de_5a46_11f0_a775_047c1617b143217.jpeg"/><Relationship Id="rId218" Type="http://schemas.openxmlformats.org/officeDocument/2006/relationships/image" Target="../media/5a6d7b5b_847d_11ef_a64e_047c1617b143_6b95d3e0_5a46_11f0_a775_047c1617b143218.jpeg"/><Relationship Id="rId219" Type="http://schemas.openxmlformats.org/officeDocument/2006/relationships/image" Target="../media/5a6d7b5d_847d_11ef_a64e_047c1617b143_6b95d3e2_5a46_11f0_a775_047c1617b143219.jpeg"/><Relationship Id="rId220" Type="http://schemas.openxmlformats.org/officeDocument/2006/relationships/image" Target="../media/5a6d7b5f_847d_11ef_a64e_047c1617b143_6b95d401_5a46_11f0_a775_047c1617b143220.jpeg"/><Relationship Id="rId221" Type="http://schemas.openxmlformats.org/officeDocument/2006/relationships/image" Target="../media/5a6d7b61_847d_11ef_a64e_047c1617b143_6b95d3c5_5a46_11f0_a775_047c1617b143221.jpeg"/><Relationship Id="rId222" Type="http://schemas.openxmlformats.org/officeDocument/2006/relationships/image" Target="../media/5a6d7b63_847d_11ef_a64e_047c1617b143_1b5db362_f93d_11ef_a6ea_047c1617b143222.jpeg"/><Relationship Id="rId223" Type="http://schemas.openxmlformats.org/officeDocument/2006/relationships/image" Target="../media/5a6d7b65_847d_11ef_a64e_047c1617b143_6b95d3a7_5a46_11f0_a775_047c1617b143223.jpeg"/><Relationship Id="rId224" Type="http://schemas.openxmlformats.org/officeDocument/2006/relationships/image" Target="../media/5a6d7b67_847d_11ef_a64e_047c1617b143_6b95d3a9_5a46_11f0_a775_047c1617b143224.jpeg"/><Relationship Id="rId225" Type="http://schemas.openxmlformats.org/officeDocument/2006/relationships/image" Target="../media/5a6d7b69_847d_11ef_a64e_047c1617b143_6b95d3ab_5a46_11f0_a775_047c1617b143225.jpeg"/><Relationship Id="rId226" Type="http://schemas.openxmlformats.org/officeDocument/2006/relationships/image" Target="../media/5a6d7b6b_847d_11ef_a64e_047c1617b143_6b95d3ad_5a46_11f0_a775_047c1617b143226.jpeg"/><Relationship Id="rId227" Type="http://schemas.openxmlformats.org/officeDocument/2006/relationships/image" Target="../media/5a6d7b6d_847d_11ef_a64e_047c1617b143_6b95d3af_5a46_11f0_a775_047c1617b143227.jpeg"/><Relationship Id="rId228" Type="http://schemas.openxmlformats.org/officeDocument/2006/relationships/image" Target="../media/5a6d7b6f_847d_11ef_a64e_047c1617b143_6b95d3b1_5a46_11f0_a775_047c1617b143228.jpeg"/><Relationship Id="rId229" Type="http://schemas.openxmlformats.org/officeDocument/2006/relationships/image" Target="../media/5a6d7b71_847d_11ef_a64e_047c1617b143_6b95d3b3_5a46_11f0_a775_047c1617b143229.jpeg"/><Relationship Id="rId230" Type="http://schemas.openxmlformats.org/officeDocument/2006/relationships/image" Target="../media/5a6d7b73_847d_11ef_a64e_047c1617b143_6b95d3b5_5a46_11f0_a775_047c1617b143230.jpeg"/><Relationship Id="rId231" Type="http://schemas.openxmlformats.org/officeDocument/2006/relationships/image" Target="../media/5a6d7b75_847d_11ef_a64e_047c1617b143_6b95d3b7_5a46_11f0_a775_047c1617b143231.jpeg"/><Relationship Id="rId232" Type="http://schemas.openxmlformats.org/officeDocument/2006/relationships/image" Target="../media/5a6d7b77_847d_11ef_a64e_047c1617b143_6b95d3b9_5a46_11f0_a775_047c1617b143232.jpeg"/><Relationship Id="rId233" Type="http://schemas.openxmlformats.org/officeDocument/2006/relationships/image" Target="../media/5a6d7b79_847d_11ef_a64e_047c1617b143_6b95d3bb_5a46_11f0_a775_047c1617b143233.jpeg"/><Relationship Id="rId234" Type="http://schemas.openxmlformats.org/officeDocument/2006/relationships/image" Target="../media/5a6d7b7b_847d_11ef_a64e_047c1617b143_6b95d391_5a46_11f0_a775_047c1617b143234.jpeg"/><Relationship Id="rId235" Type="http://schemas.openxmlformats.org/officeDocument/2006/relationships/image" Target="../media/5a6d7b7d_847d_11ef_a64e_047c1617b143_6b95d393_5a46_11f0_a775_047c1617b143235.jpeg"/><Relationship Id="rId236" Type="http://schemas.openxmlformats.org/officeDocument/2006/relationships/image" Target="../media/5a6d7b7f_847d_11ef_a64e_047c1617b143_6b95d395_5a46_11f0_a775_047c1617b143236.jpeg"/><Relationship Id="rId237" Type="http://schemas.openxmlformats.org/officeDocument/2006/relationships/image" Target="../media/5a6d7b81_847d_11ef_a64e_047c1617b143_6b95d397_5a46_11f0_a775_047c1617b143237.jpeg"/><Relationship Id="rId238" Type="http://schemas.openxmlformats.org/officeDocument/2006/relationships/image" Target="../media/5a6d7b83_847d_11ef_a64e_047c1617b143_6b95d399_5a46_11f0_a775_047c1617b143238.jpeg"/><Relationship Id="rId239" Type="http://schemas.openxmlformats.org/officeDocument/2006/relationships/image" Target="../media/5a6d7b85_847d_11ef_a64e_047c1617b143_6b95d39b_5a46_11f0_a775_047c1617b143239.jpeg"/><Relationship Id="rId240" Type="http://schemas.openxmlformats.org/officeDocument/2006/relationships/image" Target="../media/5a6d7b87_847d_11ef_a64e_047c1617b143_6b95d39d_5a46_11f0_a775_047c1617b143240.jpeg"/><Relationship Id="rId241" Type="http://schemas.openxmlformats.org/officeDocument/2006/relationships/image" Target="../media/5a6d7b89_847d_11ef_a64e_047c1617b143_6b95d39f_5a46_11f0_a775_047c1617b143241.jpeg"/><Relationship Id="rId242" Type="http://schemas.openxmlformats.org/officeDocument/2006/relationships/image" Target="../media/5a6d7b8b_847d_11ef_a64e_047c1617b143_6b95d3a1_5a46_11f0_a775_047c1617b143242.jpeg"/><Relationship Id="rId243" Type="http://schemas.openxmlformats.org/officeDocument/2006/relationships/image" Target="../media/5a6d7b8d_847d_11ef_a64e_047c1617b143_6b95d3a3_5a46_11f0_a775_047c1617b143243.jpeg"/><Relationship Id="rId244" Type="http://schemas.openxmlformats.org/officeDocument/2006/relationships/image" Target="../media/5a6d7b8f_847d_11ef_a64e_047c1617b143_6b95d3a5_5a46_11f0_a775_047c1617b143244.jpeg"/><Relationship Id="rId245" Type="http://schemas.openxmlformats.org/officeDocument/2006/relationships/image" Target="../media/5a6d7b91_847d_11ef_a64e_047c1617b143_6b95d388_5a46_11f0_a775_047c1617b143245.jpeg"/><Relationship Id="rId246" Type="http://schemas.openxmlformats.org/officeDocument/2006/relationships/image" Target="../media/5a6d7b93_847d_11ef_a64e_047c1617b143_6b95d387_5a46_11f0_a775_047c1617b143246.jpeg"/><Relationship Id="rId247" Type="http://schemas.openxmlformats.org/officeDocument/2006/relationships/image" Target="../media/9182be84_eeb6_11ef_a6dd_047c1617b143_19e96886_793a_11f0_a79f_047c1617b143247.jpeg"/><Relationship Id="rId248" Type="http://schemas.openxmlformats.org/officeDocument/2006/relationships/image" Target="../media/9182be86_eeb6_11ef_a6dd_047c1617b143_19e9686f_793a_11f0_a79f_047c1617b143248.jpeg"/><Relationship Id="rId249" Type="http://schemas.openxmlformats.org/officeDocument/2006/relationships/image" Target="../media/9182be88_eeb6_11ef_a6dd_047c1617b143_19e96872_793a_11f0_a79f_047c1617b143249.jpeg"/><Relationship Id="rId250" Type="http://schemas.openxmlformats.org/officeDocument/2006/relationships/image" Target="../media/9182be8a_eeb6_11ef_a6dd_047c1617b143_19e96874_793a_11f0_a79f_047c1617b143250.jpeg"/><Relationship Id="rId251" Type="http://schemas.openxmlformats.org/officeDocument/2006/relationships/image" Target="../media/9182be8c_eeb6_11ef_a6dd_047c1617b143_19e96877_793a_11f0_a79f_047c1617b143251.jpeg"/><Relationship Id="rId252" Type="http://schemas.openxmlformats.org/officeDocument/2006/relationships/image" Target="../media/9182be8e_eeb6_11ef_a6dd_047c1617b143_19e9687a_793a_11f0_a79f_047c1617b143252.jpeg"/><Relationship Id="rId253" Type="http://schemas.openxmlformats.org/officeDocument/2006/relationships/image" Target="../media/9182be90_eeb6_11ef_a6dd_047c1617b143_19e9687d_793a_11f0_a79f_047c1617b143253.jpeg"/><Relationship Id="rId254" Type="http://schemas.openxmlformats.org/officeDocument/2006/relationships/image" Target="../media/9182be92_eeb6_11ef_a6dd_047c1617b143_19e96880_793a_11f0_a79f_047c1617b143254.jpeg"/><Relationship Id="rId255" Type="http://schemas.openxmlformats.org/officeDocument/2006/relationships/image" Target="../media/9182be94_eeb6_11ef_a6dd_047c1617b143_19e96883_793a_11f0_a79f_047c1617b14325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0" name="Image_55" descr="Image_55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1" name="Image_56" descr="Image_56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2" name="Image_57" descr="Image_57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3" name="Image_58" descr="Image_58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4" name="Image_59" descr="Image_59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5" name="Image_60" descr="Image_60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6" name="Image_61" descr="Image_61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7" name="Image_62" descr="Image_62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8" name="Image_63" descr="Image_63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9" name="Image_64" descr="Image_64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0" name="Image_65" descr="Image_65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1" name="Image_66" descr="Image_66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2" name="Image_67" descr="Image_67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3" name="Image_68" descr="Image_68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4" name="Image_69" descr="Image_69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5" name="Image_70" descr="Image_70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6" name="Image_71" descr="Image_71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7" name="Image_72" descr="Image_72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8" name="Image_73" descr="Image_73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9" name="Image_74" descr="Image_74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0" name="Image_75" descr="Image_75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1" name="Image_76" descr="Image_76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74" name="Image_179" descr="Image_179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5" name="Image_180" descr="Image_180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6" name="Image_181" descr="Image_181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7" name="Image_182" descr="Image_182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78" name="Image_183" descr="Image_183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79" name="Image_184" descr="Image_184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80" name="Image_185" descr="Image_185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81" name="Image_186" descr="Image_186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82" name="Image_187" descr="Image_187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83" name="Image_188" descr="Image_188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84" name="Image_189" descr="Image_189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85" name="Image_190" descr="Image_190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86" name="Image_191" descr="Image_191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87" name="Image_192" descr="Image_192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88" name="Image_193" descr="Image_193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89" name="Image_194" descr="Image_194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90" name="Image_195" descr="Image_195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91" name="Image_196" descr="Image_19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92" name="Image_197" descr="Image_19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93" name="Image_198" descr="Image_198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94" name="Image_199" descr="Image_199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95" name="Image_200" descr="Image_200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96" name="Image_201" descr="Image_201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97" name="Image_202" descr="Image_202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98" name="Image_203" descr="Image_203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99" name="Image_204" descr="Image_204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200" name="Image_205" descr="Image_205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201" name="Image_206" descr="Image_206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202" name="Image_207" descr="Image_207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203" name="Image_208" descr="Image_20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204" name="Image_209" descr="Image_20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205" name="Image_210" descr="Image_21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206" name="Image_211" descr="Image_21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207" name="Image_212" descr="Image_21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208" name="Image_213" descr="Image_21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209" name="Image_214" descr="Image_21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210" name="Image_215" descr="Image_21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211" name="Image_216" descr="Image_21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212" name="Image_217" descr="Image_21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213" name="Image_218" descr="Image_21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214" name="Image_219" descr="Image_21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215" name="Image_220" descr="Image_22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216" name="Image_221" descr="Image_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217" name="Image_222" descr="Image_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18" name="Image_223" descr="Image_22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19" name="Image_224" descr="Image_22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20" name="Image_225" descr="Image_22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21" name="Image_226" descr="Image_22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22" name="Image_227" descr="Image_22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23" name="Image_228" descr="Image_22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24" name="Image_229" descr="Image_22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25" name="Image_230" descr="Image_23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26" name="Image_231" descr="Image_23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27" name="Image_232" descr="Image_23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28" name="Image_233" descr="Image_23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29" name="Image_234" descr="Image_23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30" name="Image_235" descr="Image_23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31" name="Image_236" descr="Image_23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32" name="Image_237" descr="Image_23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33" name="Image_238" descr="Image_23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34" name="Image_239" descr="Image_23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35" name="Image_240" descr="Image_24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36" name="Image_241" descr="Image_24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37" name="Image_242" descr="Image_24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38" name="Image_243" descr="Image_24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39" name="Image_244" descr="Image_24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40" name="Image_245" descr="Image_24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41" name="Image_246" descr="Image_24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42" name="Image_247" descr="Image_24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43" name="Image_248" descr="Image_24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44" name="Image_249" descr="Image_24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45" name="Image_250" descr="Image_25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46" name="Image_251" descr="Image_25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47" name="Image_252" descr="Image_25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48" name="Image_253" descr="Image_25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49" name="Image_254" descr="Image_25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50" name="Image_255" descr="Image_25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51" name="Image_256" descr="Image_25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52" name="Image_257" descr="Image_25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53" name="Image_258" descr="Image_25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54" name="Image_259" descr="Image_25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55" name="Image_260" descr="Image_26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6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SUM(J2:J268)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829167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J6*197.84</f>
        <v>0</v>
      </c>
      <c r="L6" s="5"/>
    </row>
    <row r="7" spans="1:12" customHeight="1" ht="105" outlineLevel="5">
      <c r="A7" s="1"/>
      <c r="B7" s="1">
        <v>829168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24</v>
      </c>
      <c r="H7" s="2">
        <v>0</v>
      </c>
      <c r="I7" s="1">
        <v>0</v>
      </c>
      <c r="J7" s="3" t="s">
        <v>19</v>
      </c>
      <c r="K7" s="2" t="str">
        <f>J7*224.61</f>
        <v>0</v>
      </c>
      <c r="L7" s="5"/>
    </row>
    <row r="8" spans="1:12" customHeight="1" ht="105" outlineLevel="5">
      <c r="A8" s="1"/>
      <c r="B8" s="1">
        <v>829169</v>
      </c>
      <c r="C8" s="1" t="s">
        <v>25</v>
      </c>
      <c r="D8" s="1" t="s">
        <v>26</v>
      </c>
      <c r="E8" s="2" t="s">
        <v>27</v>
      </c>
      <c r="F8" s="2" t="s">
        <v>28</v>
      </c>
      <c r="G8" s="2" t="s">
        <v>29</v>
      </c>
      <c r="H8" s="2">
        <v>0</v>
      </c>
      <c r="I8" s="1" t="s">
        <v>29</v>
      </c>
      <c r="J8" s="3" t="s">
        <v>19</v>
      </c>
      <c r="K8" s="2" t="str">
        <f>J8*257.34</f>
        <v>0</v>
      </c>
      <c r="L8" s="5"/>
    </row>
    <row r="9" spans="1:12" customHeight="1" ht="105" outlineLevel="5">
      <c r="A9" s="1"/>
      <c r="B9" s="1">
        <v>829170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29</v>
      </c>
      <c r="H9" s="2">
        <v>0</v>
      </c>
      <c r="I9" s="1">
        <v>0</v>
      </c>
      <c r="J9" s="3" t="s">
        <v>19</v>
      </c>
      <c r="K9" s="2" t="str">
        <f>J9*322.79</f>
        <v>0</v>
      </c>
      <c r="L9" s="5"/>
    </row>
    <row r="10" spans="1:12" customHeight="1" ht="105" outlineLevel="5">
      <c r="A10" s="1"/>
      <c r="B10" s="1">
        <v>829171</v>
      </c>
      <c r="C10" s="1" t="s">
        <v>34</v>
      </c>
      <c r="D10" s="1" t="s">
        <v>35</v>
      </c>
      <c r="E10" s="2" t="s">
        <v>36</v>
      </c>
      <c r="F10" s="2" t="s">
        <v>37</v>
      </c>
      <c r="G10" s="2" t="s">
        <v>24</v>
      </c>
      <c r="H10" s="2">
        <v>0</v>
      </c>
      <c r="I10" s="1">
        <v>0</v>
      </c>
      <c r="J10" s="3" t="s">
        <v>19</v>
      </c>
      <c r="K10" s="2" t="str">
        <f>J10*386.75</f>
        <v>0</v>
      </c>
      <c r="L10" s="5"/>
    </row>
    <row r="11" spans="1:12" customHeight="1" ht="105" outlineLevel="5">
      <c r="A11" s="1"/>
      <c r="B11" s="1">
        <v>829172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42</v>
      </c>
      <c r="H11" s="2">
        <v>0</v>
      </c>
      <c r="I11" s="1">
        <v>0</v>
      </c>
      <c r="J11" s="3" t="s">
        <v>19</v>
      </c>
      <c r="K11" s="2" t="str">
        <f>J11*526.58</f>
        <v>0</v>
      </c>
      <c r="L11" s="5"/>
    </row>
    <row r="12" spans="1:12" customHeight="1" ht="105" outlineLevel="5">
      <c r="A12" s="1"/>
      <c r="B12" s="1">
        <v>829173</v>
      </c>
      <c r="C12" s="1" t="s">
        <v>43</v>
      </c>
      <c r="D12" s="1" t="s">
        <v>44</v>
      </c>
      <c r="E12" s="2" t="s">
        <v>45</v>
      </c>
      <c r="F12" s="2" t="s">
        <v>46</v>
      </c>
      <c r="G12" s="2" t="s">
        <v>42</v>
      </c>
      <c r="H12" s="2">
        <v>0</v>
      </c>
      <c r="I12" s="1">
        <v>0</v>
      </c>
      <c r="J12" s="3" t="s">
        <v>19</v>
      </c>
      <c r="K12" s="2" t="str">
        <f>J12*517.65</f>
        <v>0</v>
      </c>
      <c r="L12" s="5"/>
    </row>
    <row r="13" spans="1:12" customHeight="1" ht="105" outlineLevel="5">
      <c r="A13" s="1"/>
      <c r="B13" s="1">
        <v>829174</v>
      </c>
      <c r="C13" s="1" t="s">
        <v>47</v>
      </c>
      <c r="D13" s="1" t="s">
        <v>48</v>
      </c>
      <c r="E13" s="2" t="s">
        <v>49</v>
      </c>
      <c r="F13" s="2" t="s">
        <v>17</v>
      </c>
      <c r="G13" s="2" t="s">
        <v>18</v>
      </c>
      <c r="H13" s="2">
        <v>0</v>
      </c>
      <c r="I13" s="1">
        <v>0</v>
      </c>
      <c r="J13" s="3" t="s">
        <v>19</v>
      </c>
      <c r="K13" s="2" t="str">
        <f>J13*197.84</f>
        <v>0</v>
      </c>
      <c r="L13" s="5"/>
    </row>
    <row r="14" spans="1:12" customHeight="1" ht="105" outlineLevel="5">
      <c r="A14" s="1"/>
      <c r="B14" s="1">
        <v>829175</v>
      </c>
      <c r="C14" s="1" t="s">
        <v>50</v>
      </c>
      <c r="D14" s="1" t="s">
        <v>51</v>
      </c>
      <c r="E14" s="2" t="s">
        <v>52</v>
      </c>
      <c r="F14" s="2" t="s">
        <v>53</v>
      </c>
      <c r="G14" s="2" t="s">
        <v>29</v>
      </c>
      <c r="H14" s="2">
        <v>0</v>
      </c>
      <c r="I14" s="1">
        <v>0</v>
      </c>
      <c r="J14" s="3" t="s">
        <v>19</v>
      </c>
      <c r="K14" s="2" t="str">
        <f>J14*226.10</f>
        <v>0</v>
      </c>
      <c r="L14" s="5"/>
    </row>
    <row r="15" spans="1:12" customHeight="1" ht="105" outlineLevel="5">
      <c r="A15" s="1"/>
      <c r="B15" s="1">
        <v>829176</v>
      </c>
      <c r="C15" s="1" t="s">
        <v>54</v>
      </c>
      <c r="D15" s="1" t="s">
        <v>55</v>
      </c>
      <c r="E15" s="2" t="s">
        <v>56</v>
      </c>
      <c r="F15" s="2" t="s">
        <v>57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J15*266.26</f>
        <v>0</v>
      </c>
      <c r="L15" s="5"/>
    </row>
    <row r="16" spans="1:12" customHeight="1" ht="105" outlineLevel="5">
      <c r="A16" s="1"/>
      <c r="B16" s="1">
        <v>829177</v>
      </c>
      <c r="C16" s="1" t="s">
        <v>58</v>
      </c>
      <c r="D16" s="1" t="s">
        <v>59</v>
      </c>
      <c r="E16" s="2" t="s">
        <v>60</v>
      </c>
      <c r="F16" s="2" t="s">
        <v>33</v>
      </c>
      <c r="G16" s="2">
        <v>-6</v>
      </c>
      <c r="H16" s="2">
        <v>0</v>
      </c>
      <c r="I16" s="1" t="s">
        <v>24</v>
      </c>
      <c r="J16" s="3" t="s">
        <v>19</v>
      </c>
      <c r="K16" s="2" t="str">
        <f>J16*322.79</f>
        <v>0</v>
      </c>
      <c r="L16" s="5"/>
    </row>
    <row r="17" spans="1:12" customHeight="1" ht="105" outlineLevel="5">
      <c r="A17" s="1"/>
      <c r="B17" s="1">
        <v>829178</v>
      </c>
      <c r="C17" s="1" t="s">
        <v>61</v>
      </c>
      <c r="D17" s="1" t="s">
        <v>62</v>
      </c>
      <c r="E17" s="2" t="s">
        <v>63</v>
      </c>
      <c r="F17" s="2" t="s">
        <v>37</v>
      </c>
      <c r="G17" s="2">
        <v>0</v>
      </c>
      <c r="H17" s="2">
        <v>0</v>
      </c>
      <c r="I17" s="1">
        <v>0</v>
      </c>
      <c r="J17" s="3" t="s">
        <v>19</v>
      </c>
      <c r="K17" s="2" t="str">
        <f>J17*386.75</f>
        <v>0</v>
      </c>
      <c r="L17" s="5"/>
    </row>
    <row r="18" spans="1:12" customHeight="1" ht="105" outlineLevel="5">
      <c r="A18" s="1"/>
      <c r="B18" s="1">
        <v>829179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42</v>
      </c>
      <c r="H18" s="2">
        <v>0</v>
      </c>
      <c r="I18" s="1">
        <v>0</v>
      </c>
      <c r="J18" s="3" t="s">
        <v>19</v>
      </c>
      <c r="K18" s="2" t="str">
        <f>J18*514.68</f>
        <v>0</v>
      </c>
      <c r="L18" s="5"/>
    </row>
    <row r="19" spans="1:12" customHeight="1" ht="105" outlineLevel="5">
      <c r="A19" s="1"/>
      <c r="B19" s="1">
        <v>829180</v>
      </c>
      <c r="C19" s="1" t="s">
        <v>68</v>
      </c>
      <c r="D19" s="1" t="s">
        <v>69</v>
      </c>
      <c r="E19" s="2" t="s">
        <v>70</v>
      </c>
      <c r="F19" s="2" t="s">
        <v>71</v>
      </c>
      <c r="G19" s="2">
        <v>9</v>
      </c>
      <c r="H19" s="2">
        <v>0</v>
      </c>
      <c r="I19" s="1">
        <v>0</v>
      </c>
      <c r="J19" s="3" t="s">
        <v>19</v>
      </c>
      <c r="K19" s="2" t="str">
        <f>J19*563.76</f>
        <v>0</v>
      </c>
      <c r="L19" s="5"/>
    </row>
    <row r="20" spans="1:12" customHeight="1" ht="105" outlineLevel="5">
      <c r="A20" s="1"/>
      <c r="B20" s="1">
        <v>829181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24</v>
      </c>
      <c r="H20" s="2">
        <v>0</v>
      </c>
      <c r="I20" s="1">
        <v>0</v>
      </c>
      <c r="J20" s="3" t="s">
        <v>19</v>
      </c>
      <c r="K20" s="2" t="str">
        <f>J20*81.81</f>
        <v>0</v>
      </c>
      <c r="L20" s="5"/>
    </row>
    <row r="21" spans="1:12" customHeight="1" ht="105" outlineLevel="5">
      <c r="A21" s="1"/>
      <c r="B21" s="1">
        <v>829182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29</v>
      </c>
      <c r="H21" s="2">
        <v>0</v>
      </c>
      <c r="I21" s="1">
        <v>0</v>
      </c>
      <c r="J21" s="3" t="s">
        <v>19</v>
      </c>
      <c r="K21" s="2" t="str">
        <f>J21*127.93</f>
        <v>0</v>
      </c>
      <c r="L21" s="5"/>
    </row>
    <row r="22" spans="1:12" customHeight="1" ht="105" outlineLevel="5">
      <c r="A22" s="1"/>
      <c r="B22" s="1">
        <v>829183</v>
      </c>
      <c r="C22" s="1" t="s">
        <v>80</v>
      </c>
      <c r="D22" s="1" t="s">
        <v>81</v>
      </c>
      <c r="E22" s="2" t="s">
        <v>82</v>
      </c>
      <c r="F22" s="2" t="s">
        <v>83</v>
      </c>
      <c r="G22" s="2" t="s">
        <v>42</v>
      </c>
      <c r="H22" s="2">
        <v>0</v>
      </c>
      <c r="I22" s="1">
        <v>0</v>
      </c>
      <c r="J22" s="3" t="s">
        <v>19</v>
      </c>
      <c r="K22" s="2" t="str">
        <f>J22*165.11</f>
        <v>0</v>
      </c>
      <c r="L22" s="5"/>
    </row>
    <row r="23" spans="1:12" customHeight="1" ht="105" outlineLevel="5">
      <c r="A23" s="1"/>
      <c r="B23" s="1">
        <v>829184</v>
      </c>
      <c r="C23" s="1" t="s">
        <v>84</v>
      </c>
      <c r="D23" s="1" t="s">
        <v>85</v>
      </c>
      <c r="E23" s="2" t="s">
        <v>86</v>
      </c>
      <c r="F23" s="2" t="s">
        <v>87</v>
      </c>
      <c r="G23" s="2" t="s">
        <v>24</v>
      </c>
      <c r="H23" s="2">
        <v>0</v>
      </c>
      <c r="I23" s="1">
        <v>0</v>
      </c>
      <c r="J23" s="3" t="s">
        <v>19</v>
      </c>
      <c r="K23" s="2" t="str">
        <f>J23*236.51</f>
        <v>0</v>
      </c>
      <c r="L23" s="5"/>
    </row>
    <row r="24" spans="1:12" customHeight="1" ht="105" outlineLevel="5">
      <c r="A24" s="1"/>
      <c r="B24" s="1">
        <v>829185</v>
      </c>
      <c r="C24" s="1" t="s">
        <v>88</v>
      </c>
      <c r="D24" s="1" t="s">
        <v>89</v>
      </c>
      <c r="E24" s="2" t="s">
        <v>90</v>
      </c>
      <c r="F24" s="2" t="s">
        <v>91</v>
      </c>
      <c r="G24" s="2" t="s">
        <v>42</v>
      </c>
      <c r="H24" s="2">
        <v>0</v>
      </c>
      <c r="I24" s="1">
        <v>0</v>
      </c>
      <c r="J24" s="3" t="s">
        <v>19</v>
      </c>
      <c r="K24" s="2" t="str">
        <f>J24*177.01</f>
        <v>0</v>
      </c>
      <c r="L24" s="5"/>
    </row>
    <row r="25" spans="1:12" customHeight="1" ht="105" outlineLevel="5">
      <c r="A25" s="1"/>
      <c r="B25" s="1">
        <v>829186</v>
      </c>
      <c r="C25" s="1" t="s">
        <v>92</v>
      </c>
      <c r="D25" s="1" t="s">
        <v>93</v>
      </c>
      <c r="E25" s="2" t="s">
        <v>94</v>
      </c>
      <c r="F25" s="2" t="s">
        <v>95</v>
      </c>
      <c r="G25" s="2" t="s">
        <v>42</v>
      </c>
      <c r="H25" s="2">
        <v>0</v>
      </c>
      <c r="I25" s="1">
        <v>0</v>
      </c>
      <c r="J25" s="3" t="s">
        <v>19</v>
      </c>
      <c r="K25" s="2" t="str">
        <f>J25*185.94</f>
        <v>0</v>
      </c>
      <c r="L25" s="5"/>
    </row>
    <row r="26" spans="1:12" customHeight="1" ht="105" outlineLevel="5">
      <c r="A26" s="1"/>
      <c r="B26" s="1">
        <v>829187</v>
      </c>
      <c r="C26" s="1" t="s">
        <v>96</v>
      </c>
      <c r="D26" s="1" t="s">
        <v>97</v>
      </c>
      <c r="E26" s="2" t="s">
        <v>98</v>
      </c>
      <c r="F26" s="2" t="s">
        <v>99</v>
      </c>
      <c r="G26" s="2">
        <v>5</v>
      </c>
      <c r="H26" s="2">
        <v>0</v>
      </c>
      <c r="I26" s="1">
        <v>9</v>
      </c>
      <c r="J26" s="3" t="s">
        <v>19</v>
      </c>
      <c r="K26" s="2" t="str">
        <f>J26*233.54</f>
        <v>0</v>
      </c>
      <c r="L26" s="5"/>
    </row>
    <row r="27" spans="1:12" customHeight="1" ht="105" outlineLevel="5">
      <c r="A27" s="1"/>
      <c r="B27" s="1">
        <v>829188</v>
      </c>
      <c r="C27" s="1" t="s">
        <v>100</v>
      </c>
      <c r="D27" s="1" t="s">
        <v>101</v>
      </c>
      <c r="E27" s="2" t="s">
        <v>102</v>
      </c>
      <c r="F27" s="2" t="s">
        <v>103</v>
      </c>
      <c r="G27" s="2" t="s">
        <v>29</v>
      </c>
      <c r="H27" s="2">
        <v>0</v>
      </c>
      <c r="I27" s="1">
        <v>0</v>
      </c>
      <c r="J27" s="3" t="s">
        <v>19</v>
      </c>
      <c r="K27" s="2" t="str">
        <f>J27*261.80</f>
        <v>0</v>
      </c>
      <c r="L27" s="5"/>
    </row>
    <row r="28" spans="1:12" customHeight="1" ht="105" outlineLevel="5">
      <c r="A28" s="1"/>
      <c r="B28" s="1">
        <v>829189</v>
      </c>
      <c r="C28" s="1" t="s">
        <v>104</v>
      </c>
      <c r="D28" s="1" t="s">
        <v>105</v>
      </c>
      <c r="E28" s="2" t="s">
        <v>106</v>
      </c>
      <c r="F28" s="2" t="s">
        <v>28</v>
      </c>
      <c r="G28" s="2" t="s">
        <v>29</v>
      </c>
      <c r="H28" s="2">
        <v>0</v>
      </c>
      <c r="I28" s="1">
        <v>0</v>
      </c>
      <c r="J28" s="3" t="s">
        <v>19</v>
      </c>
      <c r="K28" s="2" t="str">
        <f>J28*257.34</f>
        <v>0</v>
      </c>
      <c r="L28" s="5"/>
    </row>
    <row r="29" spans="1:12" customHeight="1" ht="105" outlineLevel="5">
      <c r="A29" s="1"/>
      <c r="B29" s="1">
        <v>829190</v>
      </c>
      <c r="C29" s="1" t="s">
        <v>107</v>
      </c>
      <c r="D29" s="1" t="s">
        <v>108</v>
      </c>
      <c r="E29" s="2" t="s">
        <v>109</v>
      </c>
      <c r="F29" s="2" t="s">
        <v>110</v>
      </c>
      <c r="G29" s="2" t="s">
        <v>29</v>
      </c>
      <c r="H29" s="2">
        <v>0</v>
      </c>
      <c r="I29" s="1">
        <v>0</v>
      </c>
      <c r="J29" s="3" t="s">
        <v>19</v>
      </c>
      <c r="K29" s="2" t="str">
        <f>J29*359.98</f>
        <v>0</v>
      </c>
      <c r="L29" s="5"/>
    </row>
    <row r="30" spans="1:12" customHeight="1" ht="105" outlineLevel="5">
      <c r="A30" s="1"/>
      <c r="B30" s="1">
        <v>829191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6</v>
      </c>
      <c r="H30" s="2">
        <v>0</v>
      </c>
      <c r="I30" s="1" t="s">
        <v>42</v>
      </c>
      <c r="J30" s="3" t="s">
        <v>19</v>
      </c>
      <c r="K30" s="2" t="str">
        <f>J30*490.88</f>
        <v>0</v>
      </c>
      <c r="L30" s="5"/>
    </row>
    <row r="31" spans="1:12" customHeight="1" ht="105" outlineLevel="5">
      <c r="A31" s="1"/>
      <c r="B31" s="1">
        <v>829192</v>
      </c>
      <c r="C31" s="1" t="s">
        <v>115</v>
      </c>
      <c r="D31" s="1" t="s">
        <v>116</v>
      </c>
      <c r="E31" s="2" t="s">
        <v>117</v>
      </c>
      <c r="F31" s="2" t="s">
        <v>118</v>
      </c>
      <c r="G31" s="2" t="s">
        <v>42</v>
      </c>
      <c r="H31" s="2">
        <v>0</v>
      </c>
      <c r="I31" s="1">
        <v>0</v>
      </c>
      <c r="J31" s="3" t="s">
        <v>19</v>
      </c>
      <c r="K31" s="2" t="str">
        <f>J31*587.56</f>
        <v>0</v>
      </c>
      <c r="L31" s="5"/>
    </row>
    <row r="32" spans="1:12" customHeight="1" ht="105" outlineLevel="5">
      <c r="A32" s="1"/>
      <c r="B32" s="1">
        <v>829193</v>
      </c>
      <c r="C32" s="1" t="s">
        <v>119</v>
      </c>
      <c r="D32" s="1" t="s">
        <v>120</v>
      </c>
      <c r="E32" s="2" t="s">
        <v>121</v>
      </c>
      <c r="F32" s="2" t="s">
        <v>122</v>
      </c>
      <c r="G32" s="2" t="s">
        <v>42</v>
      </c>
      <c r="H32" s="2">
        <v>0</v>
      </c>
      <c r="I32" s="1">
        <v>0</v>
      </c>
      <c r="J32" s="3" t="s">
        <v>19</v>
      </c>
      <c r="K32" s="2" t="str">
        <f>J32*278.16</f>
        <v>0</v>
      </c>
      <c r="L32" s="5"/>
    </row>
    <row r="33" spans="1:12" customHeight="1" ht="105" outlineLevel="5">
      <c r="A33" s="1"/>
      <c r="B33" s="1">
        <v>829194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3</v>
      </c>
      <c r="H33" s="2">
        <v>0</v>
      </c>
      <c r="I33" s="1">
        <v>0</v>
      </c>
      <c r="J33" s="3" t="s">
        <v>19</v>
      </c>
      <c r="K33" s="2" t="str">
        <f>J33*354.03</f>
        <v>0</v>
      </c>
      <c r="L33" s="5"/>
    </row>
    <row r="34" spans="1:12" customHeight="1" ht="105" outlineLevel="5">
      <c r="A34" s="1"/>
      <c r="B34" s="1">
        <v>829195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0</v>
      </c>
      <c r="H34" s="2">
        <v>0</v>
      </c>
      <c r="I34" s="1">
        <v>0</v>
      </c>
      <c r="J34" s="3" t="s">
        <v>19</v>
      </c>
      <c r="K34" s="2" t="str">
        <f>J34*426.91</f>
        <v>0</v>
      </c>
      <c r="L34" s="5"/>
    </row>
    <row r="35" spans="1:12" customHeight="1" ht="105" outlineLevel="5">
      <c r="A35" s="1"/>
      <c r="B35" s="1">
        <v>829196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9</v>
      </c>
      <c r="H35" s="2">
        <v>0</v>
      </c>
      <c r="I35" s="1">
        <v>0</v>
      </c>
      <c r="J35" s="3" t="s">
        <v>19</v>
      </c>
      <c r="K35" s="2" t="str">
        <f>J35*415.01</f>
        <v>0</v>
      </c>
      <c r="L35" s="5"/>
    </row>
    <row r="36" spans="1:12" customHeight="1" ht="105" outlineLevel="5">
      <c r="A36" s="1"/>
      <c r="B36" s="1">
        <v>829197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0</v>
      </c>
      <c r="H36" s="2">
        <v>0</v>
      </c>
      <c r="I36" s="1">
        <v>0</v>
      </c>
      <c r="J36" s="3" t="s">
        <v>19</v>
      </c>
      <c r="K36" s="2" t="str">
        <f>J36*0.00</f>
        <v>0</v>
      </c>
      <c r="L36" s="5"/>
    </row>
    <row r="37" spans="1:12" customHeight="1" ht="105" outlineLevel="5">
      <c r="A37" s="1"/>
      <c r="B37" s="1">
        <v>829198</v>
      </c>
      <c r="C37" s="1" t="s">
        <v>139</v>
      </c>
      <c r="D37" s="1" t="s">
        <v>140</v>
      </c>
      <c r="E37" s="2" t="s">
        <v>141</v>
      </c>
      <c r="F37" s="2" t="s">
        <v>138</v>
      </c>
      <c r="G37" s="2">
        <v>0</v>
      </c>
      <c r="H37" s="2">
        <v>0</v>
      </c>
      <c r="I37" s="1">
        <v>0</v>
      </c>
      <c r="J37" s="3" t="s">
        <v>19</v>
      </c>
      <c r="K37" s="2" t="str">
        <f>J37*0.00</f>
        <v>0</v>
      </c>
      <c r="L37" s="5"/>
    </row>
    <row r="38" spans="1:12" customHeight="1" ht="105" outlineLevel="5">
      <c r="A38" s="1"/>
      <c r="B38" s="1">
        <v>829199</v>
      </c>
      <c r="C38" s="1" t="s">
        <v>142</v>
      </c>
      <c r="D38" s="1" t="s">
        <v>143</v>
      </c>
      <c r="E38" s="2" t="s">
        <v>144</v>
      </c>
      <c r="F38" s="2" t="s">
        <v>145</v>
      </c>
      <c r="G38" s="2" t="s">
        <v>42</v>
      </c>
      <c r="H38" s="2">
        <v>0</v>
      </c>
      <c r="I38" s="1">
        <v>0</v>
      </c>
      <c r="J38" s="3" t="s">
        <v>19</v>
      </c>
      <c r="K38" s="2" t="str">
        <f>J38*269.24</f>
        <v>0</v>
      </c>
      <c r="L38" s="5"/>
    </row>
    <row r="39" spans="1:12" customHeight="1" ht="105" outlineLevel="5">
      <c r="A39" s="1"/>
      <c r="B39" s="1">
        <v>829200</v>
      </c>
      <c r="C39" s="1" t="s">
        <v>146</v>
      </c>
      <c r="D39" s="1" t="s">
        <v>147</v>
      </c>
      <c r="E39" s="2" t="s">
        <v>148</v>
      </c>
      <c r="F39" s="2" t="s">
        <v>149</v>
      </c>
      <c r="G39" s="2" t="s">
        <v>24</v>
      </c>
      <c r="H39" s="2">
        <v>0</v>
      </c>
      <c r="I39" s="1">
        <v>0</v>
      </c>
      <c r="J39" s="3" t="s">
        <v>19</v>
      </c>
      <c r="K39" s="2" t="str">
        <f>J39*401.63</f>
        <v>0</v>
      </c>
      <c r="L39" s="5"/>
    </row>
    <row r="40" spans="1:12" customHeight="1" ht="105" outlineLevel="5">
      <c r="A40" s="1"/>
      <c r="B40" s="1">
        <v>829201</v>
      </c>
      <c r="C40" s="1" t="s">
        <v>150</v>
      </c>
      <c r="D40" s="1" t="s">
        <v>151</v>
      </c>
      <c r="E40" s="2" t="s">
        <v>152</v>
      </c>
      <c r="F40" s="2" t="s">
        <v>153</v>
      </c>
      <c r="G40" s="2" t="s">
        <v>42</v>
      </c>
      <c r="H40" s="2">
        <v>0</v>
      </c>
      <c r="I40" s="1">
        <v>0</v>
      </c>
      <c r="J40" s="3" t="s">
        <v>19</v>
      </c>
      <c r="K40" s="2" t="str">
        <f>J40*404.60</f>
        <v>0</v>
      </c>
      <c r="L40" s="5"/>
    </row>
    <row r="41" spans="1:12" customHeight="1" ht="105" outlineLevel="5">
      <c r="A41" s="1"/>
      <c r="B41" s="1">
        <v>829202</v>
      </c>
      <c r="C41" s="1" t="s">
        <v>154</v>
      </c>
      <c r="D41" s="1" t="s">
        <v>155</v>
      </c>
      <c r="E41" s="2" t="s">
        <v>156</v>
      </c>
      <c r="F41" s="2" t="s">
        <v>130</v>
      </c>
      <c r="G41" s="2" t="s">
        <v>42</v>
      </c>
      <c r="H41" s="2">
        <v>0</v>
      </c>
      <c r="I41" s="1">
        <v>0</v>
      </c>
      <c r="J41" s="3" t="s">
        <v>19</v>
      </c>
      <c r="K41" s="2" t="str">
        <f>J41*426.91</f>
        <v>0</v>
      </c>
      <c r="L41" s="5"/>
    </row>
    <row r="42" spans="1:12" customHeight="1" ht="105" outlineLevel="5">
      <c r="A42" s="1"/>
      <c r="B42" s="1">
        <v>829203</v>
      </c>
      <c r="C42" s="1" t="s">
        <v>157</v>
      </c>
      <c r="D42" s="1" t="s">
        <v>158</v>
      </c>
      <c r="E42" s="2" t="s">
        <v>159</v>
      </c>
      <c r="F42" s="2" t="s">
        <v>160</v>
      </c>
      <c r="G42" s="2" t="s">
        <v>42</v>
      </c>
      <c r="H42" s="2">
        <v>0</v>
      </c>
      <c r="I42" s="1">
        <v>0</v>
      </c>
      <c r="J42" s="3" t="s">
        <v>19</v>
      </c>
      <c r="K42" s="2" t="str">
        <f>J42*502.78</f>
        <v>0</v>
      </c>
      <c r="L42" s="5"/>
    </row>
    <row r="43" spans="1:12" customHeight="1" ht="105" outlineLevel="5">
      <c r="A43" s="1"/>
      <c r="B43" s="1">
        <v>829204</v>
      </c>
      <c r="C43" s="1" t="s">
        <v>161</v>
      </c>
      <c r="D43" s="1" t="s">
        <v>162</v>
      </c>
      <c r="E43" s="2" t="s">
        <v>163</v>
      </c>
      <c r="F43" s="2" t="s">
        <v>164</v>
      </c>
      <c r="G43" s="2" t="s">
        <v>42</v>
      </c>
      <c r="H43" s="2">
        <v>0</v>
      </c>
      <c r="I43" s="1">
        <v>0</v>
      </c>
      <c r="J43" s="3" t="s">
        <v>19</v>
      </c>
      <c r="K43" s="2" t="str">
        <f>J43*529.55</f>
        <v>0</v>
      </c>
      <c r="L43" s="5"/>
    </row>
    <row r="44" spans="1:12" customHeight="1" ht="105" outlineLevel="5">
      <c r="A44" s="1"/>
      <c r="B44" s="1">
        <v>829205</v>
      </c>
      <c r="C44" s="1" t="s">
        <v>165</v>
      </c>
      <c r="D44" s="1" t="s">
        <v>166</v>
      </c>
      <c r="E44" s="2" t="s">
        <v>167</v>
      </c>
      <c r="F44" s="2" t="s">
        <v>168</v>
      </c>
      <c r="G44" s="2" t="s">
        <v>29</v>
      </c>
      <c r="H44" s="2">
        <v>0</v>
      </c>
      <c r="I44" s="1">
        <v>0</v>
      </c>
      <c r="J44" s="3" t="s">
        <v>19</v>
      </c>
      <c r="K44" s="2" t="str">
        <f>J44*181.48</f>
        <v>0</v>
      </c>
      <c r="L44" s="5"/>
    </row>
    <row r="45" spans="1:12" customHeight="1" ht="105" outlineLevel="5">
      <c r="A45" s="1"/>
      <c r="B45" s="1">
        <v>829206</v>
      </c>
      <c r="C45" s="1" t="s">
        <v>169</v>
      </c>
      <c r="D45" s="1" t="s">
        <v>170</v>
      </c>
      <c r="E45" s="2" t="s">
        <v>171</v>
      </c>
      <c r="F45" s="2" t="s">
        <v>172</v>
      </c>
      <c r="G45" s="2" t="s">
        <v>42</v>
      </c>
      <c r="H45" s="2">
        <v>0</v>
      </c>
      <c r="I45" s="1" t="s">
        <v>24</v>
      </c>
      <c r="J45" s="3" t="s">
        <v>19</v>
      </c>
      <c r="K45" s="2" t="str">
        <f>J45*251.39</f>
        <v>0</v>
      </c>
      <c r="L45" s="5"/>
    </row>
    <row r="46" spans="1:12" customHeight="1" ht="105" outlineLevel="5">
      <c r="A46" s="1"/>
      <c r="B46" s="1">
        <v>829207</v>
      </c>
      <c r="C46" s="1" t="s">
        <v>173</v>
      </c>
      <c r="D46" s="1" t="s">
        <v>174</v>
      </c>
      <c r="E46" s="2" t="s">
        <v>175</v>
      </c>
      <c r="F46" s="2" t="s">
        <v>176</v>
      </c>
      <c r="G46" s="2">
        <v>0</v>
      </c>
      <c r="H46" s="2">
        <v>0</v>
      </c>
      <c r="I46" s="1">
        <v>0</v>
      </c>
      <c r="J46" s="3" t="s">
        <v>19</v>
      </c>
      <c r="K46" s="2" t="str">
        <f>J46*331.71</f>
        <v>0</v>
      </c>
      <c r="L46" s="5"/>
    </row>
    <row r="47" spans="1:12" customHeight="1" ht="105" outlineLevel="5">
      <c r="A47" s="1"/>
      <c r="B47" s="1">
        <v>829208</v>
      </c>
      <c r="C47" s="1" t="s">
        <v>177</v>
      </c>
      <c r="D47" s="1" t="s">
        <v>178</v>
      </c>
      <c r="E47" s="2" t="s">
        <v>179</v>
      </c>
      <c r="F47" s="2" t="s">
        <v>180</v>
      </c>
      <c r="G47" s="2" t="s">
        <v>24</v>
      </c>
      <c r="H47" s="2">
        <v>0</v>
      </c>
      <c r="I47" s="1">
        <v>0</v>
      </c>
      <c r="J47" s="3" t="s">
        <v>19</v>
      </c>
      <c r="K47" s="2" t="str">
        <f>J47*238.00</f>
        <v>0</v>
      </c>
      <c r="L47" s="5"/>
    </row>
    <row r="48" spans="1:12" customHeight="1" ht="105" outlineLevel="5">
      <c r="A48" s="1"/>
      <c r="B48" s="1">
        <v>829209</v>
      </c>
      <c r="C48" s="1" t="s">
        <v>181</v>
      </c>
      <c r="D48" s="1" t="s">
        <v>182</v>
      </c>
      <c r="E48" s="2" t="s">
        <v>183</v>
      </c>
      <c r="F48" s="2" t="s">
        <v>184</v>
      </c>
      <c r="G48" s="2" t="s">
        <v>29</v>
      </c>
      <c r="H48" s="2">
        <v>0</v>
      </c>
      <c r="I48" s="1">
        <v>0</v>
      </c>
      <c r="J48" s="3" t="s">
        <v>19</v>
      </c>
      <c r="K48" s="2" t="str">
        <f>J48*313.86</f>
        <v>0</v>
      </c>
      <c r="L48" s="5"/>
    </row>
    <row r="49" spans="1:12" customHeight="1" ht="105" outlineLevel="5">
      <c r="A49" s="1"/>
      <c r="B49" s="1">
        <v>829210</v>
      </c>
      <c r="C49" s="1" t="s">
        <v>185</v>
      </c>
      <c r="D49" s="1" t="s">
        <v>186</v>
      </c>
      <c r="E49" s="2" t="s">
        <v>187</v>
      </c>
      <c r="F49" s="2" t="s">
        <v>188</v>
      </c>
      <c r="G49" s="2">
        <v>0</v>
      </c>
      <c r="H49" s="2">
        <v>0</v>
      </c>
      <c r="I49" s="1">
        <v>0</v>
      </c>
      <c r="J49" s="3" t="s">
        <v>19</v>
      </c>
      <c r="K49" s="2" t="str">
        <f>J49*330.23</f>
        <v>0</v>
      </c>
      <c r="L49" s="5"/>
    </row>
    <row r="50" spans="1:12" customHeight="1" ht="105" outlineLevel="5">
      <c r="A50" s="1"/>
      <c r="B50" s="1">
        <v>829211</v>
      </c>
      <c r="C50" s="1" t="s">
        <v>189</v>
      </c>
      <c r="D50" s="1" t="s">
        <v>190</v>
      </c>
      <c r="E50" s="2" t="s">
        <v>191</v>
      </c>
      <c r="F50" s="2" t="s">
        <v>192</v>
      </c>
      <c r="G50" s="2">
        <v>10</v>
      </c>
      <c r="H50" s="2">
        <v>0</v>
      </c>
      <c r="I50" s="1">
        <v>0</v>
      </c>
      <c r="J50" s="3" t="s">
        <v>19</v>
      </c>
      <c r="K50" s="2" t="str">
        <f>J50*471.54</f>
        <v>0</v>
      </c>
      <c r="L50" s="5"/>
    </row>
    <row r="51" spans="1:12" customHeight="1" ht="105" outlineLevel="5">
      <c r="A51" s="1"/>
      <c r="B51" s="1">
        <v>829212</v>
      </c>
      <c r="C51" s="1" t="s">
        <v>193</v>
      </c>
      <c r="D51" s="1" t="s">
        <v>194</v>
      </c>
      <c r="E51" s="2" t="s">
        <v>195</v>
      </c>
      <c r="F51" s="2" t="s">
        <v>196</v>
      </c>
      <c r="G51" s="2" t="s">
        <v>18</v>
      </c>
      <c r="H51" s="2">
        <v>0</v>
      </c>
      <c r="I51" s="1">
        <v>0</v>
      </c>
      <c r="J51" s="3" t="s">
        <v>19</v>
      </c>
      <c r="K51" s="2" t="str">
        <f>J51*108.59</f>
        <v>0</v>
      </c>
      <c r="L51" s="5"/>
    </row>
    <row r="52" spans="1:12" customHeight="1" ht="105" outlineLevel="5">
      <c r="A52" s="1"/>
      <c r="B52" s="1">
        <v>829213</v>
      </c>
      <c r="C52" s="1" t="s">
        <v>197</v>
      </c>
      <c r="D52" s="1" t="s">
        <v>198</v>
      </c>
      <c r="E52" s="2" t="s">
        <v>199</v>
      </c>
      <c r="F52" s="2" t="s">
        <v>200</v>
      </c>
      <c r="G52" s="2" t="s">
        <v>18</v>
      </c>
      <c r="H52" s="2">
        <v>0</v>
      </c>
      <c r="I52" s="1">
        <v>0</v>
      </c>
      <c r="J52" s="3" t="s">
        <v>19</v>
      </c>
      <c r="K52" s="2" t="str">
        <f>J52*196.35</f>
        <v>0</v>
      </c>
      <c r="L52" s="5"/>
    </row>
    <row r="53" spans="1:12" customHeight="1" ht="105" outlineLevel="5">
      <c r="A53" s="1"/>
      <c r="B53" s="1">
        <v>829214</v>
      </c>
      <c r="C53" s="1" t="s">
        <v>201</v>
      </c>
      <c r="D53" s="1" t="s">
        <v>202</v>
      </c>
      <c r="E53" s="2" t="s">
        <v>203</v>
      </c>
      <c r="F53" s="2" t="s">
        <v>103</v>
      </c>
      <c r="G53" s="2" t="s">
        <v>24</v>
      </c>
      <c r="H53" s="2">
        <v>0</v>
      </c>
      <c r="I53" s="1">
        <v>0</v>
      </c>
      <c r="J53" s="3" t="s">
        <v>19</v>
      </c>
      <c r="K53" s="2" t="str">
        <f>J53*261.80</f>
        <v>0</v>
      </c>
      <c r="L53" s="5"/>
    </row>
    <row r="54" spans="1:12" customHeight="1" ht="105" outlineLevel="5">
      <c r="A54" s="1"/>
      <c r="B54" s="1">
        <v>829215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24</v>
      </c>
      <c r="H54" s="2">
        <v>0</v>
      </c>
      <c r="I54" s="1">
        <v>0</v>
      </c>
      <c r="J54" s="3" t="s">
        <v>19</v>
      </c>
      <c r="K54" s="2" t="str">
        <f>J54*298.99</f>
        <v>0</v>
      </c>
      <c r="L54" s="5"/>
    </row>
    <row r="55" spans="1:12" customHeight="1" ht="105" outlineLevel="5">
      <c r="A55" s="1"/>
      <c r="B55" s="1">
        <v>829216</v>
      </c>
      <c r="C55" s="1" t="s">
        <v>208</v>
      </c>
      <c r="D55" s="1" t="s">
        <v>209</v>
      </c>
      <c r="E55" s="2" t="s">
        <v>210</v>
      </c>
      <c r="F55" s="2" t="s">
        <v>211</v>
      </c>
      <c r="G55" s="2" t="s">
        <v>18</v>
      </c>
      <c r="H55" s="2">
        <v>0</v>
      </c>
      <c r="I55" s="1">
        <v>0</v>
      </c>
      <c r="J55" s="3" t="s">
        <v>19</v>
      </c>
      <c r="K55" s="2" t="str">
        <f>J55*133.88</f>
        <v>0</v>
      </c>
      <c r="L55" s="5"/>
    </row>
    <row r="56" spans="1:12" customHeight="1" ht="105" outlineLevel="5">
      <c r="A56" s="1"/>
      <c r="B56" s="1">
        <v>829217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18</v>
      </c>
      <c r="H56" s="2">
        <v>0</v>
      </c>
      <c r="I56" s="1">
        <v>0</v>
      </c>
      <c r="J56" s="3" t="s">
        <v>19</v>
      </c>
      <c r="K56" s="2" t="str">
        <f>J56*212.71</f>
        <v>0</v>
      </c>
      <c r="L56" s="5"/>
    </row>
    <row r="57" spans="1:12" customHeight="1" ht="105" outlineLevel="5">
      <c r="A57" s="1"/>
      <c r="B57" s="1">
        <v>829218</v>
      </c>
      <c r="C57" s="1" t="s">
        <v>216</v>
      </c>
      <c r="D57" s="1" t="s">
        <v>217</v>
      </c>
      <c r="E57" s="2" t="s">
        <v>218</v>
      </c>
      <c r="F57" s="2" t="s">
        <v>122</v>
      </c>
      <c r="G57" s="2" t="s">
        <v>42</v>
      </c>
      <c r="H57" s="2">
        <v>0</v>
      </c>
      <c r="I57" s="1">
        <v>0</v>
      </c>
      <c r="J57" s="3" t="s">
        <v>19</v>
      </c>
      <c r="K57" s="2" t="str">
        <f>J57*278.16</f>
        <v>0</v>
      </c>
      <c r="L57" s="5"/>
    </row>
    <row r="58" spans="1:12" customHeight="1" ht="105" outlineLevel="5">
      <c r="A58" s="1"/>
      <c r="B58" s="1">
        <v>829219</v>
      </c>
      <c r="C58" s="1" t="s">
        <v>219</v>
      </c>
      <c r="D58" s="1" t="s">
        <v>220</v>
      </c>
      <c r="E58" s="2" t="s">
        <v>221</v>
      </c>
      <c r="F58" s="2" t="s">
        <v>222</v>
      </c>
      <c r="G58" s="2" t="s">
        <v>24</v>
      </c>
      <c r="H58" s="2">
        <v>0</v>
      </c>
      <c r="I58" s="1">
        <v>0</v>
      </c>
      <c r="J58" s="3" t="s">
        <v>19</v>
      </c>
      <c r="K58" s="2" t="str">
        <f>J58*458.15</f>
        <v>0</v>
      </c>
      <c r="L58" s="5"/>
    </row>
    <row r="59" spans="1:12" customHeight="1" ht="105" outlineLevel="5">
      <c r="A59" s="1"/>
      <c r="B59" s="1">
        <v>829220</v>
      </c>
      <c r="C59" s="1" t="s">
        <v>223</v>
      </c>
      <c r="D59" s="1" t="s">
        <v>224</v>
      </c>
      <c r="E59" s="2" t="s">
        <v>225</v>
      </c>
      <c r="F59" s="2" t="s">
        <v>196</v>
      </c>
      <c r="G59" s="2" t="s">
        <v>18</v>
      </c>
      <c r="H59" s="2">
        <v>0</v>
      </c>
      <c r="I59" s="1" t="s">
        <v>29</v>
      </c>
      <c r="J59" s="3" t="s">
        <v>19</v>
      </c>
      <c r="K59" s="2" t="str">
        <f>J59*108.59</f>
        <v>0</v>
      </c>
      <c r="L59" s="5"/>
    </row>
    <row r="60" spans="1:12" customHeight="1" ht="105" outlineLevel="5">
      <c r="A60" s="1"/>
      <c r="B60" s="1">
        <v>829221</v>
      </c>
      <c r="C60" s="1" t="s">
        <v>226</v>
      </c>
      <c r="D60" s="1" t="s">
        <v>227</v>
      </c>
      <c r="E60" s="2" t="s">
        <v>228</v>
      </c>
      <c r="F60" s="2" t="s">
        <v>229</v>
      </c>
      <c r="G60" s="2" t="s">
        <v>18</v>
      </c>
      <c r="H60" s="2">
        <v>0</v>
      </c>
      <c r="I60" s="1" t="s">
        <v>18</v>
      </c>
      <c r="J60" s="3" t="s">
        <v>19</v>
      </c>
      <c r="K60" s="2" t="str">
        <f>J60*199.33</f>
        <v>0</v>
      </c>
      <c r="L60" s="5"/>
    </row>
    <row r="61" spans="1:12" customHeight="1" ht="105" outlineLevel="5">
      <c r="A61" s="1"/>
      <c r="B61" s="1">
        <v>829222</v>
      </c>
      <c r="C61" s="1" t="s">
        <v>230</v>
      </c>
      <c r="D61" s="1" t="s">
        <v>231</v>
      </c>
      <c r="E61" s="2" t="s">
        <v>232</v>
      </c>
      <c r="F61" s="2" t="s">
        <v>233</v>
      </c>
      <c r="G61" s="2" t="s">
        <v>24</v>
      </c>
      <c r="H61" s="2">
        <v>0</v>
      </c>
      <c r="I61" s="1" t="s">
        <v>29</v>
      </c>
      <c r="J61" s="3" t="s">
        <v>19</v>
      </c>
      <c r="K61" s="2" t="str">
        <f>J61*273.70</f>
        <v>0</v>
      </c>
      <c r="L61" s="5"/>
    </row>
    <row r="62" spans="1:12" customHeight="1" ht="105" outlineLevel="5">
      <c r="A62" s="1"/>
      <c r="B62" s="1">
        <v>829223</v>
      </c>
      <c r="C62" s="1" t="s">
        <v>234</v>
      </c>
      <c r="D62" s="1" t="s">
        <v>235</v>
      </c>
      <c r="E62" s="2" t="s">
        <v>236</v>
      </c>
      <c r="F62" s="2" t="s">
        <v>237</v>
      </c>
      <c r="G62" s="2" t="s">
        <v>24</v>
      </c>
      <c r="H62" s="2">
        <v>0</v>
      </c>
      <c r="I62" s="1">
        <v>0</v>
      </c>
      <c r="J62" s="3" t="s">
        <v>19</v>
      </c>
      <c r="K62" s="2" t="str">
        <f>J62*376.34</f>
        <v>0</v>
      </c>
      <c r="L62" s="5"/>
    </row>
    <row r="63" spans="1:12" customHeight="1" ht="105" outlineLevel="5">
      <c r="A63" s="1"/>
      <c r="B63" s="1">
        <v>829224</v>
      </c>
      <c r="C63" s="1" t="s">
        <v>238</v>
      </c>
      <c r="D63" s="1" t="s">
        <v>239</v>
      </c>
      <c r="E63" s="2" t="s">
        <v>240</v>
      </c>
      <c r="F63" s="2" t="s">
        <v>241</v>
      </c>
      <c r="G63" s="2" t="s">
        <v>18</v>
      </c>
      <c r="H63" s="2">
        <v>0</v>
      </c>
      <c r="I63" s="1">
        <v>0</v>
      </c>
      <c r="J63" s="3" t="s">
        <v>19</v>
      </c>
      <c r="K63" s="2" t="str">
        <f>J63*130.90</f>
        <v>0</v>
      </c>
      <c r="L63" s="5"/>
    </row>
    <row r="64" spans="1:12" customHeight="1" ht="105" outlineLevel="5">
      <c r="A64" s="1"/>
      <c r="B64" s="1">
        <v>829225</v>
      </c>
      <c r="C64" s="1" t="s">
        <v>242</v>
      </c>
      <c r="D64" s="1" t="s">
        <v>243</v>
      </c>
      <c r="E64" s="2" t="s">
        <v>244</v>
      </c>
      <c r="F64" s="2" t="s">
        <v>245</v>
      </c>
      <c r="G64" s="2" t="s">
        <v>18</v>
      </c>
      <c r="H64" s="2">
        <v>0</v>
      </c>
      <c r="I64" s="1">
        <v>0</v>
      </c>
      <c r="J64" s="3" t="s">
        <v>19</v>
      </c>
      <c r="K64" s="2" t="str">
        <f>J64*208.25</f>
        <v>0</v>
      </c>
      <c r="L64" s="5"/>
    </row>
    <row r="65" spans="1:12" customHeight="1" ht="105" outlineLevel="5">
      <c r="A65" s="1"/>
      <c r="B65" s="1">
        <v>829226</v>
      </c>
      <c r="C65" s="1" t="s">
        <v>246</v>
      </c>
      <c r="D65" s="1" t="s">
        <v>247</v>
      </c>
      <c r="E65" s="2" t="s">
        <v>248</v>
      </c>
      <c r="F65" s="2" t="s">
        <v>249</v>
      </c>
      <c r="G65" s="2">
        <v>0</v>
      </c>
      <c r="H65" s="2">
        <v>0</v>
      </c>
      <c r="I65" s="1" t="s">
        <v>42</v>
      </c>
      <c r="J65" s="3" t="s">
        <v>19</v>
      </c>
      <c r="K65" s="2" t="str">
        <f>J65*270.73</f>
        <v>0</v>
      </c>
      <c r="L65" s="5"/>
    </row>
    <row r="66" spans="1:12" customHeight="1" ht="105" outlineLevel="5">
      <c r="A66" s="1"/>
      <c r="B66" s="1">
        <v>829227</v>
      </c>
      <c r="C66" s="1" t="s">
        <v>250</v>
      </c>
      <c r="D66" s="1" t="s">
        <v>251</v>
      </c>
      <c r="E66" s="2" t="s">
        <v>252</v>
      </c>
      <c r="F66" s="2" t="s">
        <v>118</v>
      </c>
      <c r="G66" s="2" t="s">
        <v>42</v>
      </c>
      <c r="H66" s="2">
        <v>0</v>
      </c>
      <c r="I66" s="1">
        <v>0</v>
      </c>
      <c r="J66" s="3" t="s">
        <v>19</v>
      </c>
      <c r="K66" s="2" t="str">
        <f>J66*587.56</f>
        <v>0</v>
      </c>
      <c r="L66" s="5"/>
    </row>
    <row r="67" spans="1:12" customHeight="1" ht="105" outlineLevel="5">
      <c r="A67" s="1"/>
      <c r="B67" s="1">
        <v>829228</v>
      </c>
      <c r="C67" s="1" t="s">
        <v>253</v>
      </c>
      <c r="D67" s="1" t="s">
        <v>254</v>
      </c>
      <c r="E67" s="2" t="s">
        <v>255</v>
      </c>
      <c r="F67" s="2" t="s">
        <v>256</v>
      </c>
      <c r="G67" s="2">
        <v>9</v>
      </c>
      <c r="H67" s="2">
        <v>0</v>
      </c>
      <c r="I67" s="1">
        <v>10</v>
      </c>
      <c r="J67" s="3" t="s">
        <v>19</v>
      </c>
      <c r="K67" s="2" t="str">
        <f>J67*355.51</f>
        <v>0</v>
      </c>
      <c r="L67" s="5"/>
    </row>
    <row r="68" spans="1:12" customHeight="1" ht="105" outlineLevel="5">
      <c r="A68" s="1"/>
      <c r="B68" s="1">
        <v>829229</v>
      </c>
      <c r="C68" s="1" t="s">
        <v>257</v>
      </c>
      <c r="D68" s="1" t="s">
        <v>258</v>
      </c>
      <c r="E68" s="2" t="s">
        <v>259</v>
      </c>
      <c r="F68" s="2" t="s">
        <v>37</v>
      </c>
      <c r="G68" s="2">
        <v>4</v>
      </c>
      <c r="H68" s="2">
        <v>0</v>
      </c>
      <c r="I68" s="1">
        <v>10</v>
      </c>
      <c r="J68" s="3" t="s">
        <v>19</v>
      </c>
      <c r="K68" s="2" t="str">
        <f>J68*386.75</f>
        <v>0</v>
      </c>
      <c r="L68" s="5"/>
    </row>
    <row r="69" spans="1:12" customHeight="1" ht="105" outlineLevel="5">
      <c r="A69" s="1"/>
      <c r="B69" s="1">
        <v>829230</v>
      </c>
      <c r="C69" s="1" t="s">
        <v>260</v>
      </c>
      <c r="D69" s="1" t="s">
        <v>261</v>
      </c>
      <c r="E69" s="2" t="s">
        <v>262</v>
      </c>
      <c r="F69" s="2" t="s">
        <v>263</v>
      </c>
      <c r="G69" s="2" t="s">
        <v>42</v>
      </c>
      <c r="H69" s="2">
        <v>0</v>
      </c>
      <c r="I69" s="1">
        <v>0</v>
      </c>
      <c r="J69" s="3" t="s">
        <v>19</v>
      </c>
      <c r="K69" s="2" t="str">
        <f>J69*452.20</f>
        <v>0</v>
      </c>
      <c r="L69" s="5"/>
    </row>
    <row r="70" spans="1:12" customHeight="1" ht="105" outlineLevel="5">
      <c r="A70" s="1"/>
      <c r="B70" s="1">
        <v>829231</v>
      </c>
      <c r="C70" s="1" t="s">
        <v>264</v>
      </c>
      <c r="D70" s="1" t="s">
        <v>265</v>
      </c>
      <c r="E70" s="2" t="s">
        <v>266</v>
      </c>
      <c r="F70" s="2" t="s">
        <v>267</v>
      </c>
      <c r="G70" s="2" t="s">
        <v>24</v>
      </c>
      <c r="H70" s="2">
        <v>0</v>
      </c>
      <c r="I70" s="1">
        <v>0</v>
      </c>
      <c r="J70" s="3" t="s">
        <v>19</v>
      </c>
      <c r="K70" s="2" t="str">
        <f>J70*815.15</f>
        <v>0</v>
      </c>
      <c r="L70" s="5"/>
    </row>
    <row r="71" spans="1:12" customHeight="1" ht="105" outlineLevel="5">
      <c r="A71" s="1"/>
      <c r="B71" s="1">
        <v>829232</v>
      </c>
      <c r="C71" s="1" t="s">
        <v>268</v>
      </c>
      <c r="D71" s="1" t="s">
        <v>269</v>
      </c>
      <c r="E71" s="2" t="s">
        <v>270</v>
      </c>
      <c r="F71" s="2" t="s">
        <v>271</v>
      </c>
      <c r="G71" s="2">
        <v>6</v>
      </c>
      <c r="H71" s="2">
        <v>0</v>
      </c>
      <c r="I71" s="1">
        <v>9</v>
      </c>
      <c r="J71" s="3" t="s">
        <v>19</v>
      </c>
      <c r="K71" s="2" t="str">
        <f>J71*830.03</f>
        <v>0</v>
      </c>
      <c r="L71" s="5"/>
    </row>
    <row r="72" spans="1:12" customHeight="1" ht="105" outlineLevel="5">
      <c r="A72" s="1"/>
      <c r="B72" s="1">
        <v>829233</v>
      </c>
      <c r="C72" s="1" t="s">
        <v>272</v>
      </c>
      <c r="D72" s="1" t="s">
        <v>273</v>
      </c>
      <c r="E72" s="2" t="s">
        <v>274</v>
      </c>
      <c r="F72" s="2" t="s">
        <v>275</v>
      </c>
      <c r="G72" s="2" t="s">
        <v>24</v>
      </c>
      <c r="H72" s="2">
        <v>0</v>
      </c>
      <c r="I72" s="1">
        <v>0</v>
      </c>
      <c r="J72" s="3" t="s">
        <v>19</v>
      </c>
      <c r="K72" s="2" t="str">
        <f>J72*362.95</f>
        <v>0</v>
      </c>
      <c r="L72" s="5"/>
    </row>
    <row r="73" spans="1:12" customHeight="1" ht="105" outlineLevel="5">
      <c r="A73" s="1"/>
      <c r="B73" s="1">
        <v>829234</v>
      </c>
      <c r="C73" s="1" t="s">
        <v>276</v>
      </c>
      <c r="D73" s="1" t="s">
        <v>277</v>
      </c>
      <c r="E73" s="2" t="s">
        <v>278</v>
      </c>
      <c r="F73" s="2" t="s">
        <v>279</v>
      </c>
      <c r="G73" s="2" t="s">
        <v>42</v>
      </c>
      <c r="H73" s="2">
        <v>0</v>
      </c>
      <c r="I73" s="1">
        <v>0</v>
      </c>
      <c r="J73" s="3" t="s">
        <v>19</v>
      </c>
      <c r="K73" s="2" t="str">
        <f>J73*539.96</f>
        <v>0</v>
      </c>
      <c r="L73" s="5"/>
    </row>
    <row r="74" spans="1:12" customHeight="1" ht="105" outlineLevel="5">
      <c r="A74" s="1"/>
      <c r="B74" s="1">
        <v>829235</v>
      </c>
      <c r="C74" s="1" t="s">
        <v>280</v>
      </c>
      <c r="D74" s="1" t="s">
        <v>281</v>
      </c>
      <c r="E74" s="2" t="s">
        <v>282</v>
      </c>
      <c r="F74" s="2" t="s">
        <v>279</v>
      </c>
      <c r="G74" s="2" t="s">
        <v>42</v>
      </c>
      <c r="H74" s="2">
        <v>0</v>
      </c>
      <c r="I74" s="1">
        <v>0</v>
      </c>
      <c r="J74" s="3" t="s">
        <v>19</v>
      </c>
      <c r="K74" s="2" t="str">
        <f>J74*539.96</f>
        <v>0</v>
      </c>
      <c r="L74" s="5"/>
    </row>
    <row r="75" spans="1:12" customHeight="1" ht="105" outlineLevel="5">
      <c r="A75" s="1"/>
      <c r="B75" s="1">
        <v>829236</v>
      </c>
      <c r="C75" s="1" t="s">
        <v>283</v>
      </c>
      <c r="D75" s="1" t="s">
        <v>284</v>
      </c>
      <c r="E75" s="2" t="s">
        <v>285</v>
      </c>
      <c r="F75" s="2" t="s">
        <v>286</v>
      </c>
      <c r="G75" s="2" t="s">
        <v>42</v>
      </c>
      <c r="H75" s="2">
        <v>0</v>
      </c>
      <c r="I75" s="1">
        <v>0</v>
      </c>
      <c r="J75" s="3" t="s">
        <v>19</v>
      </c>
      <c r="K75" s="2" t="str">
        <f>J75*758.63</f>
        <v>0</v>
      </c>
      <c r="L75" s="5"/>
    </row>
    <row r="76" spans="1:12" customHeight="1" ht="105" outlineLevel="5">
      <c r="A76" s="1"/>
      <c r="B76" s="1">
        <v>829237</v>
      </c>
      <c r="C76" s="1" t="s">
        <v>287</v>
      </c>
      <c r="D76" s="1" t="s">
        <v>288</v>
      </c>
      <c r="E76" s="2" t="s">
        <v>289</v>
      </c>
      <c r="F76" s="2" t="s">
        <v>290</v>
      </c>
      <c r="G76" s="2">
        <v>1</v>
      </c>
      <c r="H76" s="2">
        <v>0</v>
      </c>
      <c r="I76" s="1">
        <v>0</v>
      </c>
      <c r="J76" s="3" t="s">
        <v>19</v>
      </c>
      <c r="K76" s="2" t="str">
        <f>J76*760.11</f>
        <v>0</v>
      </c>
      <c r="L76" s="5"/>
    </row>
    <row r="77" spans="1:12" customHeight="1" ht="105" outlineLevel="5">
      <c r="A77" s="1"/>
      <c r="B77" s="1">
        <v>829238</v>
      </c>
      <c r="C77" s="1" t="s">
        <v>291</v>
      </c>
      <c r="D77" s="1" t="s">
        <v>292</v>
      </c>
      <c r="E77" s="2" t="s">
        <v>293</v>
      </c>
      <c r="F77" s="2" t="s">
        <v>294</v>
      </c>
      <c r="G77" s="2" t="s">
        <v>24</v>
      </c>
      <c r="H77" s="2">
        <v>0</v>
      </c>
      <c r="I77" s="1">
        <v>0</v>
      </c>
      <c r="J77" s="3" t="s">
        <v>19</v>
      </c>
      <c r="K77" s="2" t="str">
        <f>J77*438.81</f>
        <v>0</v>
      </c>
      <c r="L77" s="5"/>
    </row>
    <row r="78" spans="1:12" customHeight="1" ht="105" outlineLevel="5">
      <c r="A78" s="1"/>
      <c r="B78" s="1">
        <v>829239</v>
      </c>
      <c r="C78" s="1" t="s">
        <v>295</v>
      </c>
      <c r="D78" s="1" t="s">
        <v>296</v>
      </c>
      <c r="E78" s="2" t="s">
        <v>297</v>
      </c>
      <c r="F78" s="2" t="s">
        <v>298</v>
      </c>
      <c r="G78" s="2" t="s">
        <v>24</v>
      </c>
      <c r="H78" s="2">
        <v>0</v>
      </c>
      <c r="I78" s="1">
        <v>0</v>
      </c>
      <c r="J78" s="3" t="s">
        <v>19</v>
      </c>
      <c r="K78" s="2" t="str">
        <f>J78*566.74</f>
        <v>0</v>
      </c>
      <c r="L78" s="5"/>
    </row>
    <row r="79" spans="1:12" customHeight="1" ht="105" outlineLevel="5">
      <c r="A79" s="1"/>
      <c r="B79" s="1">
        <v>829240</v>
      </c>
      <c r="C79" s="1" t="s">
        <v>299</v>
      </c>
      <c r="D79" s="1" t="s">
        <v>300</v>
      </c>
      <c r="E79" s="2" t="s">
        <v>301</v>
      </c>
      <c r="F79" s="2" t="s">
        <v>302</v>
      </c>
      <c r="G79" s="2" t="s">
        <v>24</v>
      </c>
      <c r="H79" s="2">
        <v>0</v>
      </c>
      <c r="I79" s="1">
        <v>0</v>
      </c>
      <c r="J79" s="3" t="s">
        <v>19</v>
      </c>
      <c r="K79" s="2" t="str">
        <f>J79*574.18</f>
        <v>0</v>
      </c>
      <c r="L79" s="5"/>
    </row>
    <row r="80" spans="1:12" customHeight="1" ht="105" outlineLevel="5">
      <c r="A80" s="1"/>
      <c r="B80" s="1">
        <v>832288</v>
      </c>
      <c r="C80" s="1" t="s">
        <v>303</v>
      </c>
      <c r="D80" s="1" t="s">
        <v>304</v>
      </c>
      <c r="E80" s="2" t="s">
        <v>305</v>
      </c>
      <c r="F80" s="2" t="s">
        <v>306</v>
      </c>
      <c r="G80" s="2" t="s">
        <v>29</v>
      </c>
      <c r="H80" s="2">
        <v>0</v>
      </c>
      <c r="I80" s="1">
        <v>0</v>
      </c>
      <c r="J80" s="3" t="s">
        <v>19</v>
      </c>
      <c r="K80" s="2" t="str">
        <f>J80*218.66</f>
        <v>0</v>
      </c>
      <c r="L80" s="5"/>
    </row>
    <row r="81" spans="1:12" customHeight="1" ht="105" outlineLevel="5">
      <c r="A81" s="1"/>
      <c r="B81" s="1">
        <v>832289</v>
      </c>
      <c r="C81" s="1" t="s">
        <v>307</v>
      </c>
      <c r="D81" s="1" t="s">
        <v>308</v>
      </c>
      <c r="E81" s="2" t="s">
        <v>309</v>
      </c>
      <c r="F81" s="2" t="s">
        <v>310</v>
      </c>
      <c r="G81" s="2" t="s">
        <v>24</v>
      </c>
      <c r="H81" s="2">
        <v>0</v>
      </c>
      <c r="I81" s="1">
        <v>0</v>
      </c>
      <c r="J81" s="3" t="s">
        <v>19</v>
      </c>
      <c r="K81" s="2" t="str">
        <f>J81*254.36</f>
        <v>0</v>
      </c>
      <c r="L81" s="5"/>
    </row>
    <row r="82" spans="1:12" customHeight="1" ht="105" outlineLevel="5">
      <c r="A82" s="1"/>
      <c r="B82" s="1">
        <v>832290</v>
      </c>
      <c r="C82" s="1" t="s">
        <v>311</v>
      </c>
      <c r="D82" s="1" t="s">
        <v>312</v>
      </c>
      <c r="E82" s="2" t="s">
        <v>313</v>
      </c>
      <c r="F82" s="2" t="s">
        <v>314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J82*235.03</f>
        <v>0</v>
      </c>
      <c r="L82" s="5"/>
    </row>
    <row r="83" spans="1:12" customHeight="1" ht="105" outlineLevel="5">
      <c r="A83" s="1"/>
      <c r="B83" s="1">
        <v>832291</v>
      </c>
      <c r="C83" s="1" t="s">
        <v>315</v>
      </c>
      <c r="D83" s="1" t="s">
        <v>316</v>
      </c>
      <c r="E83" s="2" t="s">
        <v>317</v>
      </c>
      <c r="F83" s="2" t="s">
        <v>249</v>
      </c>
      <c r="G83" s="2">
        <v>0</v>
      </c>
      <c r="H83" s="2">
        <v>0</v>
      </c>
      <c r="I83" s="1" t="s">
        <v>29</v>
      </c>
      <c r="J83" s="3" t="s">
        <v>19</v>
      </c>
      <c r="K83" s="2" t="str">
        <f>J83*270.73</f>
        <v>0</v>
      </c>
      <c r="L83" s="5"/>
    </row>
    <row r="84" spans="1:12" customHeight="1" ht="105" outlineLevel="5">
      <c r="A84" s="1"/>
      <c r="B84" s="1">
        <v>832292</v>
      </c>
      <c r="C84" s="1" t="s">
        <v>318</v>
      </c>
      <c r="D84" s="1" t="s">
        <v>319</v>
      </c>
      <c r="E84" s="2" t="s">
        <v>320</v>
      </c>
      <c r="F84" s="2" t="s">
        <v>321</v>
      </c>
      <c r="G84" s="2" t="s">
        <v>29</v>
      </c>
      <c r="H84" s="2">
        <v>0</v>
      </c>
      <c r="I84" s="1">
        <v>0</v>
      </c>
      <c r="J84" s="3" t="s">
        <v>19</v>
      </c>
      <c r="K84" s="2" t="str">
        <f>J84*101.15</f>
        <v>0</v>
      </c>
      <c r="L84" s="5"/>
    </row>
    <row r="85" spans="1:12" customHeight="1" ht="105" outlineLevel="5">
      <c r="A85" s="1"/>
      <c r="B85" s="1">
        <v>836380</v>
      </c>
      <c r="C85" s="1" t="s">
        <v>322</v>
      </c>
      <c r="D85" s="1" t="s">
        <v>323</v>
      </c>
      <c r="E85" s="2" t="s">
        <v>324</v>
      </c>
      <c r="F85" s="2" t="s">
        <v>325</v>
      </c>
      <c r="G85" s="2" t="s">
        <v>24</v>
      </c>
      <c r="H85" s="2">
        <v>0</v>
      </c>
      <c r="I85" s="1">
        <v>0</v>
      </c>
      <c r="J85" s="3" t="s">
        <v>19</v>
      </c>
      <c r="K85" s="2" t="str">
        <f>J85*147.26</f>
        <v>0</v>
      </c>
      <c r="L85" s="5"/>
    </row>
    <row r="86" spans="1:12" customHeight="1" ht="105" outlineLevel="5">
      <c r="A86" s="1"/>
      <c r="B86" s="1">
        <v>832293</v>
      </c>
      <c r="C86" s="1" t="s">
        <v>326</v>
      </c>
      <c r="D86" s="1" t="s">
        <v>327</v>
      </c>
      <c r="E86" s="2" t="s">
        <v>328</v>
      </c>
      <c r="F86" s="2" t="s">
        <v>329</v>
      </c>
      <c r="G86" s="2" t="s">
        <v>18</v>
      </c>
      <c r="H86" s="2">
        <v>0</v>
      </c>
      <c r="I86" s="1">
        <v>0</v>
      </c>
      <c r="J86" s="3" t="s">
        <v>19</v>
      </c>
      <c r="K86" s="2" t="str">
        <f>J86*290.06</f>
        <v>0</v>
      </c>
      <c r="L86" s="5"/>
    </row>
    <row r="87" spans="1:12" customHeight="1" ht="105" outlineLevel="5">
      <c r="A87" s="1"/>
      <c r="B87" s="1">
        <v>832294</v>
      </c>
      <c r="C87" s="1" t="s">
        <v>330</v>
      </c>
      <c r="D87" s="1" t="s">
        <v>331</v>
      </c>
      <c r="E87" s="2" t="s">
        <v>332</v>
      </c>
      <c r="F87" s="2" t="s">
        <v>333</v>
      </c>
      <c r="G87" s="2" t="s">
        <v>24</v>
      </c>
      <c r="H87" s="2">
        <v>0</v>
      </c>
      <c r="I87" s="1">
        <v>0</v>
      </c>
      <c r="J87" s="3" t="s">
        <v>19</v>
      </c>
      <c r="K87" s="2" t="str">
        <f>J87*206.76</f>
        <v>0</v>
      </c>
      <c r="L87" s="5"/>
    </row>
    <row r="88" spans="1:12" customHeight="1" ht="105" outlineLevel="5">
      <c r="A88" s="1"/>
      <c r="B88" s="1">
        <v>832295</v>
      </c>
      <c r="C88" s="1" t="s">
        <v>334</v>
      </c>
      <c r="D88" s="1" t="s">
        <v>335</v>
      </c>
      <c r="E88" s="2" t="s">
        <v>336</v>
      </c>
      <c r="F88" s="2" t="s">
        <v>215</v>
      </c>
      <c r="G88" s="2" t="s">
        <v>24</v>
      </c>
      <c r="H88" s="2">
        <v>0</v>
      </c>
      <c r="I88" s="1">
        <v>0</v>
      </c>
      <c r="J88" s="3" t="s">
        <v>19</v>
      </c>
      <c r="K88" s="2" t="str">
        <f>J88*212.71</f>
        <v>0</v>
      </c>
      <c r="L88" s="5"/>
    </row>
    <row r="89" spans="1:12" customHeight="1" ht="105" outlineLevel="5">
      <c r="A89" s="1"/>
      <c r="B89" s="1">
        <v>832296</v>
      </c>
      <c r="C89" s="1" t="s">
        <v>337</v>
      </c>
      <c r="D89" s="1" t="s">
        <v>338</v>
      </c>
      <c r="E89" s="2" t="s">
        <v>339</v>
      </c>
      <c r="F89" s="2" t="s">
        <v>340</v>
      </c>
      <c r="G89" s="2" t="s">
        <v>24</v>
      </c>
      <c r="H89" s="2">
        <v>0</v>
      </c>
      <c r="I89" s="1">
        <v>0</v>
      </c>
      <c r="J89" s="3" t="s">
        <v>19</v>
      </c>
      <c r="K89" s="2" t="str">
        <f>J89*474.51</f>
        <v>0</v>
      </c>
      <c r="L89" s="5"/>
    </row>
    <row r="90" spans="1:12" customHeight="1" ht="105" outlineLevel="5">
      <c r="A90" s="1"/>
      <c r="B90" s="1">
        <v>832297</v>
      </c>
      <c r="C90" s="1" t="s">
        <v>341</v>
      </c>
      <c r="D90" s="1" t="s">
        <v>342</v>
      </c>
      <c r="E90" s="2" t="s">
        <v>343</v>
      </c>
      <c r="F90" s="2" t="s">
        <v>103</v>
      </c>
      <c r="G90" s="2">
        <v>0</v>
      </c>
      <c r="H90" s="2">
        <v>0</v>
      </c>
      <c r="I90" s="1">
        <v>0</v>
      </c>
      <c r="J90" s="3" t="s">
        <v>19</v>
      </c>
      <c r="K90" s="2" t="str">
        <f>J90*261.80</f>
        <v>0</v>
      </c>
      <c r="L90" s="5"/>
    </row>
    <row r="91" spans="1:12" customHeight="1" ht="105" outlineLevel="5">
      <c r="A91" s="1"/>
      <c r="B91" s="1">
        <v>832299</v>
      </c>
      <c r="C91" s="1" t="s">
        <v>344</v>
      </c>
      <c r="D91" s="1" t="s">
        <v>345</v>
      </c>
      <c r="E91" s="2" t="s">
        <v>346</v>
      </c>
      <c r="F91" s="2" t="s">
        <v>347</v>
      </c>
      <c r="G91" s="2" t="s">
        <v>42</v>
      </c>
      <c r="H91" s="2">
        <v>0</v>
      </c>
      <c r="I91" s="1">
        <v>0</v>
      </c>
      <c r="J91" s="3" t="s">
        <v>19</v>
      </c>
      <c r="K91" s="2" t="str">
        <f>J91*496.83</f>
        <v>0</v>
      </c>
      <c r="L91" s="5"/>
    </row>
    <row r="92" spans="1:12" customHeight="1" ht="105" outlineLevel="5">
      <c r="A92" s="1"/>
      <c r="B92" s="1">
        <v>832300</v>
      </c>
      <c r="C92" s="1" t="s">
        <v>348</v>
      </c>
      <c r="D92" s="1" t="s">
        <v>349</v>
      </c>
      <c r="E92" s="2" t="s">
        <v>350</v>
      </c>
      <c r="F92" s="2" t="s">
        <v>351</v>
      </c>
      <c r="G92" s="2">
        <v>7</v>
      </c>
      <c r="H92" s="2">
        <v>0</v>
      </c>
      <c r="I92" s="1">
        <v>0</v>
      </c>
      <c r="J92" s="3" t="s">
        <v>19</v>
      </c>
      <c r="K92" s="2" t="str">
        <f>J92*468.56</f>
        <v>0</v>
      </c>
      <c r="L92" s="5"/>
    </row>
    <row r="93" spans="1:12" customHeight="1" ht="105" outlineLevel="5">
      <c r="A93" s="1"/>
      <c r="B93" s="1">
        <v>832301</v>
      </c>
      <c r="C93" s="1" t="s">
        <v>352</v>
      </c>
      <c r="D93" s="1" t="s">
        <v>353</v>
      </c>
      <c r="E93" s="2" t="s">
        <v>354</v>
      </c>
      <c r="F93" s="2" t="s">
        <v>79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J93*127.93</f>
        <v>0</v>
      </c>
      <c r="L93" s="5"/>
    </row>
    <row r="94" spans="1:12" customHeight="1" ht="105" outlineLevel="5">
      <c r="A94" s="1"/>
      <c r="B94" s="1">
        <v>832302</v>
      </c>
      <c r="C94" s="1" t="s">
        <v>355</v>
      </c>
      <c r="D94" s="1" t="s">
        <v>356</v>
      </c>
      <c r="E94" s="2" t="s">
        <v>357</v>
      </c>
      <c r="F94" s="2" t="s">
        <v>358</v>
      </c>
      <c r="G94" s="2" t="s">
        <v>18</v>
      </c>
      <c r="H94" s="2">
        <v>0</v>
      </c>
      <c r="I94" s="1">
        <v>0</v>
      </c>
      <c r="J94" s="3" t="s">
        <v>19</v>
      </c>
      <c r="K94" s="2" t="str">
        <f>J94*162.14</f>
        <v>0</v>
      </c>
      <c r="L94" s="5"/>
    </row>
    <row r="95" spans="1:12" customHeight="1" ht="105" outlineLevel="5">
      <c r="A95" s="1"/>
      <c r="B95" s="1">
        <v>832303</v>
      </c>
      <c r="C95" s="1" t="s">
        <v>359</v>
      </c>
      <c r="D95" s="1" t="s">
        <v>360</v>
      </c>
      <c r="E95" s="2" t="s">
        <v>361</v>
      </c>
      <c r="F95" s="2" t="s">
        <v>362</v>
      </c>
      <c r="G95" s="2" t="s">
        <v>18</v>
      </c>
      <c r="H95" s="2">
        <v>0</v>
      </c>
      <c r="I95" s="1" t="s">
        <v>18</v>
      </c>
      <c r="J95" s="3" t="s">
        <v>19</v>
      </c>
      <c r="K95" s="2" t="str">
        <f>J95*129.41</f>
        <v>0</v>
      </c>
      <c r="L95" s="5"/>
    </row>
    <row r="96" spans="1:12" customHeight="1" ht="105" outlineLevel="5">
      <c r="A96" s="1"/>
      <c r="B96" s="1">
        <v>832304</v>
      </c>
      <c r="C96" s="1" t="s">
        <v>363</v>
      </c>
      <c r="D96" s="1" t="s">
        <v>364</v>
      </c>
      <c r="E96" s="2" t="s">
        <v>365</v>
      </c>
      <c r="F96" s="2" t="s">
        <v>366</v>
      </c>
      <c r="G96" s="2" t="s">
        <v>18</v>
      </c>
      <c r="H96" s="2">
        <v>0</v>
      </c>
      <c r="I96" s="1">
        <v>0</v>
      </c>
      <c r="J96" s="3" t="s">
        <v>19</v>
      </c>
      <c r="K96" s="2" t="str">
        <f>J96*166.60</f>
        <v>0</v>
      </c>
      <c r="L96" s="5"/>
    </row>
    <row r="97" spans="1:12" customHeight="1" ht="105" outlineLevel="5">
      <c r="A97" s="1"/>
      <c r="B97" s="1">
        <v>832305</v>
      </c>
      <c r="C97" s="1" t="s">
        <v>367</v>
      </c>
      <c r="D97" s="1" t="s">
        <v>368</v>
      </c>
      <c r="E97" s="2" t="s">
        <v>369</v>
      </c>
      <c r="F97" s="2" t="s">
        <v>370</v>
      </c>
      <c r="G97" s="2" t="s">
        <v>42</v>
      </c>
      <c r="H97" s="2">
        <v>0</v>
      </c>
      <c r="I97" s="1">
        <v>0</v>
      </c>
      <c r="J97" s="3" t="s">
        <v>19</v>
      </c>
      <c r="K97" s="2" t="str">
        <f>J97*373.36</f>
        <v>0</v>
      </c>
      <c r="L97" s="5"/>
    </row>
    <row r="98" spans="1:12" customHeight="1" ht="105" outlineLevel="5">
      <c r="A98" s="1"/>
      <c r="B98" s="1">
        <v>832306</v>
      </c>
      <c r="C98" s="1" t="s">
        <v>371</v>
      </c>
      <c r="D98" s="1" t="s">
        <v>372</v>
      </c>
      <c r="E98" s="2" t="s">
        <v>373</v>
      </c>
      <c r="F98" s="2" t="s">
        <v>374</v>
      </c>
      <c r="G98" s="2" t="s">
        <v>24</v>
      </c>
      <c r="H98" s="2">
        <v>0</v>
      </c>
      <c r="I98" s="1">
        <v>0</v>
      </c>
      <c r="J98" s="3" t="s">
        <v>19</v>
      </c>
      <c r="K98" s="2" t="str">
        <f>J98*484.93</f>
        <v>0</v>
      </c>
      <c r="L98" s="5"/>
    </row>
    <row r="99" spans="1:12" customHeight="1" ht="105" outlineLevel="5">
      <c r="A99" s="1"/>
      <c r="B99" s="1">
        <v>832282</v>
      </c>
      <c r="C99" s="1" t="s">
        <v>375</v>
      </c>
      <c r="D99" s="1" t="s">
        <v>376</v>
      </c>
      <c r="E99" s="2" t="s">
        <v>377</v>
      </c>
      <c r="F99" s="2" t="s">
        <v>378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J99*11.90</f>
        <v>0</v>
      </c>
      <c r="L99" s="5"/>
    </row>
    <row r="100" spans="1:12" customHeight="1" ht="105" outlineLevel="5">
      <c r="A100" s="1"/>
      <c r="B100" s="1">
        <v>832283</v>
      </c>
      <c r="C100" s="1" t="s">
        <v>379</v>
      </c>
      <c r="D100" s="1" t="s">
        <v>380</v>
      </c>
      <c r="E100" s="2" t="s">
        <v>381</v>
      </c>
      <c r="F100" s="2" t="s">
        <v>382</v>
      </c>
      <c r="G100" s="2" t="s">
        <v>18</v>
      </c>
      <c r="H100" s="2">
        <v>0</v>
      </c>
      <c r="I100" s="1">
        <v>0</v>
      </c>
      <c r="J100" s="3" t="s">
        <v>19</v>
      </c>
      <c r="K100" s="2" t="str">
        <f>J100*20.83</f>
        <v>0</v>
      </c>
      <c r="L100" s="5"/>
    </row>
    <row r="101" spans="1:12" customHeight="1" ht="105" outlineLevel="5">
      <c r="A101" s="1"/>
      <c r="B101" s="1">
        <v>832284</v>
      </c>
      <c r="C101" s="1" t="s">
        <v>383</v>
      </c>
      <c r="D101" s="1" t="s">
        <v>384</v>
      </c>
      <c r="E101" s="2" t="s">
        <v>385</v>
      </c>
      <c r="F101" s="2" t="s">
        <v>386</v>
      </c>
      <c r="G101" s="2" t="s">
        <v>29</v>
      </c>
      <c r="H101" s="2">
        <v>0</v>
      </c>
      <c r="I101" s="1">
        <v>0</v>
      </c>
      <c r="J101" s="3" t="s">
        <v>19</v>
      </c>
      <c r="K101" s="2" t="str">
        <f>J101*29.75</f>
        <v>0</v>
      </c>
      <c r="L101" s="5"/>
    </row>
    <row r="102" spans="1:12" customHeight="1" ht="105" outlineLevel="5">
      <c r="A102" s="1"/>
      <c r="B102" s="1">
        <v>832285</v>
      </c>
      <c r="C102" s="1" t="s">
        <v>387</v>
      </c>
      <c r="D102" s="1" t="s">
        <v>388</v>
      </c>
      <c r="E102" s="2" t="s">
        <v>389</v>
      </c>
      <c r="F102" s="2" t="s">
        <v>378</v>
      </c>
      <c r="G102" s="2" t="s">
        <v>24</v>
      </c>
      <c r="H102" s="2">
        <v>0</v>
      </c>
      <c r="I102" s="1">
        <v>0</v>
      </c>
      <c r="J102" s="3" t="s">
        <v>19</v>
      </c>
      <c r="K102" s="2" t="str">
        <f>J102*11.90</f>
        <v>0</v>
      </c>
      <c r="L102" s="5"/>
    </row>
    <row r="103" spans="1:12" customHeight="1" ht="105" outlineLevel="5">
      <c r="A103" s="1"/>
      <c r="B103" s="1">
        <v>832307</v>
      </c>
      <c r="C103" s="1" t="s">
        <v>390</v>
      </c>
      <c r="D103" s="1" t="s">
        <v>391</v>
      </c>
      <c r="E103" s="2" t="s">
        <v>392</v>
      </c>
      <c r="F103" s="2" t="s">
        <v>393</v>
      </c>
      <c r="G103" s="2" t="s">
        <v>24</v>
      </c>
      <c r="H103" s="2">
        <v>0</v>
      </c>
      <c r="I103" s="1">
        <v>0</v>
      </c>
      <c r="J103" s="3" t="s">
        <v>19</v>
      </c>
      <c r="K103" s="2" t="str">
        <f>J103*309.40</f>
        <v>0</v>
      </c>
      <c r="L103" s="5"/>
    </row>
    <row r="104" spans="1:12" customHeight="1" ht="105" outlineLevel="5">
      <c r="A104" s="1"/>
      <c r="B104" s="1">
        <v>832308</v>
      </c>
      <c r="C104" s="1" t="s">
        <v>394</v>
      </c>
      <c r="D104" s="1" t="s">
        <v>395</v>
      </c>
      <c r="E104" s="2" t="s">
        <v>396</v>
      </c>
      <c r="F104" s="2" t="s">
        <v>397</v>
      </c>
      <c r="G104" s="2" t="s">
        <v>42</v>
      </c>
      <c r="H104" s="2">
        <v>0</v>
      </c>
      <c r="I104" s="1">
        <v>0</v>
      </c>
      <c r="J104" s="3" t="s">
        <v>19</v>
      </c>
      <c r="K104" s="2" t="str">
        <f>J104*361.46</f>
        <v>0</v>
      </c>
      <c r="L104" s="5"/>
    </row>
    <row r="105" spans="1:12" customHeight="1" ht="105" outlineLevel="5">
      <c r="A105" s="1"/>
      <c r="B105" s="1">
        <v>832309</v>
      </c>
      <c r="C105" s="1" t="s">
        <v>398</v>
      </c>
      <c r="D105" s="1" t="s">
        <v>399</v>
      </c>
      <c r="E105" s="2" t="s">
        <v>400</v>
      </c>
      <c r="F105" s="2" t="s">
        <v>401</v>
      </c>
      <c r="G105" s="2" t="s">
        <v>42</v>
      </c>
      <c r="H105" s="2">
        <v>0</v>
      </c>
      <c r="I105" s="1">
        <v>0</v>
      </c>
      <c r="J105" s="3" t="s">
        <v>19</v>
      </c>
      <c r="K105" s="2" t="str">
        <f>J105*513.19</f>
        <v>0</v>
      </c>
      <c r="L105" s="5"/>
    </row>
    <row r="106" spans="1:12" customHeight="1" ht="105" outlineLevel="5">
      <c r="A106" s="1"/>
      <c r="B106" s="1">
        <v>832310</v>
      </c>
      <c r="C106" s="1" t="s">
        <v>402</v>
      </c>
      <c r="D106" s="1" t="s">
        <v>403</v>
      </c>
      <c r="E106" s="2" t="s">
        <v>404</v>
      </c>
      <c r="F106" s="2" t="s">
        <v>393</v>
      </c>
      <c r="G106" s="2" t="s">
        <v>24</v>
      </c>
      <c r="H106" s="2">
        <v>0</v>
      </c>
      <c r="I106" s="1">
        <v>0</v>
      </c>
      <c r="J106" s="3" t="s">
        <v>19</v>
      </c>
      <c r="K106" s="2" t="str">
        <f>J106*309.40</f>
        <v>0</v>
      </c>
      <c r="L106" s="5"/>
    </row>
    <row r="107" spans="1:12" customHeight="1" ht="105" outlineLevel="5">
      <c r="A107" s="1"/>
      <c r="B107" s="1">
        <v>832311</v>
      </c>
      <c r="C107" s="1" t="s">
        <v>405</v>
      </c>
      <c r="D107" s="1" t="s">
        <v>406</v>
      </c>
      <c r="E107" s="2" t="s">
        <v>407</v>
      </c>
      <c r="F107" s="2" t="s">
        <v>37</v>
      </c>
      <c r="G107" s="2" t="s">
        <v>42</v>
      </c>
      <c r="H107" s="2">
        <v>0</v>
      </c>
      <c r="I107" s="1">
        <v>0</v>
      </c>
      <c r="J107" s="3" t="s">
        <v>19</v>
      </c>
      <c r="K107" s="2" t="str">
        <f>J107*386.75</f>
        <v>0</v>
      </c>
      <c r="L107" s="5"/>
    </row>
    <row r="108" spans="1:12" customHeight="1" ht="105" outlineLevel="5">
      <c r="A108" s="1"/>
      <c r="B108" s="1">
        <v>832312</v>
      </c>
      <c r="C108" s="1" t="s">
        <v>408</v>
      </c>
      <c r="D108" s="1" t="s">
        <v>409</v>
      </c>
      <c r="E108" s="2" t="s">
        <v>410</v>
      </c>
      <c r="F108" s="2" t="s">
        <v>411</v>
      </c>
      <c r="G108" s="2" t="s">
        <v>42</v>
      </c>
      <c r="H108" s="2">
        <v>0</v>
      </c>
      <c r="I108" s="1">
        <v>0</v>
      </c>
      <c r="J108" s="3" t="s">
        <v>19</v>
      </c>
      <c r="K108" s="2" t="str">
        <f>J108*547.40</f>
        <v>0</v>
      </c>
      <c r="L108" s="5"/>
    </row>
    <row r="109" spans="1:12" customHeight="1" ht="105" outlineLevel="5">
      <c r="A109" s="1"/>
      <c r="B109" s="1">
        <v>834523</v>
      </c>
      <c r="C109" s="1" t="s">
        <v>412</v>
      </c>
      <c r="D109" s="1" t="s">
        <v>413</v>
      </c>
      <c r="E109" s="2" t="s">
        <v>414</v>
      </c>
      <c r="F109" s="2" t="s">
        <v>415</v>
      </c>
      <c r="G109" s="2">
        <v>6</v>
      </c>
      <c r="H109" s="2">
        <v>0</v>
      </c>
      <c r="I109" s="1">
        <v>0</v>
      </c>
      <c r="J109" s="3" t="s">
        <v>19</v>
      </c>
      <c r="K109" s="2" t="str">
        <f>J109*748.21</f>
        <v>0</v>
      </c>
      <c r="L109" s="5"/>
    </row>
    <row r="110" spans="1:12" customHeight="1" ht="105" outlineLevel="5">
      <c r="A110" s="1"/>
      <c r="B110" s="1">
        <v>834524</v>
      </c>
      <c r="C110" s="1" t="s">
        <v>416</v>
      </c>
      <c r="D110" s="1" t="s">
        <v>417</v>
      </c>
      <c r="E110" s="2" t="s">
        <v>418</v>
      </c>
      <c r="F110" s="2" t="s">
        <v>419</v>
      </c>
      <c r="G110" s="2">
        <v>4</v>
      </c>
      <c r="H110" s="2">
        <v>0</v>
      </c>
      <c r="I110" s="1">
        <v>0</v>
      </c>
      <c r="J110" s="3" t="s">
        <v>19</v>
      </c>
      <c r="K110" s="2" t="str">
        <f>J110*1106.70</f>
        <v>0</v>
      </c>
      <c r="L110" s="5"/>
    </row>
    <row r="111" spans="1:12" customHeight="1" ht="105" outlineLevel="5">
      <c r="A111" s="1"/>
      <c r="B111" s="1">
        <v>834525</v>
      </c>
      <c r="C111" s="1" t="s">
        <v>420</v>
      </c>
      <c r="D111" s="1" t="s">
        <v>421</v>
      </c>
      <c r="E111" s="2" t="s">
        <v>422</v>
      </c>
      <c r="F111" s="2" t="s">
        <v>423</v>
      </c>
      <c r="G111" s="2">
        <v>6</v>
      </c>
      <c r="H111" s="2">
        <v>0</v>
      </c>
      <c r="I111" s="1">
        <v>0</v>
      </c>
      <c r="J111" s="3" t="s">
        <v>19</v>
      </c>
      <c r="K111" s="2" t="str">
        <f>J111*712.51</f>
        <v>0</v>
      </c>
      <c r="L111" s="5"/>
    </row>
    <row r="112" spans="1:12" customHeight="1" ht="105" outlineLevel="5">
      <c r="A112" s="1"/>
      <c r="B112" s="1">
        <v>834526</v>
      </c>
      <c r="C112" s="1" t="s">
        <v>424</v>
      </c>
      <c r="D112" s="1" t="s">
        <v>425</v>
      </c>
      <c r="E112" s="2" t="s">
        <v>426</v>
      </c>
      <c r="F112" s="2" t="s">
        <v>427</v>
      </c>
      <c r="G112" s="2">
        <v>4</v>
      </c>
      <c r="H112" s="2">
        <v>0</v>
      </c>
      <c r="I112" s="1">
        <v>0</v>
      </c>
      <c r="J112" s="3" t="s">
        <v>19</v>
      </c>
      <c r="K112" s="2" t="str">
        <f>J112*1105.21</f>
        <v>0</v>
      </c>
      <c r="L112" s="5"/>
    </row>
    <row r="113" spans="1:12" customHeight="1" ht="105" outlineLevel="5">
      <c r="A113" s="1"/>
      <c r="B113" s="1">
        <v>834527</v>
      </c>
      <c r="C113" s="1" t="s">
        <v>428</v>
      </c>
      <c r="D113" s="1" t="s">
        <v>429</v>
      </c>
      <c r="E113" s="2" t="s">
        <v>430</v>
      </c>
      <c r="F113" s="2" t="s">
        <v>431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J113*379.31</f>
        <v>0</v>
      </c>
      <c r="L113" s="5"/>
    </row>
    <row r="114" spans="1:12" customHeight="1" ht="105" outlineLevel="5">
      <c r="A114" s="1"/>
      <c r="B114" s="1">
        <v>834528</v>
      </c>
      <c r="C114" s="1" t="s">
        <v>432</v>
      </c>
      <c r="D114" s="1" t="s">
        <v>433</v>
      </c>
      <c r="E114" s="2" t="s">
        <v>434</v>
      </c>
      <c r="F114" s="2" t="s">
        <v>435</v>
      </c>
      <c r="G114" s="2">
        <v>4</v>
      </c>
      <c r="H114" s="2">
        <v>0</v>
      </c>
      <c r="I114" s="1">
        <v>0</v>
      </c>
      <c r="J114" s="3" t="s">
        <v>19</v>
      </c>
      <c r="K114" s="2" t="str">
        <f>J114*480.46</f>
        <v>0</v>
      </c>
      <c r="L114" s="5"/>
    </row>
    <row r="115" spans="1:12" customHeight="1" ht="105" outlineLevel="5">
      <c r="A115" s="1"/>
      <c r="B115" s="1">
        <v>834529</v>
      </c>
      <c r="C115" s="1" t="s">
        <v>436</v>
      </c>
      <c r="D115" s="1" t="s">
        <v>437</v>
      </c>
      <c r="E115" s="2" t="s">
        <v>438</v>
      </c>
      <c r="F115" s="2" t="s">
        <v>439</v>
      </c>
      <c r="G115" s="2">
        <v>10</v>
      </c>
      <c r="H115" s="2">
        <v>0</v>
      </c>
      <c r="I115" s="1">
        <v>0</v>
      </c>
      <c r="J115" s="3" t="s">
        <v>19</v>
      </c>
      <c r="K115" s="2" t="str">
        <f>J115*160.65</f>
        <v>0</v>
      </c>
      <c r="L115" s="5"/>
    </row>
    <row r="116" spans="1:12" customHeight="1" ht="105" outlineLevel="5">
      <c r="A116" s="1"/>
      <c r="B116" s="1">
        <v>834530</v>
      </c>
      <c r="C116" s="1" t="s">
        <v>440</v>
      </c>
      <c r="D116" s="1" t="s">
        <v>441</v>
      </c>
      <c r="E116" s="2" t="s">
        <v>442</v>
      </c>
      <c r="F116" s="2" t="s">
        <v>91</v>
      </c>
      <c r="G116" s="2" t="s">
        <v>42</v>
      </c>
      <c r="H116" s="2">
        <v>0</v>
      </c>
      <c r="I116" s="1">
        <v>0</v>
      </c>
      <c r="J116" s="3" t="s">
        <v>19</v>
      </c>
      <c r="K116" s="2" t="str">
        <f>J116*177.01</f>
        <v>0</v>
      </c>
      <c r="L116" s="5"/>
    </row>
    <row r="117" spans="1:12" customHeight="1" ht="105" outlineLevel="5">
      <c r="A117" s="1"/>
      <c r="B117" s="1">
        <v>834531</v>
      </c>
      <c r="C117" s="1" t="s">
        <v>443</v>
      </c>
      <c r="D117" s="1" t="s">
        <v>444</v>
      </c>
      <c r="E117" s="2" t="s">
        <v>445</v>
      </c>
      <c r="F117" s="2" t="s">
        <v>446</v>
      </c>
      <c r="G117" s="2" t="s">
        <v>24</v>
      </c>
      <c r="H117" s="2">
        <v>0</v>
      </c>
      <c r="I117" s="1">
        <v>0</v>
      </c>
      <c r="J117" s="3" t="s">
        <v>19</v>
      </c>
      <c r="K117" s="2" t="str">
        <f>J117*187.43</f>
        <v>0</v>
      </c>
      <c r="L117" s="5"/>
    </row>
    <row r="118" spans="1:12" customHeight="1" ht="105" outlineLevel="5">
      <c r="A118" s="1"/>
      <c r="B118" s="1">
        <v>834532</v>
      </c>
      <c r="C118" s="1" t="s">
        <v>447</v>
      </c>
      <c r="D118" s="1" t="s">
        <v>448</v>
      </c>
      <c r="E118" s="2" t="s">
        <v>449</v>
      </c>
      <c r="F118" s="2" t="s">
        <v>450</v>
      </c>
      <c r="G118" s="2">
        <v>10</v>
      </c>
      <c r="H118" s="2">
        <v>0</v>
      </c>
      <c r="I118" s="1">
        <v>0</v>
      </c>
      <c r="J118" s="3" t="s">
        <v>19</v>
      </c>
      <c r="K118" s="2" t="str">
        <f>J118*252.88</f>
        <v>0</v>
      </c>
      <c r="L118" s="5"/>
    </row>
    <row r="119" spans="1:12" customHeight="1" ht="105" outlineLevel="5">
      <c r="A119" s="1"/>
      <c r="B119" s="1">
        <v>834533</v>
      </c>
      <c r="C119" s="1" t="s">
        <v>451</v>
      </c>
      <c r="D119" s="1" t="s">
        <v>452</v>
      </c>
      <c r="E119" s="2" t="s">
        <v>453</v>
      </c>
      <c r="F119" s="2" t="s">
        <v>215</v>
      </c>
      <c r="G119" s="2">
        <v>6</v>
      </c>
      <c r="H119" s="2">
        <v>0</v>
      </c>
      <c r="I119" s="1">
        <v>0</v>
      </c>
      <c r="J119" s="3" t="s">
        <v>19</v>
      </c>
      <c r="K119" s="2" t="str">
        <f>J119*212.71</f>
        <v>0</v>
      </c>
      <c r="L119" s="5"/>
    </row>
    <row r="120" spans="1:12" customHeight="1" ht="105" outlineLevel="5">
      <c r="A120" s="1"/>
      <c r="B120" s="1">
        <v>834534</v>
      </c>
      <c r="C120" s="1" t="s">
        <v>454</v>
      </c>
      <c r="D120" s="1" t="s">
        <v>455</v>
      </c>
      <c r="E120" s="2" t="s">
        <v>456</v>
      </c>
      <c r="F120" s="2" t="s">
        <v>57</v>
      </c>
      <c r="G120" s="2">
        <v>10</v>
      </c>
      <c r="H120" s="2">
        <v>0</v>
      </c>
      <c r="I120" s="1">
        <v>0</v>
      </c>
      <c r="J120" s="3" t="s">
        <v>19</v>
      </c>
      <c r="K120" s="2" t="str">
        <f>J120*266.26</f>
        <v>0</v>
      </c>
      <c r="L120" s="5"/>
    </row>
    <row r="121" spans="1:12" customHeight="1" ht="105" outlineLevel="5">
      <c r="A121" s="1"/>
      <c r="B121" s="1">
        <v>834535</v>
      </c>
      <c r="C121" s="1" t="s">
        <v>457</v>
      </c>
      <c r="D121" s="1" t="s">
        <v>458</v>
      </c>
      <c r="E121" s="2" t="s">
        <v>459</v>
      </c>
      <c r="F121" s="2" t="s">
        <v>460</v>
      </c>
      <c r="G121" s="2">
        <v>9</v>
      </c>
      <c r="H121" s="2">
        <v>0</v>
      </c>
      <c r="I121" s="1">
        <v>0</v>
      </c>
      <c r="J121" s="3" t="s">
        <v>19</v>
      </c>
      <c r="K121" s="2" t="str">
        <f>J121*417.99</f>
        <v>0</v>
      </c>
      <c r="L121" s="5"/>
    </row>
    <row r="122" spans="1:12" customHeight="1" ht="105" outlineLevel="5">
      <c r="A122" s="1"/>
      <c r="B122" s="1">
        <v>834536</v>
      </c>
      <c r="C122" s="1" t="s">
        <v>461</v>
      </c>
      <c r="D122" s="1" t="s">
        <v>462</v>
      </c>
      <c r="E122" s="2" t="s">
        <v>463</v>
      </c>
      <c r="F122" s="2" t="s">
        <v>464</v>
      </c>
      <c r="G122" s="2">
        <v>4</v>
      </c>
      <c r="H122" s="2">
        <v>0</v>
      </c>
      <c r="I122" s="1">
        <v>0</v>
      </c>
      <c r="J122" s="3" t="s">
        <v>19</v>
      </c>
      <c r="K122" s="2" t="str">
        <f>J122*545.91</f>
        <v>0</v>
      </c>
      <c r="L122" s="5"/>
    </row>
    <row r="123" spans="1:12" customHeight="1" ht="105" outlineLevel="5">
      <c r="A123" s="1"/>
      <c r="B123" s="1">
        <v>834537</v>
      </c>
      <c r="C123" s="1" t="s">
        <v>465</v>
      </c>
      <c r="D123" s="1" t="s">
        <v>466</v>
      </c>
      <c r="E123" s="2" t="s">
        <v>467</v>
      </c>
      <c r="F123" s="2" t="s">
        <v>468</v>
      </c>
      <c r="G123" s="2">
        <v>7</v>
      </c>
      <c r="H123" s="2">
        <v>0</v>
      </c>
      <c r="I123" s="1">
        <v>0</v>
      </c>
      <c r="J123" s="3" t="s">
        <v>19</v>
      </c>
      <c r="K123" s="2" t="str">
        <f>J123*159.16</f>
        <v>0</v>
      </c>
      <c r="L123" s="5"/>
    </row>
    <row r="124" spans="1:12" customHeight="1" ht="105" outlineLevel="5">
      <c r="A124" s="1"/>
      <c r="B124" s="1">
        <v>834538</v>
      </c>
      <c r="C124" s="1" t="s">
        <v>469</v>
      </c>
      <c r="D124" s="1" t="s">
        <v>470</v>
      </c>
      <c r="E124" s="2" t="s">
        <v>471</v>
      </c>
      <c r="F124" s="2" t="s">
        <v>215</v>
      </c>
      <c r="G124" s="2" t="s">
        <v>42</v>
      </c>
      <c r="H124" s="2">
        <v>0</v>
      </c>
      <c r="I124" s="1">
        <v>0</v>
      </c>
      <c r="J124" s="3" t="s">
        <v>19</v>
      </c>
      <c r="K124" s="2" t="str">
        <f>J124*212.71</f>
        <v>0</v>
      </c>
      <c r="L124" s="5"/>
    </row>
    <row r="125" spans="1:12" customHeight="1" ht="105" outlineLevel="5">
      <c r="A125" s="1"/>
      <c r="B125" s="1">
        <v>834539</v>
      </c>
      <c r="C125" s="1" t="s">
        <v>472</v>
      </c>
      <c r="D125" s="1" t="s">
        <v>473</v>
      </c>
      <c r="E125" s="2" t="s">
        <v>474</v>
      </c>
      <c r="F125" s="2" t="s">
        <v>245</v>
      </c>
      <c r="G125" s="2" t="s">
        <v>24</v>
      </c>
      <c r="H125" s="2">
        <v>0</v>
      </c>
      <c r="I125" s="1">
        <v>0</v>
      </c>
      <c r="J125" s="3" t="s">
        <v>19</v>
      </c>
      <c r="K125" s="2" t="str">
        <f>J125*208.25</f>
        <v>0</v>
      </c>
      <c r="L125" s="5"/>
    </row>
    <row r="126" spans="1:12" customHeight="1" ht="105" outlineLevel="5">
      <c r="A126" s="1"/>
      <c r="B126" s="1">
        <v>834540</v>
      </c>
      <c r="C126" s="1" t="s">
        <v>475</v>
      </c>
      <c r="D126" s="1" t="s">
        <v>476</v>
      </c>
      <c r="E126" s="2" t="s">
        <v>477</v>
      </c>
      <c r="F126" s="2" t="s">
        <v>87</v>
      </c>
      <c r="G126" s="2">
        <v>8</v>
      </c>
      <c r="H126" s="2">
        <v>0</v>
      </c>
      <c r="I126" s="1">
        <v>0</v>
      </c>
      <c r="J126" s="3" t="s">
        <v>19</v>
      </c>
      <c r="K126" s="2" t="str">
        <f>J126*236.51</f>
        <v>0</v>
      </c>
      <c r="L126" s="5"/>
    </row>
    <row r="127" spans="1:12" customHeight="1" ht="105" outlineLevel="5">
      <c r="A127" s="1"/>
      <c r="B127" s="1">
        <v>834541</v>
      </c>
      <c r="C127" s="1" t="s">
        <v>478</v>
      </c>
      <c r="D127" s="1" t="s">
        <v>479</v>
      </c>
      <c r="E127" s="2" t="s">
        <v>480</v>
      </c>
      <c r="F127" s="2" t="s">
        <v>99</v>
      </c>
      <c r="G127" s="2">
        <v>6</v>
      </c>
      <c r="H127" s="2">
        <v>0</v>
      </c>
      <c r="I127" s="1">
        <v>0</v>
      </c>
      <c r="J127" s="3" t="s">
        <v>19</v>
      </c>
      <c r="K127" s="2" t="str">
        <f>J127*233.54</f>
        <v>0</v>
      </c>
      <c r="L127" s="5"/>
    </row>
    <row r="128" spans="1:12" customHeight="1" ht="105" outlineLevel="5">
      <c r="A128" s="1"/>
      <c r="B128" s="1">
        <v>834542</v>
      </c>
      <c r="C128" s="1" t="s">
        <v>481</v>
      </c>
      <c r="D128" s="1" t="s">
        <v>482</v>
      </c>
      <c r="E128" s="2" t="s">
        <v>483</v>
      </c>
      <c r="F128" s="2" t="s">
        <v>484</v>
      </c>
      <c r="G128" s="2">
        <v>7</v>
      </c>
      <c r="H128" s="2">
        <v>0</v>
      </c>
      <c r="I128" s="1">
        <v>0</v>
      </c>
      <c r="J128" s="3" t="s">
        <v>19</v>
      </c>
      <c r="K128" s="2" t="str">
        <f>J128*336.18</f>
        <v>0</v>
      </c>
      <c r="L128" s="5"/>
    </row>
    <row r="129" spans="1:12" customHeight="1" ht="105" outlineLevel="5">
      <c r="A129" s="1"/>
      <c r="B129" s="1">
        <v>834543</v>
      </c>
      <c r="C129" s="1" t="s">
        <v>485</v>
      </c>
      <c r="D129" s="1" t="s">
        <v>486</v>
      </c>
      <c r="E129" s="2" t="s">
        <v>487</v>
      </c>
      <c r="F129" s="2" t="s">
        <v>488</v>
      </c>
      <c r="G129" s="2">
        <v>6</v>
      </c>
      <c r="H129" s="2">
        <v>0</v>
      </c>
      <c r="I129" s="1">
        <v>0</v>
      </c>
      <c r="J129" s="3" t="s">
        <v>19</v>
      </c>
      <c r="K129" s="2" t="str">
        <f>J129*351.05</f>
        <v>0</v>
      </c>
      <c r="L129" s="5"/>
    </row>
    <row r="130" spans="1:12" customHeight="1" ht="105" outlineLevel="5">
      <c r="A130" s="1"/>
      <c r="B130" s="1">
        <v>834544</v>
      </c>
      <c r="C130" s="1" t="s">
        <v>489</v>
      </c>
      <c r="D130" s="1" t="s">
        <v>490</v>
      </c>
      <c r="E130" s="2" t="s">
        <v>491</v>
      </c>
      <c r="F130" s="2" t="s">
        <v>492</v>
      </c>
      <c r="G130" s="2">
        <v>4</v>
      </c>
      <c r="H130" s="2">
        <v>0</v>
      </c>
      <c r="I130" s="1">
        <v>0</v>
      </c>
      <c r="J130" s="3" t="s">
        <v>19</v>
      </c>
      <c r="K130" s="2" t="str">
        <f>J130*462.61</f>
        <v>0</v>
      </c>
      <c r="L130" s="5"/>
    </row>
    <row r="131" spans="1:12" customHeight="1" ht="105" outlineLevel="5">
      <c r="A131" s="1"/>
      <c r="B131" s="1">
        <v>834545</v>
      </c>
      <c r="C131" s="1" t="s">
        <v>493</v>
      </c>
      <c r="D131" s="1" t="s">
        <v>494</v>
      </c>
      <c r="E131" s="2" t="s">
        <v>495</v>
      </c>
      <c r="F131" s="2" t="s">
        <v>33</v>
      </c>
      <c r="G131" s="2" t="s">
        <v>42</v>
      </c>
      <c r="H131" s="2">
        <v>0</v>
      </c>
      <c r="I131" s="1">
        <v>0</v>
      </c>
      <c r="J131" s="3" t="s">
        <v>19</v>
      </c>
      <c r="K131" s="2" t="str">
        <f>J131*322.79</f>
        <v>0</v>
      </c>
      <c r="L131" s="5"/>
    </row>
    <row r="132" spans="1:12" customHeight="1" ht="105" outlineLevel="5">
      <c r="A132" s="1"/>
      <c r="B132" s="1">
        <v>834546</v>
      </c>
      <c r="C132" s="1" t="s">
        <v>496</v>
      </c>
      <c r="D132" s="1" t="s">
        <v>497</v>
      </c>
      <c r="E132" s="2" t="s">
        <v>498</v>
      </c>
      <c r="F132" s="2" t="s">
        <v>499</v>
      </c>
      <c r="G132" s="2" t="s">
        <v>42</v>
      </c>
      <c r="H132" s="2">
        <v>0</v>
      </c>
      <c r="I132" s="1">
        <v>0</v>
      </c>
      <c r="J132" s="3" t="s">
        <v>19</v>
      </c>
      <c r="K132" s="2" t="str">
        <f>J132*374.85</f>
        <v>0</v>
      </c>
      <c r="L132" s="5"/>
    </row>
    <row r="133" spans="1:12" customHeight="1" ht="105" outlineLevel="5">
      <c r="A133" s="1"/>
      <c r="B133" s="1">
        <v>834547</v>
      </c>
      <c r="C133" s="1" t="s">
        <v>500</v>
      </c>
      <c r="D133" s="1" t="s">
        <v>501</v>
      </c>
      <c r="E133" s="2" t="s">
        <v>502</v>
      </c>
      <c r="F133" s="2" t="s">
        <v>503</v>
      </c>
      <c r="G133" s="2" t="s">
        <v>42</v>
      </c>
      <c r="H133" s="2">
        <v>0</v>
      </c>
      <c r="I133" s="1">
        <v>0</v>
      </c>
      <c r="J133" s="3" t="s">
        <v>19</v>
      </c>
      <c r="K133" s="2" t="str">
        <f>J133*385.26</f>
        <v>0</v>
      </c>
      <c r="L133" s="5"/>
    </row>
    <row r="134" spans="1:12" customHeight="1" ht="105" outlineLevel="5">
      <c r="A134" s="1"/>
      <c r="B134" s="1">
        <v>834548</v>
      </c>
      <c r="C134" s="1" t="s">
        <v>504</v>
      </c>
      <c r="D134" s="1" t="s">
        <v>505</v>
      </c>
      <c r="E134" s="2" t="s">
        <v>506</v>
      </c>
      <c r="F134" s="2" t="s">
        <v>507</v>
      </c>
      <c r="G134" s="2" t="s">
        <v>42</v>
      </c>
      <c r="H134" s="2">
        <v>0</v>
      </c>
      <c r="I134" s="1">
        <v>0</v>
      </c>
      <c r="J134" s="3" t="s">
        <v>19</v>
      </c>
      <c r="K134" s="2" t="str">
        <f>J134*489.39</f>
        <v>0</v>
      </c>
      <c r="L134" s="5"/>
    </row>
    <row r="135" spans="1:12" customHeight="1" ht="105" outlineLevel="5">
      <c r="A135" s="1"/>
      <c r="B135" s="1">
        <v>834549</v>
      </c>
      <c r="C135" s="1" t="s">
        <v>508</v>
      </c>
      <c r="D135" s="1" t="s">
        <v>509</v>
      </c>
      <c r="E135" s="2" t="s">
        <v>510</v>
      </c>
      <c r="F135" s="2" t="s">
        <v>511</v>
      </c>
      <c r="G135" s="2" t="s">
        <v>42</v>
      </c>
      <c r="H135" s="2">
        <v>0</v>
      </c>
      <c r="I135" s="1">
        <v>0</v>
      </c>
      <c r="J135" s="3" t="s">
        <v>19</v>
      </c>
      <c r="K135" s="2" t="str">
        <f>J135*635.16</f>
        <v>0</v>
      </c>
      <c r="L135" s="5"/>
    </row>
    <row r="136" spans="1:12" customHeight="1" ht="105" outlineLevel="5">
      <c r="A136" s="1"/>
      <c r="B136" s="1">
        <v>834550</v>
      </c>
      <c r="C136" s="1" t="s">
        <v>512</v>
      </c>
      <c r="D136" s="1" t="s">
        <v>513</v>
      </c>
      <c r="E136" s="2" t="s">
        <v>514</v>
      </c>
      <c r="F136" s="2" t="s">
        <v>515</v>
      </c>
      <c r="G136" s="2">
        <v>6</v>
      </c>
      <c r="H136" s="2">
        <v>0</v>
      </c>
      <c r="I136" s="1">
        <v>0</v>
      </c>
      <c r="J136" s="3" t="s">
        <v>19</v>
      </c>
      <c r="K136" s="2" t="str">
        <f>J136*841.93</f>
        <v>0</v>
      </c>
      <c r="L136" s="5"/>
    </row>
    <row r="137" spans="1:12" customHeight="1" ht="105" outlineLevel="5">
      <c r="A137" s="1"/>
      <c r="B137" s="1">
        <v>834551</v>
      </c>
      <c r="C137" s="1" t="s">
        <v>516</v>
      </c>
      <c r="D137" s="1" t="s">
        <v>517</v>
      </c>
      <c r="E137" s="2" t="s">
        <v>518</v>
      </c>
      <c r="F137" s="2" t="s">
        <v>519</v>
      </c>
      <c r="G137" s="2">
        <v>4</v>
      </c>
      <c r="H137" s="2">
        <v>0</v>
      </c>
      <c r="I137" s="1">
        <v>0</v>
      </c>
      <c r="J137" s="3" t="s">
        <v>19</v>
      </c>
      <c r="K137" s="2" t="str">
        <f>J137*1283.71</f>
        <v>0</v>
      </c>
      <c r="L137" s="5"/>
    </row>
    <row r="138" spans="1:12" customHeight="1" ht="105" outlineLevel="5">
      <c r="A138" s="1"/>
      <c r="B138" s="1">
        <v>834552</v>
      </c>
      <c r="C138" s="1" t="s">
        <v>520</v>
      </c>
      <c r="D138" s="1" t="s">
        <v>521</v>
      </c>
      <c r="E138" s="2" t="s">
        <v>522</v>
      </c>
      <c r="F138" s="2" t="s">
        <v>523</v>
      </c>
      <c r="G138" s="2" t="s">
        <v>42</v>
      </c>
      <c r="H138" s="2">
        <v>0</v>
      </c>
      <c r="I138" s="1">
        <v>0</v>
      </c>
      <c r="J138" s="3" t="s">
        <v>19</v>
      </c>
      <c r="K138" s="2" t="str">
        <f>J138*301.96</f>
        <v>0</v>
      </c>
      <c r="L138" s="5"/>
    </row>
    <row r="139" spans="1:12" customHeight="1" ht="105" outlineLevel="5">
      <c r="A139" s="1"/>
      <c r="B139" s="1">
        <v>834553</v>
      </c>
      <c r="C139" s="1" t="s">
        <v>524</v>
      </c>
      <c r="D139" s="1" t="s">
        <v>525</v>
      </c>
      <c r="E139" s="2" t="s">
        <v>526</v>
      </c>
      <c r="F139" s="2" t="s">
        <v>256</v>
      </c>
      <c r="G139" s="2" t="s">
        <v>42</v>
      </c>
      <c r="H139" s="2">
        <v>0</v>
      </c>
      <c r="I139" s="1">
        <v>0</v>
      </c>
      <c r="J139" s="3" t="s">
        <v>19</v>
      </c>
      <c r="K139" s="2" t="str">
        <f>J139*355.51</f>
        <v>0</v>
      </c>
      <c r="L139" s="5"/>
    </row>
    <row r="140" spans="1:12" customHeight="1" ht="105" outlineLevel="5">
      <c r="A140" s="1"/>
      <c r="B140" s="1">
        <v>834554</v>
      </c>
      <c r="C140" s="1" t="s">
        <v>527</v>
      </c>
      <c r="D140" s="1" t="s">
        <v>528</v>
      </c>
      <c r="E140" s="2" t="s">
        <v>529</v>
      </c>
      <c r="F140" s="2" t="s">
        <v>530</v>
      </c>
      <c r="G140" s="2">
        <v>8</v>
      </c>
      <c r="H140" s="2">
        <v>0</v>
      </c>
      <c r="I140" s="1">
        <v>0</v>
      </c>
      <c r="J140" s="3" t="s">
        <v>19</v>
      </c>
      <c r="K140" s="2" t="str">
        <f>J140*740.78</f>
        <v>0</v>
      </c>
      <c r="L140" s="5"/>
    </row>
    <row r="141" spans="1:12" customHeight="1" ht="105" outlineLevel="5">
      <c r="A141" s="1"/>
      <c r="B141" s="1">
        <v>834555</v>
      </c>
      <c r="C141" s="1" t="s">
        <v>531</v>
      </c>
      <c r="D141" s="1" t="s">
        <v>532</v>
      </c>
      <c r="E141" s="2" t="s">
        <v>533</v>
      </c>
      <c r="F141" s="2" t="s">
        <v>534</v>
      </c>
      <c r="G141" s="2">
        <v>5</v>
      </c>
      <c r="H141" s="2">
        <v>0</v>
      </c>
      <c r="I141" s="1">
        <v>0</v>
      </c>
      <c r="J141" s="3" t="s">
        <v>19</v>
      </c>
      <c r="K141" s="2" t="str">
        <f>J141*797.30</f>
        <v>0</v>
      </c>
      <c r="L141" s="5"/>
    </row>
    <row r="142" spans="1:12" customHeight="1" ht="105" outlineLevel="5">
      <c r="A142" s="1"/>
      <c r="B142" s="1">
        <v>834556</v>
      </c>
      <c r="C142" s="1" t="s">
        <v>535</v>
      </c>
      <c r="D142" s="1" t="s">
        <v>536</v>
      </c>
      <c r="E142" s="2" t="s">
        <v>537</v>
      </c>
      <c r="F142" s="2" t="s">
        <v>538</v>
      </c>
      <c r="G142" s="2" t="s">
        <v>42</v>
      </c>
      <c r="H142" s="2">
        <v>0</v>
      </c>
      <c r="I142" s="1">
        <v>0</v>
      </c>
      <c r="J142" s="3" t="s">
        <v>19</v>
      </c>
      <c r="K142" s="2" t="str">
        <f>J142*325.76</f>
        <v>0</v>
      </c>
      <c r="L142" s="5"/>
    </row>
    <row r="143" spans="1:12" customHeight="1" ht="105" outlineLevel="5">
      <c r="A143" s="1"/>
      <c r="B143" s="1">
        <v>834557</v>
      </c>
      <c r="C143" s="1" t="s">
        <v>539</v>
      </c>
      <c r="D143" s="1" t="s">
        <v>540</v>
      </c>
      <c r="E143" s="2" t="s">
        <v>541</v>
      </c>
      <c r="F143" s="2" t="s">
        <v>542</v>
      </c>
      <c r="G143" s="2">
        <v>10</v>
      </c>
      <c r="H143" s="2">
        <v>0</v>
      </c>
      <c r="I143" s="1">
        <v>0</v>
      </c>
      <c r="J143" s="3" t="s">
        <v>19</v>
      </c>
      <c r="K143" s="2" t="str">
        <f>J143*382.29</f>
        <v>0</v>
      </c>
      <c r="L143" s="5"/>
    </row>
    <row r="144" spans="1:12" customHeight="1" ht="105" outlineLevel="5">
      <c r="A144" s="1"/>
      <c r="B144" s="1">
        <v>834558</v>
      </c>
      <c r="C144" s="1" t="s">
        <v>543</v>
      </c>
      <c r="D144" s="1" t="s">
        <v>544</v>
      </c>
      <c r="E144" s="2" t="s">
        <v>545</v>
      </c>
      <c r="F144" s="2" t="s">
        <v>546</v>
      </c>
      <c r="G144" s="2">
        <v>6</v>
      </c>
      <c r="H144" s="2">
        <v>0</v>
      </c>
      <c r="I144" s="1">
        <v>0</v>
      </c>
      <c r="J144" s="3" t="s">
        <v>19</v>
      </c>
      <c r="K144" s="2" t="str">
        <f>J144*818.13</f>
        <v>0</v>
      </c>
      <c r="L144" s="5"/>
    </row>
    <row r="145" spans="1:12" customHeight="1" ht="105" outlineLevel="5">
      <c r="A145" s="1"/>
      <c r="B145" s="1">
        <v>834559</v>
      </c>
      <c r="C145" s="1" t="s">
        <v>547</v>
      </c>
      <c r="D145" s="1" t="s">
        <v>548</v>
      </c>
      <c r="E145" s="2" t="s">
        <v>549</v>
      </c>
      <c r="F145" s="2" t="s">
        <v>550</v>
      </c>
      <c r="G145" s="2">
        <v>6</v>
      </c>
      <c r="H145" s="2">
        <v>0</v>
      </c>
      <c r="I145" s="1">
        <v>0</v>
      </c>
      <c r="J145" s="3" t="s">
        <v>19</v>
      </c>
      <c r="K145" s="2" t="str">
        <f>J145*822.59</f>
        <v>0</v>
      </c>
      <c r="L145" s="5"/>
    </row>
    <row r="146" spans="1:12" customHeight="1" ht="105" outlineLevel="5">
      <c r="A146" s="1"/>
      <c r="B146" s="1">
        <v>834560</v>
      </c>
      <c r="C146" s="1" t="s">
        <v>551</v>
      </c>
      <c r="D146" s="1" t="s">
        <v>552</v>
      </c>
      <c r="E146" s="2" t="s">
        <v>553</v>
      </c>
      <c r="F146" s="2" t="s">
        <v>423</v>
      </c>
      <c r="G146" s="2">
        <v>0</v>
      </c>
      <c r="H146" s="2">
        <v>0</v>
      </c>
      <c r="I146" s="1">
        <v>0</v>
      </c>
      <c r="J146" s="3" t="s">
        <v>19</v>
      </c>
      <c r="K146" s="2" t="str">
        <f>J146*712.51</f>
        <v>0</v>
      </c>
      <c r="L146" s="5"/>
    </row>
    <row r="147" spans="1:12" customHeight="1" ht="105" outlineLevel="5">
      <c r="A147" s="1"/>
      <c r="B147" s="1">
        <v>834561</v>
      </c>
      <c r="C147" s="1" t="s">
        <v>554</v>
      </c>
      <c r="D147" s="1" t="s">
        <v>555</v>
      </c>
      <c r="E147" s="2" t="s">
        <v>556</v>
      </c>
      <c r="F147" s="2" t="s">
        <v>557</v>
      </c>
      <c r="G147" s="2">
        <v>5</v>
      </c>
      <c r="H147" s="2">
        <v>0</v>
      </c>
      <c r="I147" s="1">
        <v>0</v>
      </c>
      <c r="J147" s="3" t="s">
        <v>19</v>
      </c>
      <c r="K147" s="2" t="str">
        <f>J147*728.88</f>
        <v>0</v>
      </c>
      <c r="L147" s="5"/>
    </row>
    <row r="148" spans="1:12" customHeight="1" ht="105" outlineLevel="5">
      <c r="A148" s="1"/>
      <c r="B148" s="1">
        <v>834562</v>
      </c>
      <c r="C148" s="1" t="s">
        <v>558</v>
      </c>
      <c r="D148" s="1" t="s">
        <v>559</v>
      </c>
      <c r="E148" s="2" t="s">
        <v>560</v>
      </c>
      <c r="F148" s="2" t="s">
        <v>561</v>
      </c>
      <c r="G148" s="2">
        <v>4</v>
      </c>
      <c r="H148" s="2">
        <v>0</v>
      </c>
      <c r="I148" s="1">
        <v>0</v>
      </c>
      <c r="J148" s="3" t="s">
        <v>19</v>
      </c>
      <c r="K148" s="2" t="str">
        <f>J148*978.78</f>
        <v>0</v>
      </c>
      <c r="L148" s="5"/>
    </row>
    <row r="149" spans="1:12" customHeight="1" ht="105" outlineLevel="5">
      <c r="A149" s="1"/>
      <c r="B149" s="1">
        <v>834563</v>
      </c>
      <c r="C149" s="1" t="s">
        <v>562</v>
      </c>
      <c r="D149" s="1" t="s">
        <v>563</v>
      </c>
      <c r="E149" s="2" t="s">
        <v>564</v>
      </c>
      <c r="F149" s="2" t="s">
        <v>565</v>
      </c>
      <c r="G149" s="2">
        <v>2</v>
      </c>
      <c r="H149" s="2">
        <v>0</v>
      </c>
      <c r="I149" s="1">
        <v>0</v>
      </c>
      <c r="J149" s="3" t="s">
        <v>19</v>
      </c>
      <c r="K149" s="2" t="str">
        <f>J149*986.21</f>
        <v>0</v>
      </c>
      <c r="L149" s="5"/>
    </row>
    <row r="150" spans="1:12" customHeight="1" ht="105" outlineLevel="5">
      <c r="A150" s="1"/>
      <c r="B150" s="1">
        <v>834564</v>
      </c>
      <c r="C150" s="1" t="s">
        <v>566</v>
      </c>
      <c r="D150" s="1" t="s">
        <v>567</v>
      </c>
      <c r="E150" s="2" t="s">
        <v>568</v>
      </c>
      <c r="F150" s="2" t="s">
        <v>569</v>
      </c>
      <c r="G150" s="2" t="s">
        <v>42</v>
      </c>
      <c r="H150" s="2">
        <v>0</v>
      </c>
      <c r="I150" s="1">
        <v>0</v>
      </c>
      <c r="J150" s="3" t="s">
        <v>19</v>
      </c>
      <c r="K150" s="2" t="str">
        <f>J150*486.41</f>
        <v>0</v>
      </c>
      <c r="L150" s="5"/>
    </row>
    <row r="151" spans="1:12" customHeight="1" ht="105" outlineLevel="5">
      <c r="A151" s="1"/>
      <c r="B151" s="1">
        <v>834565</v>
      </c>
      <c r="C151" s="1" t="s">
        <v>570</v>
      </c>
      <c r="D151" s="1" t="s">
        <v>571</v>
      </c>
      <c r="E151" s="2" t="s">
        <v>572</v>
      </c>
      <c r="F151" s="2" t="s">
        <v>573</v>
      </c>
      <c r="G151" s="2">
        <v>6</v>
      </c>
      <c r="H151" s="2">
        <v>0</v>
      </c>
      <c r="I151" s="1">
        <v>0</v>
      </c>
      <c r="J151" s="3" t="s">
        <v>19</v>
      </c>
      <c r="K151" s="2" t="str">
        <f>J151*624.75</f>
        <v>0</v>
      </c>
      <c r="L151" s="5"/>
    </row>
    <row r="152" spans="1:12" customHeight="1" ht="105" outlineLevel="5">
      <c r="A152" s="1"/>
      <c r="B152" s="1">
        <v>834566</v>
      </c>
      <c r="C152" s="1" t="s">
        <v>574</v>
      </c>
      <c r="D152" s="1" t="s">
        <v>575</v>
      </c>
      <c r="E152" s="2" t="s">
        <v>576</v>
      </c>
      <c r="F152" s="2" t="s">
        <v>577</v>
      </c>
      <c r="G152" s="2">
        <v>10</v>
      </c>
      <c r="H152" s="2">
        <v>0</v>
      </c>
      <c r="I152" s="1">
        <v>0</v>
      </c>
      <c r="J152" s="3" t="s">
        <v>19</v>
      </c>
      <c r="K152" s="2" t="str">
        <f>J152*608.39</f>
        <v>0</v>
      </c>
      <c r="L152" s="5"/>
    </row>
    <row r="153" spans="1:12" customHeight="1" ht="105" outlineLevel="5">
      <c r="A153" s="1"/>
      <c r="B153" s="1">
        <v>834567</v>
      </c>
      <c r="C153" s="1" t="s">
        <v>578</v>
      </c>
      <c r="D153" s="1" t="s">
        <v>579</v>
      </c>
      <c r="E153" s="2" t="s">
        <v>580</v>
      </c>
      <c r="F153" s="2" t="s">
        <v>581</v>
      </c>
      <c r="G153" s="2">
        <v>6</v>
      </c>
      <c r="H153" s="2">
        <v>0</v>
      </c>
      <c r="I153" s="1">
        <v>0</v>
      </c>
      <c r="J153" s="3" t="s">
        <v>19</v>
      </c>
      <c r="K153" s="2" t="str">
        <f>J153*803.25</f>
        <v>0</v>
      </c>
      <c r="L153" s="5"/>
    </row>
    <row r="154" spans="1:12" customHeight="1" ht="105" outlineLevel="5">
      <c r="A154" s="1"/>
      <c r="B154" s="1">
        <v>834568</v>
      </c>
      <c r="C154" s="1" t="s">
        <v>582</v>
      </c>
      <c r="D154" s="1" t="s">
        <v>583</v>
      </c>
      <c r="E154" s="2" t="s">
        <v>584</v>
      </c>
      <c r="F154" s="2" t="s">
        <v>585</v>
      </c>
      <c r="G154" s="2" t="s">
        <v>42</v>
      </c>
      <c r="H154" s="2">
        <v>0</v>
      </c>
      <c r="I154" s="1">
        <v>0</v>
      </c>
      <c r="J154" s="3" t="s">
        <v>19</v>
      </c>
      <c r="K154" s="2" t="str">
        <f>J154*569.71</f>
        <v>0</v>
      </c>
      <c r="L154" s="5"/>
    </row>
    <row r="155" spans="1:12" customHeight="1" ht="105" outlineLevel="5">
      <c r="A155" s="1"/>
      <c r="B155" s="1">
        <v>834569</v>
      </c>
      <c r="C155" s="1" t="s">
        <v>586</v>
      </c>
      <c r="D155" s="1" t="s">
        <v>587</v>
      </c>
      <c r="E155" s="2" t="s">
        <v>588</v>
      </c>
      <c r="F155" s="2" t="s">
        <v>589</v>
      </c>
      <c r="G155" s="2">
        <v>9</v>
      </c>
      <c r="H155" s="2">
        <v>0</v>
      </c>
      <c r="I155" s="1">
        <v>0</v>
      </c>
      <c r="J155" s="3" t="s">
        <v>19</v>
      </c>
      <c r="K155" s="2" t="str">
        <f>J155*745.24</f>
        <v>0</v>
      </c>
      <c r="L155" s="5"/>
    </row>
    <row r="156" spans="1:12" customHeight="1" ht="105" outlineLevel="5">
      <c r="A156" s="1"/>
      <c r="B156" s="1">
        <v>834570</v>
      </c>
      <c r="C156" s="1" t="s">
        <v>590</v>
      </c>
      <c r="D156" s="1" t="s">
        <v>591</v>
      </c>
      <c r="E156" s="2" t="s">
        <v>592</v>
      </c>
      <c r="F156" s="2" t="s">
        <v>593</v>
      </c>
      <c r="G156" s="2">
        <v>10</v>
      </c>
      <c r="H156" s="2">
        <v>0</v>
      </c>
      <c r="I156" s="1">
        <v>0</v>
      </c>
      <c r="J156" s="3" t="s">
        <v>19</v>
      </c>
      <c r="K156" s="2" t="str">
        <f>J156*813.66</f>
        <v>0</v>
      </c>
      <c r="L156" s="5"/>
    </row>
    <row r="157" spans="1:12" customHeight="1" ht="105" outlineLevel="5">
      <c r="A157" s="1"/>
      <c r="B157" s="1">
        <v>834571</v>
      </c>
      <c r="C157" s="1" t="s">
        <v>594</v>
      </c>
      <c r="D157" s="1" t="s">
        <v>595</v>
      </c>
      <c r="E157" s="2" t="s">
        <v>596</v>
      </c>
      <c r="F157" s="2" t="s">
        <v>597</v>
      </c>
      <c r="G157" s="2">
        <v>5</v>
      </c>
      <c r="H157" s="2">
        <v>0</v>
      </c>
      <c r="I157" s="1">
        <v>0</v>
      </c>
      <c r="J157" s="3" t="s">
        <v>19</v>
      </c>
      <c r="K157" s="2" t="str">
        <f>J157*990.68</f>
        <v>0</v>
      </c>
      <c r="L157" s="5"/>
    </row>
    <row r="158" spans="1:12" customHeight="1" ht="105" outlineLevel="5">
      <c r="A158" s="1"/>
      <c r="B158" s="1">
        <v>834572</v>
      </c>
      <c r="C158" s="1" t="s">
        <v>598</v>
      </c>
      <c r="D158" s="1" t="s">
        <v>599</v>
      </c>
      <c r="E158" s="2" t="s">
        <v>600</v>
      </c>
      <c r="F158" s="2" t="s">
        <v>601</v>
      </c>
      <c r="G158" s="2" t="s">
        <v>42</v>
      </c>
      <c r="H158" s="2">
        <v>0</v>
      </c>
      <c r="I158" s="1">
        <v>0</v>
      </c>
      <c r="J158" s="3" t="s">
        <v>19</v>
      </c>
      <c r="K158" s="2" t="str">
        <f>J158*450.71</f>
        <v>0</v>
      </c>
      <c r="L158" s="5"/>
    </row>
    <row r="159" spans="1:12" customHeight="1" ht="105" outlineLevel="5">
      <c r="A159" s="1"/>
      <c r="B159" s="1">
        <v>834573</v>
      </c>
      <c r="C159" s="1" t="s">
        <v>602</v>
      </c>
      <c r="D159" s="1" t="s">
        <v>603</v>
      </c>
      <c r="E159" s="2" t="s">
        <v>604</v>
      </c>
      <c r="F159" s="2" t="s">
        <v>605</v>
      </c>
      <c r="G159" s="2">
        <v>6</v>
      </c>
      <c r="H159" s="2">
        <v>0</v>
      </c>
      <c r="I159" s="1">
        <v>0</v>
      </c>
      <c r="J159" s="3" t="s">
        <v>19</v>
      </c>
      <c r="K159" s="2" t="str">
        <f>J159*1456.26</f>
        <v>0</v>
      </c>
      <c r="L159" s="5"/>
    </row>
    <row r="160" spans="1:12" customHeight="1" ht="105" outlineLevel="5">
      <c r="A160" s="1"/>
      <c r="B160" s="1">
        <v>834574</v>
      </c>
      <c r="C160" s="1" t="s">
        <v>606</v>
      </c>
      <c r="D160" s="1" t="s">
        <v>607</v>
      </c>
      <c r="E160" s="2" t="s">
        <v>608</v>
      </c>
      <c r="F160" s="2" t="s">
        <v>609</v>
      </c>
      <c r="G160" s="2">
        <v>6</v>
      </c>
      <c r="H160" s="2">
        <v>0</v>
      </c>
      <c r="I160" s="1">
        <v>0</v>
      </c>
      <c r="J160" s="3" t="s">
        <v>19</v>
      </c>
      <c r="K160" s="2" t="str">
        <f>J160*1478.58</f>
        <v>0</v>
      </c>
      <c r="L160" s="5"/>
    </row>
    <row r="161" spans="1:12" customHeight="1" ht="105" outlineLevel="5">
      <c r="A161" s="1"/>
      <c r="B161" s="1">
        <v>834575</v>
      </c>
      <c r="C161" s="1" t="s">
        <v>610</v>
      </c>
      <c r="D161" s="1" t="s">
        <v>611</v>
      </c>
      <c r="E161" s="2" t="s">
        <v>612</v>
      </c>
      <c r="F161" s="2" t="s">
        <v>613</v>
      </c>
      <c r="G161" s="2">
        <v>7</v>
      </c>
      <c r="H161" s="2">
        <v>0</v>
      </c>
      <c r="I161" s="1">
        <v>0</v>
      </c>
      <c r="J161" s="3" t="s">
        <v>19</v>
      </c>
      <c r="K161" s="2" t="str">
        <f>J161*536.99</f>
        <v>0</v>
      </c>
      <c r="L161" s="5"/>
    </row>
    <row r="162" spans="1:12" customHeight="1" ht="105" outlineLevel="5">
      <c r="A162" s="1"/>
      <c r="B162" s="1">
        <v>834576</v>
      </c>
      <c r="C162" s="1" t="s">
        <v>614</v>
      </c>
      <c r="D162" s="1" t="s">
        <v>615</v>
      </c>
      <c r="E162" s="2" t="s">
        <v>616</v>
      </c>
      <c r="F162" s="2" t="s">
        <v>617</v>
      </c>
      <c r="G162" s="2">
        <v>4</v>
      </c>
      <c r="H162" s="2">
        <v>0</v>
      </c>
      <c r="I162" s="1">
        <v>0</v>
      </c>
      <c r="J162" s="3" t="s">
        <v>19</v>
      </c>
      <c r="K162" s="2" t="str">
        <f>J162*1264.38</f>
        <v>0</v>
      </c>
      <c r="L162" s="5"/>
    </row>
    <row r="163" spans="1:12" customHeight="1" ht="105" outlineLevel="5">
      <c r="A163" s="1"/>
      <c r="B163" s="1">
        <v>834577</v>
      </c>
      <c r="C163" s="1" t="s">
        <v>618</v>
      </c>
      <c r="D163" s="1" t="s">
        <v>619</v>
      </c>
      <c r="E163" s="2" t="s">
        <v>620</v>
      </c>
      <c r="F163" s="2" t="s">
        <v>621</v>
      </c>
      <c r="G163" s="2">
        <v>5</v>
      </c>
      <c r="H163" s="2">
        <v>0</v>
      </c>
      <c r="I163" s="1">
        <v>0</v>
      </c>
      <c r="J163" s="3" t="s">
        <v>19</v>
      </c>
      <c r="K163" s="2" t="str">
        <f>J163*1361.06</f>
        <v>0</v>
      </c>
      <c r="L163" s="5"/>
    </row>
    <row r="164" spans="1:12" customHeight="1" ht="105" outlineLevel="5">
      <c r="A164" s="1"/>
      <c r="B164" s="1">
        <v>834578</v>
      </c>
      <c r="C164" s="1" t="s">
        <v>622</v>
      </c>
      <c r="D164" s="1" t="s">
        <v>623</v>
      </c>
      <c r="E164" s="2" t="s">
        <v>624</v>
      </c>
      <c r="F164" s="2" t="s">
        <v>625</v>
      </c>
      <c r="G164" s="2" t="s">
        <v>42</v>
      </c>
      <c r="H164" s="2">
        <v>0</v>
      </c>
      <c r="I164" s="1" t="s">
        <v>42</v>
      </c>
      <c r="J164" s="3" t="s">
        <v>19</v>
      </c>
      <c r="K164" s="2" t="str">
        <f>J164*470.05</f>
        <v>0</v>
      </c>
      <c r="L164" s="5"/>
    </row>
    <row r="165" spans="1:12" customHeight="1" ht="105" outlineLevel="5">
      <c r="A165" s="1"/>
      <c r="B165" s="1">
        <v>837315</v>
      </c>
      <c r="C165" s="1" t="s">
        <v>626</v>
      </c>
      <c r="D165" s="1" t="s">
        <v>627</v>
      </c>
      <c r="E165" s="2" t="s">
        <v>628</v>
      </c>
      <c r="F165" s="2" t="s">
        <v>629</v>
      </c>
      <c r="G165" s="2" t="s">
        <v>42</v>
      </c>
      <c r="H165" s="2">
        <v>0</v>
      </c>
      <c r="I165" s="1">
        <v>0</v>
      </c>
      <c r="J165" s="3" t="s">
        <v>19</v>
      </c>
      <c r="K165" s="2" t="str">
        <f>J165*92.23</f>
        <v>0</v>
      </c>
      <c r="L165" s="5"/>
    </row>
    <row r="166" spans="1:12" customHeight="1" ht="105" outlineLevel="5">
      <c r="A166" s="1"/>
      <c r="B166" s="1">
        <v>837316</v>
      </c>
      <c r="C166" s="1" t="s">
        <v>630</v>
      </c>
      <c r="D166" s="1" t="s">
        <v>631</v>
      </c>
      <c r="E166" s="2" t="s">
        <v>632</v>
      </c>
      <c r="F166" s="2" t="s">
        <v>629</v>
      </c>
      <c r="G166" s="2" t="s">
        <v>24</v>
      </c>
      <c r="H166" s="2">
        <v>0</v>
      </c>
      <c r="I166" s="1">
        <v>0</v>
      </c>
      <c r="J166" s="3" t="s">
        <v>19</v>
      </c>
      <c r="K166" s="2" t="str">
        <f>J166*92.23</f>
        <v>0</v>
      </c>
      <c r="L166" s="5"/>
    </row>
    <row r="167" spans="1:12" customHeight="1" ht="105" outlineLevel="5">
      <c r="A167" s="1"/>
      <c r="B167" s="1">
        <v>837317</v>
      </c>
      <c r="C167" s="1" t="s">
        <v>633</v>
      </c>
      <c r="D167" s="1" t="s">
        <v>634</v>
      </c>
      <c r="E167" s="2" t="s">
        <v>635</v>
      </c>
      <c r="F167" s="2" t="s">
        <v>321</v>
      </c>
      <c r="G167" s="2" t="s">
        <v>42</v>
      </c>
      <c r="H167" s="2">
        <v>0</v>
      </c>
      <c r="I167" s="1">
        <v>0</v>
      </c>
      <c r="J167" s="3" t="s">
        <v>19</v>
      </c>
      <c r="K167" s="2" t="str">
        <f>J167*101.15</f>
        <v>0</v>
      </c>
      <c r="L167" s="5"/>
    </row>
    <row r="168" spans="1:12" customHeight="1" ht="105" outlineLevel="5">
      <c r="A168" s="1"/>
      <c r="B168" s="1">
        <v>837318</v>
      </c>
      <c r="C168" s="1" t="s">
        <v>636</v>
      </c>
      <c r="D168" s="1" t="s">
        <v>637</v>
      </c>
      <c r="E168" s="2" t="s">
        <v>638</v>
      </c>
      <c r="F168" s="2" t="s">
        <v>211</v>
      </c>
      <c r="G168" s="2" t="s">
        <v>42</v>
      </c>
      <c r="H168" s="2">
        <v>0</v>
      </c>
      <c r="I168" s="1">
        <v>0</v>
      </c>
      <c r="J168" s="3" t="s">
        <v>19</v>
      </c>
      <c r="K168" s="2" t="str">
        <f>J168*133.88</f>
        <v>0</v>
      </c>
      <c r="L168" s="5"/>
    </row>
    <row r="169" spans="1:12" customHeight="1" ht="105" outlineLevel="5">
      <c r="A169" s="1"/>
      <c r="B169" s="1">
        <v>837319</v>
      </c>
      <c r="C169" s="1" t="s">
        <v>639</v>
      </c>
      <c r="D169" s="1" t="s">
        <v>640</v>
      </c>
      <c r="E169" s="2" t="s">
        <v>641</v>
      </c>
      <c r="F169" s="2" t="s">
        <v>642</v>
      </c>
      <c r="G169" s="2" t="s">
        <v>42</v>
      </c>
      <c r="H169" s="2">
        <v>0</v>
      </c>
      <c r="I169" s="1">
        <v>0</v>
      </c>
      <c r="J169" s="3" t="s">
        <v>19</v>
      </c>
      <c r="K169" s="2" t="str">
        <f>J169*145.78</f>
        <v>0</v>
      </c>
      <c r="L169" s="5"/>
    </row>
    <row r="170" spans="1:12" customHeight="1" ht="105" outlineLevel="5">
      <c r="A170" s="1"/>
      <c r="B170" s="1">
        <v>837320</v>
      </c>
      <c r="C170" s="1" t="s">
        <v>643</v>
      </c>
      <c r="D170" s="1" t="s">
        <v>644</v>
      </c>
      <c r="E170" s="2" t="s">
        <v>645</v>
      </c>
      <c r="F170" s="2" t="s">
        <v>646</v>
      </c>
      <c r="G170" s="2">
        <v>8</v>
      </c>
      <c r="H170" s="2">
        <v>0</v>
      </c>
      <c r="I170" s="1">
        <v>0</v>
      </c>
      <c r="J170" s="3" t="s">
        <v>19</v>
      </c>
      <c r="K170" s="2" t="str">
        <f>J170*230.56</f>
        <v>0</v>
      </c>
      <c r="L170" s="5"/>
    </row>
    <row r="171" spans="1:12" customHeight="1" ht="105" outlineLevel="5">
      <c r="A171" s="1"/>
      <c r="B171" s="1">
        <v>837321</v>
      </c>
      <c r="C171" s="1" t="s">
        <v>647</v>
      </c>
      <c r="D171" s="1" t="s">
        <v>648</v>
      </c>
      <c r="E171" s="2" t="s">
        <v>649</v>
      </c>
      <c r="F171" s="2" t="s">
        <v>650</v>
      </c>
      <c r="G171" s="2">
        <v>4</v>
      </c>
      <c r="H171" s="2">
        <v>0</v>
      </c>
      <c r="I171" s="1">
        <v>0</v>
      </c>
      <c r="J171" s="3" t="s">
        <v>19</v>
      </c>
      <c r="K171" s="2" t="str">
        <f>J171*282.63</f>
        <v>0</v>
      </c>
      <c r="L171" s="5"/>
    </row>
    <row r="172" spans="1:12" customHeight="1" ht="105" outlineLevel="5">
      <c r="A172" s="1"/>
      <c r="B172" s="1">
        <v>871406</v>
      </c>
      <c r="C172" s="1" t="s">
        <v>651</v>
      </c>
      <c r="D172" s="1" t="s">
        <v>652</v>
      </c>
      <c r="E172" s="2" t="s">
        <v>653</v>
      </c>
      <c r="F172" s="2" t="s">
        <v>347</v>
      </c>
      <c r="G172" s="2">
        <v>7</v>
      </c>
      <c r="H172" s="2">
        <v>0</v>
      </c>
      <c r="I172" s="1">
        <v>0</v>
      </c>
      <c r="J172" s="3" t="s">
        <v>19</v>
      </c>
      <c r="K172" s="2" t="str">
        <f>J172*496.83</f>
        <v>0</v>
      </c>
      <c r="L172" s="5"/>
    </row>
    <row r="173" spans="1:12" customHeight="1" ht="105" outlineLevel="5">
      <c r="A173" s="1"/>
      <c r="B173" s="1">
        <v>871407</v>
      </c>
      <c r="C173" s="1" t="s">
        <v>654</v>
      </c>
      <c r="D173" s="1" t="s">
        <v>655</v>
      </c>
      <c r="E173" s="2" t="s">
        <v>656</v>
      </c>
      <c r="F173" s="2" t="s">
        <v>585</v>
      </c>
      <c r="G173" s="2" t="s">
        <v>42</v>
      </c>
      <c r="H173" s="2">
        <v>0</v>
      </c>
      <c r="I173" s="1">
        <v>0</v>
      </c>
      <c r="J173" s="3" t="s">
        <v>19</v>
      </c>
      <c r="K173" s="2" t="str">
        <f>J173*569.71</f>
        <v>0</v>
      </c>
      <c r="L173" s="5"/>
    </row>
    <row r="174" spans="1:12" customHeight="1" ht="105" outlineLevel="5">
      <c r="A174" s="1"/>
      <c r="B174" s="1">
        <v>871408</v>
      </c>
      <c r="C174" s="1" t="s">
        <v>657</v>
      </c>
      <c r="D174" s="1" t="s">
        <v>658</v>
      </c>
      <c r="E174" s="2" t="s">
        <v>659</v>
      </c>
      <c r="F174" s="2" t="s">
        <v>660</v>
      </c>
      <c r="G174" s="2">
        <v>8</v>
      </c>
      <c r="H174" s="2">
        <v>0</v>
      </c>
      <c r="I174" s="1">
        <v>0</v>
      </c>
      <c r="J174" s="3" t="s">
        <v>19</v>
      </c>
      <c r="K174" s="2" t="str">
        <f>J174*766.06</f>
        <v>0</v>
      </c>
      <c r="L174" s="5"/>
    </row>
    <row r="175" spans="1:12" customHeight="1" ht="105" outlineLevel="5">
      <c r="A175" s="1"/>
      <c r="B175" s="1">
        <v>871409</v>
      </c>
      <c r="C175" s="1" t="s">
        <v>661</v>
      </c>
      <c r="D175" s="1" t="s">
        <v>662</v>
      </c>
      <c r="E175" s="2" t="s">
        <v>663</v>
      </c>
      <c r="F175" s="2" t="s">
        <v>664</v>
      </c>
      <c r="G175" s="2">
        <v>6</v>
      </c>
      <c r="H175" s="2">
        <v>0</v>
      </c>
      <c r="I175" s="1">
        <v>0</v>
      </c>
      <c r="J175" s="3" t="s">
        <v>19</v>
      </c>
      <c r="K175" s="2" t="str">
        <f>J175*902.91</f>
        <v>0</v>
      </c>
      <c r="L175" s="5"/>
    </row>
    <row r="176" spans="1:12" customHeight="1" ht="105" outlineLevel="5">
      <c r="A176" s="1"/>
      <c r="B176" s="1">
        <v>878049</v>
      </c>
      <c r="C176" s="1" t="s">
        <v>665</v>
      </c>
      <c r="D176" s="1" t="s">
        <v>666</v>
      </c>
      <c r="E176" s="2" t="s">
        <v>667</v>
      </c>
      <c r="F176" s="2" t="s">
        <v>668</v>
      </c>
      <c r="G176" s="2" t="s">
        <v>42</v>
      </c>
      <c r="H176" s="2">
        <v>0</v>
      </c>
      <c r="I176" s="1">
        <v>0</v>
      </c>
      <c r="J176" s="3" t="s">
        <v>19</v>
      </c>
      <c r="K176" s="2" t="str">
        <f>J176*810.69</f>
        <v>0</v>
      </c>
      <c r="L176" s="5"/>
    </row>
    <row r="177" spans="1:12" customHeight="1" ht="105" outlineLevel="5">
      <c r="A177" s="1"/>
      <c r="B177" s="1">
        <v>884948</v>
      </c>
      <c r="C177" s="1" t="s">
        <v>669</v>
      </c>
      <c r="D177" s="1" t="s">
        <v>670</v>
      </c>
      <c r="E177" s="2" t="s">
        <v>671</v>
      </c>
      <c r="F177" s="2" t="s">
        <v>672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J177*3517.94</f>
        <v>0</v>
      </c>
      <c r="L177" s="5"/>
    </row>
    <row r="178" spans="1:12" customHeight="1" ht="105" outlineLevel="5">
      <c r="A178" s="1"/>
      <c r="B178" s="1">
        <v>884949</v>
      </c>
      <c r="C178" s="1" t="s">
        <v>673</v>
      </c>
      <c r="D178" s="1" t="s">
        <v>674</v>
      </c>
      <c r="E178" s="2" t="s">
        <v>675</v>
      </c>
      <c r="F178" s="2" t="s">
        <v>676</v>
      </c>
      <c r="G178" s="2">
        <v>0</v>
      </c>
      <c r="H178" s="2">
        <v>0</v>
      </c>
      <c r="I178" s="1">
        <v>0</v>
      </c>
      <c r="J178" s="3" t="s">
        <v>19</v>
      </c>
      <c r="K178" s="2" t="str">
        <f>J178*1036.79</f>
        <v>0</v>
      </c>
      <c r="L178" s="5"/>
    </row>
    <row r="179" spans="1:12" customHeight="1" ht="105" outlineLevel="5">
      <c r="A179" s="1"/>
      <c r="B179" s="1">
        <v>884950</v>
      </c>
      <c r="C179" s="1" t="s">
        <v>677</v>
      </c>
      <c r="D179" s="1" t="s">
        <v>678</v>
      </c>
      <c r="E179" s="2" t="s">
        <v>679</v>
      </c>
      <c r="F179" s="2" t="s">
        <v>680</v>
      </c>
      <c r="G179" s="2">
        <v>0</v>
      </c>
      <c r="H179" s="2">
        <v>0</v>
      </c>
      <c r="I179" s="1">
        <v>0</v>
      </c>
      <c r="J179" s="3" t="s">
        <v>19</v>
      </c>
      <c r="K179" s="2" t="str">
        <f>J179*1239.09</f>
        <v>0</v>
      </c>
      <c r="L179" s="5"/>
    </row>
    <row r="180" spans="1:12" customHeight="1" ht="105" outlineLevel="5">
      <c r="A180" s="1"/>
      <c r="B180" s="1">
        <v>884951</v>
      </c>
      <c r="C180" s="1" t="s">
        <v>681</v>
      </c>
      <c r="D180" s="1" t="s">
        <v>682</v>
      </c>
      <c r="E180" s="2" t="s">
        <v>683</v>
      </c>
      <c r="F180" s="2" t="s">
        <v>684</v>
      </c>
      <c r="G180" s="2">
        <v>0</v>
      </c>
      <c r="H180" s="2">
        <v>0</v>
      </c>
      <c r="I180" s="1">
        <v>0</v>
      </c>
      <c r="J180" s="3" t="s">
        <v>19</v>
      </c>
      <c r="K180" s="2" t="str">
        <f>J180*1240.58</f>
        <v>0</v>
      </c>
      <c r="L180" s="5"/>
    </row>
    <row r="181" spans="1:12" customHeight="1" ht="105" outlineLevel="5">
      <c r="A181" s="1"/>
      <c r="B181" s="1">
        <v>884952</v>
      </c>
      <c r="C181" s="1" t="s">
        <v>685</v>
      </c>
      <c r="D181" s="1" t="s">
        <v>686</v>
      </c>
      <c r="E181" s="2" t="s">
        <v>687</v>
      </c>
      <c r="F181" s="2" t="s">
        <v>688</v>
      </c>
      <c r="G181" s="2">
        <v>0</v>
      </c>
      <c r="H181" s="2">
        <v>0</v>
      </c>
      <c r="I181" s="1">
        <v>0</v>
      </c>
      <c r="J181" s="3" t="s">
        <v>19</v>
      </c>
      <c r="K181" s="2" t="str">
        <f>J181*1616.91</f>
        <v>0</v>
      </c>
      <c r="L181" s="5"/>
    </row>
    <row r="182" spans="1:12" customHeight="1" ht="105" outlineLevel="5">
      <c r="A182" s="1"/>
      <c r="B182" s="1">
        <v>884953</v>
      </c>
      <c r="C182" s="1" t="s">
        <v>689</v>
      </c>
      <c r="D182" s="1" t="s">
        <v>690</v>
      </c>
      <c r="E182" s="2" t="s">
        <v>691</v>
      </c>
      <c r="F182" s="2" t="s">
        <v>692</v>
      </c>
      <c r="G182" s="2">
        <v>0</v>
      </c>
      <c r="H182" s="2">
        <v>0</v>
      </c>
      <c r="I182" s="1">
        <v>0</v>
      </c>
      <c r="J182" s="3" t="s">
        <v>19</v>
      </c>
      <c r="K182" s="2" t="str">
        <f>J182*2008.13</f>
        <v>0</v>
      </c>
      <c r="L182" s="5"/>
    </row>
    <row r="183" spans="1:12" customHeight="1" ht="105" outlineLevel="5">
      <c r="A183" s="1"/>
      <c r="B183" s="1">
        <v>884954</v>
      </c>
      <c r="C183" s="1" t="s">
        <v>693</v>
      </c>
      <c r="D183" s="1" t="s">
        <v>694</v>
      </c>
      <c r="E183" s="2" t="s">
        <v>695</v>
      </c>
      <c r="F183" s="2" t="s">
        <v>696</v>
      </c>
      <c r="G183" s="2">
        <v>0</v>
      </c>
      <c r="H183" s="2">
        <v>0</v>
      </c>
      <c r="I183" s="1">
        <v>0</v>
      </c>
      <c r="J183" s="3" t="s">
        <v>19</v>
      </c>
      <c r="K183" s="2" t="str">
        <f>J183*2052.75</f>
        <v>0</v>
      </c>
      <c r="L183" s="5"/>
    </row>
    <row r="184" spans="1:12" customHeight="1" ht="105" outlineLevel="5">
      <c r="A184" s="1"/>
      <c r="B184" s="1">
        <v>884955</v>
      </c>
      <c r="C184" s="1" t="s">
        <v>697</v>
      </c>
      <c r="D184" s="1" t="s">
        <v>698</v>
      </c>
      <c r="E184" s="2" t="s">
        <v>699</v>
      </c>
      <c r="F184" s="2" t="s">
        <v>700</v>
      </c>
      <c r="G184" s="2">
        <v>0</v>
      </c>
      <c r="H184" s="2">
        <v>0</v>
      </c>
      <c r="I184" s="1">
        <v>0</v>
      </c>
      <c r="J184" s="3" t="s">
        <v>19</v>
      </c>
      <c r="K184" s="2" t="str">
        <f>J184*2554.04</f>
        <v>0</v>
      </c>
      <c r="L184" s="5"/>
    </row>
    <row r="185" spans="1:12" customHeight="1" ht="105" outlineLevel="5">
      <c r="A185" s="1"/>
      <c r="B185" s="1">
        <v>884956</v>
      </c>
      <c r="C185" s="1" t="s">
        <v>701</v>
      </c>
      <c r="D185" s="1" t="s">
        <v>702</v>
      </c>
      <c r="E185" s="2" t="s">
        <v>703</v>
      </c>
      <c r="F185" s="2" t="s">
        <v>704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J185*2631.39</f>
        <v>0</v>
      </c>
      <c r="L185" s="5"/>
    </row>
    <row r="186" spans="1:12" customHeight="1" ht="105" outlineLevel="5">
      <c r="A186" s="1"/>
      <c r="B186" s="1">
        <v>884957</v>
      </c>
      <c r="C186" s="1" t="s">
        <v>705</v>
      </c>
      <c r="D186" s="1" t="s">
        <v>706</v>
      </c>
      <c r="E186" s="2" t="s">
        <v>707</v>
      </c>
      <c r="F186" s="2" t="s">
        <v>708</v>
      </c>
      <c r="G186" s="2">
        <v>0</v>
      </c>
      <c r="H186" s="2">
        <v>0</v>
      </c>
      <c r="I186" s="1">
        <v>0</v>
      </c>
      <c r="J186" s="3" t="s">
        <v>19</v>
      </c>
      <c r="K186" s="2" t="str">
        <f>J186*2680.48</f>
        <v>0</v>
      </c>
      <c r="L186" s="5"/>
    </row>
    <row r="187" spans="1:12" customHeight="1" ht="105" outlineLevel="5">
      <c r="A187" s="1"/>
      <c r="B187" s="1">
        <v>884958</v>
      </c>
      <c r="C187" s="1" t="s">
        <v>709</v>
      </c>
      <c r="D187" s="1" t="s">
        <v>710</v>
      </c>
      <c r="E187" s="2" t="s">
        <v>711</v>
      </c>
      <c r="F187" s="2" t="s">
        <v>712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J187*1416.10</f>
        <v>0</v>
      </c>
      <c r="L187" s="5"/>
    </row>
    <row r="188" spans="1:12" customHeight="1" ht="105" outlineLevel="5">
      <c r="A188" s="1"/>
      <c r="B188" s="1">
        <v>884959</v>
      </c>
      <c r="C188" s="1" t="s">
        <v>713</v>
      </c>
      <c r="D188" s="1" t="s">
        <v>714</v>
      </c>
      <c r="E188" s="2" t="s">
        <v>715</v>
      </c>
      <c r="F188" s="2" t="s">
        <v>716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J188*1959.04</f>
        <v>0</v>
      </c>
      <c r="L188" s="5"/>
    </row>
    <row r="189" spans="1:12" customHeight="1" ht="105" outlineLevel="5">
      <c r="A189" s="1"/>
      <c r="B189" s="1">
        <v>884960</v>
      </c>
      <c r="C189" s="1" t="s">
        <v>717</v>
      </c>
      <c r="D189" s="1" t="s">
        <v>718</v>
      </c>
      <c r="E189" s="2" t="s">
        <v>719</v>
      </c>
      <c r="F189" s="2" t="s">
        <v>720</v>
      </c>
      <c r="G189" s="2">
        <v>0</v>
      </c>
      <c r="H189" s="2">
        <v>0</v>
      </c>
      <c r="I189" s="1">
        <v>0</v>
      </c>
      <c r="J189" s="3" t="s">
        <v>19</v>
      </c>
      <c r="K189" s="2" t="str">
        <f>J189*2826.25</f>
        <v>0</v>
      </c>
      <c r="L189" s="5"/>
    </row>
    <row r="190" spans="1:12" customHeight="1" ht="105" outlineLevel="5">
      <c r="A190" s="1"/>
      <c r="B190" s="1">
        <v>884961</v>
      </c>
      <c r="C190" s="1" t="s">
        <v>721</v>
      </c>
      <c r="D190" s="1" t="s">
        <v>722</v>
      </c>
      <c r="E190" s="2" t="s">
        <v>723</v>
      </c>
      <c r="F190" s="2" t="s">
        <v>724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J190*3589.34</f>
        <v>0</v>
      </c>
      <c r="L190" s="5"/>
    </row>
    <row r="191" spans="1:12" customHeight="1" ht="105" outlineLevel="5">
      <c r="A191" s="1"/>
      <c r="B191" s="1">
        <v>884962</v>
      </c>
      <c r="C191" s="1" t="s">
        <v>725</v>
      </c>
      <c r="D191" s="1" t="s">
        <v>726</v>
      </c>
      <c r="E191" s="2" t="s">
        <v>727</v>
      </c>
      <c r="F191" s="2" t="s">
        <v>728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J191*1724.01</f>
        <v>0</v>
      </c>
      <c r="L191" s="5"/>
    </row>
    <row r="192" spans="1:12" customHeight="1" ht="105" outlineLevel="5">
      <c r="A192" s="1"/>
      <c r="B192" s="1">
        <v>884963</v>
      </c>
      <c r="C192" s="1" t="s">
        <v>729</v>
      </c>
      <c r="D192" s="1" t="s">
        <v>730</v>
      </c>
      <c r="E192" s="2" t="s">
        <v>731</v>
      </c>
      <c r="F192" s="2" t="s">
        <v>732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J192*2388.93</f>
        <v>0</v>
      </c>
      <c r="L192" s="5"/>
    </row>
    <row r="193" spans="1:12" customHeight="1" ht="105" outlineLevel="5">
      <c r="A193" s="1"/>
      <c r="B193" s="1">
        <v>884964</v>
      </c>
      <c r="C193" s="1" t="s">
        <v>733</v>
      </c>
      <c r="D193" s="1" t="s">
        <v>734</v>
      </c>
      <c r="E193" s="2" t="s">
        <v>735</v>
      </c>
      <c r="F193" s="2" t="s">
        <v>736</v>
      </c>
      <c r="G193" s="2">
        <v>0</v>
      </c>
      <c r="H193" s="2">
        <v>0</v>
      </c>
      <c r="I193" s="1">
        <v>0</v>
      </c>
      <c r="J193" s="3" t="s">
        <v>19</v>
      </c>
      <c r="K193" s="2" t="str">
        <f>J193*2988.39</f>
        <v>0</v>
      </c>
      <c r="L193" s="5"/>
    </row>
    <row r="194" spans="1:12" customHeight="1" ht="105" outlineLevel="5">
      <c r="A194" s="1"/>
      <c r="B194" s="1">
        <v>884965</v>
      </c>
      <c r="C194" s="1" t="s">
        <v>737</v>
      </c>
      <c r="D194" s="1" t="s">
        <v>738</v>
      </c>
      <c r="E194" s="2" t="s">
        <v>739</v>
      </c>
      <c r="F194" s="2" t="s">
        <v>740</v>
      </c>
      <c r="G194" s="2">
        <v>0</v>
      </c>
      <c r="H194" s="2">
        <v>0</v>
      </c>
      <c r="I194" s="1">
        <v>0</v>
      </c>
      <c r="J194" s="3" t="s">
        <v>19</v>
      </c>
      <c r="K194" s="2" t="str">
        <f>J194*4407.46</f>
        <v>0</v>
      </c>
      <c r="L194" s="5"/>
    </row>
    <row r="195" spans="1:12" customHeight="1" ht="105" outlineLevel="5">
      <c r="A195" s="1"/>
      <c r="B195" s="1">
        <v>884966</v>
      </c>
      <c r="C195" s="1" t="s">
        <v>741</v>
      </c>
      <c r="D195" s="1" t="s">
        <v>742</v>
      </c>
      <c r="E195" s="2" t="s">
        <v>743</v>
      </c>
      <c r="F195" s="2" t="s">
        <v>744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J195*1743.35</f>
        <v>0</v>
      </c>
      <c r="L195" s="5"/>
    </row>
    <row r="196" spans="1:12" customHeight="1" ht="105" outlineLevel="5">
      <c r="A196" s="1"/>
      <c r="B196" s="1">
        <v>884967</v>
      </c>
      <c r="C196" s="1" t="s">
        <v>745</v>
      </c>
      <c r="D196" s="1" t="s">
        <v>746</v>
      </c>
      <c r="E196" s="2" t="s">
        <v>747</v>
      </c>
      <c r="F196" s="2" t="s">
        <v>748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J196*2286.29</f>
        <v>0</v>
      </c>
      <c r="L196" s="5"/>
    </row>
    <row r="197" spans="1:12" customHeight="1" ht="105" outlineLevel="5">
      <c r="A197" s="1"/>
      <c r="B197" s="1">
        <v>884968</v>
      </c>
      <c r="C197" s="1" t="s">
        <v>749</v>
      </c>
      <c r="D197" s="1" t="s">
        <v>750</v>
      </c>
      <c r="E197" s="2" t="s">
        <v>751</v>
      </c>
      <c r="F197" s="2" t="s">
        <v>752</v>
      </c>
      <c r="G197" s="2">
        <v>0</v>
      </c>
      <c r="H197" s="2">
        <v>0</v>
      </c>
      <c r="I197" s="1">
        <v>0</v>
      </c>
      <c r="J197" s="3" t="s">
        <v>19</v>
      </c>
      <c r="K197" s="2" t="str">
        <f>J197*2952.69</f>
        <v>0</v>
      </c>
      <c r="L197" s="5"/>
    </row>
    <row r="198" spans="1:12" customHeight="1" ht="105" outlineLevel="5">
      <c r="A198" s="1"/>
      <c r="B198" s="1">
        <v>884969</v>
      </c>
      <c r="C198" s="1" t="s">
        <v>753</v>
      </c>
      <c r="D198" s="1" t="s">
        <v>754</v>
      </c>
      <c r="E198" s="2" t="s">
        <v>755</v>
      </c>
      <c r="F198" s="2" t="s">
        <v>756</v>
      </c>
      <c r="G198" s="2">
        <v>0</v>
      </c>
      <c r="H198" s="2">
        <v>0</v>
      </c>
      <c r="I198" s="1">
        <v>0</v>
      </c>
      <c r="J198" s="3" t="s">
        <v>19</v>
      </c>
      <c r="K198" s="2" t="str">
        <f>J198*3757.43</f>
        <v>0</v>
      </c>
      <c r="L198" s="5"/>
    </row>
    <row r="199" spans="1:12" customHeight="1" ht="105" outlineLevel="5">
      <c r="A199" s="1"/>
      <c r="B199" s="1">
        <v>884970</v>
      </c>
      <c r="C199" s="1" t="s">
        <v>757</v>
      </c>
      <c r="D199" s="1" t="s">
        <v>758</v>
      </c>
      <c r="E199" s="2" t="s">
        <v>759</v>
      </c>
      <c r="F199" s="2" t="s">
        <v>760</v>
      </c>
      <c r="G199" s="2">
        <v>0</v>
      </c>
      <c r="H199" s="2">
        <v>0</v>
      </c>
      <c r="I199" s="1">
        <v>0</v>
      </c>
      <c r="J199" s="3" t="s">
        <v>19</v>
      </c>
      <c r="K199" s="2" t="str">
        <f>J199*1619.89</f>
        <v>0</v>
      </c>
      <c r="L199" s="5"/>
    </row>
    <row r="200" spans="1:12" customHeight="1" ht="105" outlineLevel="5">
      <c r="A200" s="1"/>
      <c r="B200" s="1">
        <v>884971</v>
      </c>
      <c r="C200" s="1" t="s">
        <v>761</v>
      </c>
      <c r="D200" s="1" t="s">
        <v>762</v>
      </c>
      <c r="E200" s="2" t="s">
        <v>763</v>
      </c>
      <c r="F200" s="2" t="s">
        <v>764</v>
      </c>
      <c r="G200" s="2">
        <v>0</v>
      </c>
      <c r="H200" s="2">
        <v>0</v>
      </c>
      <c r="I200" s="1">
        <v>0</v>
      </c>
      <c r="J200" s="3" t="s">
        <v>19</v>
      </c>
      <c r="K200" s="2" t="str">
        <f>J200*2649.24</f>
        <v>0</v>
      </c>
      <c r="L200" s="5"/>
    </row>
    <row r="201" spans="1:12" customHeight="1" ht="105" outlineLevel="5">
      <c r="A201" s="1"/>
      <c r="B201" s="1">
        <v>884972</v>
      </c>
      <c r="C201" s="1" t="s">
        <v>765</v>
      </c>
      <c r="D201" s="1" t="s">
        <v>766</v>
      </c>
      <c r="E201" s="2" t="s">
        <v>767</v>
      </c>
      <c r="F201" s="2" t="s">
        <v>768</v>
      </c>
      <c r="G201" s="2">
        <v>0</v>
      </c>
      <c r="H201" s="2">
        <v>0</v>
      </c>
      <c r="I201" s="1">
        <v>0</v>
      </c>
      <c r="J201" s="3" t="s">
        <v>19</v>
      </c>
      <c r="K201" s="2" t="str">
        <f>J201*3384.06</f>
        <v>0</v>
      </c>
      <c r="L201" s="5"/>
    </row>
    <row r="202" spans="1:12" customHeight="1" ht="105" outlineLevel="5">
      <c r="A202" s="1"/>
      <c r="B202" s="1">
        <v>884973</v>
      </c>
      <c r="C202" s="1" t="s">
        <v>769</v>
      </c>
      <c r="D202" s="1" t="s">
        <v>770</v>
      </c>
      <c r="E202" s="2" t="s">
        <v>771</v>
      </c>
      <c r="F202" s="2" t="s">
        <v>772</v>
      </c>
      <c r="G202" s="2">
        <v>0</v>
      </c>
      <c r="H202" s="2">
        <v>0</v>
      </c>
      <c r="I202" s="1">
        <v>0</v>
      </c>
      <c r="J202" s="3" t="s">
        <v>19</v>
      </c>
      <c r="K202" s="2" t="str">
        <f>J202*1625.84</f>
        <v>0</v>
      </c>
      <c r="L202" s="5"/>
    </row>
    <row r="203" spans="1:12" customHeight="1" ht="105" outlineLevel="5">
      <c r="A203" s="1"/>
      <c r="B203" s="1">
        <v>884974</v>
      </c>
      <c r="C203" s="1" t="s">
        <v>773</v>
      </c>
      <c r="D203" s="1" t="s">
        <v>774</v>
      </c>
      <c r="E203" s="2" t="s">
        <v>775</v>
      </c>
      <c r="F203" s="2" t="s">
        <v>776</v>
      </c>
      <c r="G203" s="2">
        <v>0</v>
      </c>
      <c r="H203" s="2">
        <v>0</v>
      </c>
      <c r="I203" s="1">
        <v>0</v>
      </c>
      <c r="J203" s="3" t="s">
        <v>19</v>
      </c>
      <c r="K203" s="2" t="str">
        <f>J203*2464.79</f>
        <v>0</v>
      </c>
      <c r="L203" s="5"/>
    </row>
    <row r="204" spans="1:12" customHeight="1" ht="105" outlineLevel="5">
      <c r="A204" s="1"/>
      <c r="B204" s="1">
        <v>884975</v>
      </c>
      <c r="C204" s="1" t="s">
        <v>777</v>
      </c>
      <c r="D204" s="1" t="s">
        <v>778</v>
      </c>
      <c r="E204" s="2" t="s">
        <v>779</v>
      </c>
      <c r="F204" s="2" t="s">
        <v>780</v>
      </c>
      <c r="G204" s="2">
        <v>0</v>
      </c>
      <c r="H204" s="2">
        <v>0</v>
      </c>
      <c r="I204" s="1">
        <v>0</v>
      </c>
      <c r="J204" s="3" t="s">
        <v>19</v>
      </c>
      <c r="K204" s="2" t="str">
        <f>J204*3189.20</f>
        <v>0</v>
      </c>
      <c r="L204" s="5"/>
    </row>
    <row r="205" spans="1:12" customHeight="1" ht="105" outlineLevel="5">
      <c r="A205" s="1"/>
      <c r="B205" s="1">
        <v>884976</v>
      </c>
      <c r="C205" s="1" t="s">
        <v>781</v>
      </c>
      <c r="D205" s="1" t="s">
        <v>782</v>
      </c>
      <c r="E205" s="2" t="s">
        <v>783</v>
      </c>
      <c r="F205" s="2" t="s">
        <v>784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J205*4005.84</f>
        <v>0</v>
      </c>
      <c r="L205" s="5"/>
    </row>
    <row r="206" spans="1:12" customHeight="1" ht="105" outlineLevel="5">
      <c r="A206" s="1"/>
      <c r="B206" s="1">
        <v>884977</v>
      </c>
      <c r="C206" s="1" t="s">
        <v>785</v>
      </c>
      <c r="D206" s="1" t="s">
        <v>786</v>
      </c>
      <c r="E206" s="2" t="s">
        <v>787</v>
      </c>
      <c r="F206" s="2" t="s">
        <v>788</v>
      </c>
      <c r="G206" s="2">
        <v>0</v>
      </c>
      <c r="H206" s="2">
        <v>0</v>
      </c>
      <c r="I206" s="1">
        <v>0</v>
      </c>
      <c r="J206" s="3" t="s">
        <v>19</v>
      </c>
      <c r="K206" s="2" t="str">
        <f>J206*2333.89</f>
        <v>0</v>
      </c>
      <c r="L206" s="5"/>
    </row>
    <row r="207" spans="1:12" customHeight="1" ht="105" outlineLevel="5">
      <c r="A207" s="1"/>
      <c r="B207" s="1">
        <v>884978</v>
      </c>
      <c r="C207" s="1" t="s">
        <v>789</v>
      </c>
      <c r="D207" s="1" t="s">
        <v>790</v>
      </c>
      <c r="E207" s="2" t="s">
        <v>791</v>
      </c>
      <c r="F207" s="2" t="s">
        <v>792</v>
      </c>
      <c r="G207" s="2">
        <v>0</v>
      </c>
      <c r="H207" s="2">
        <v>0</v>
      </c>
      <c r="I207" s="1">
        <v>0</v>
      </c>
      <c r="J207" s="3" t="s">
        <v>19</v>
      </c>
      <c r="K207" s="2" t="str">
        <f>J207*2856.00</f>
        <v>0</v>
      </c>
      <c r="L207" s="5"/>
    </row>
    <row r="208" spans="1:12" customHeight="1" ht="105" outlineLevel="5">
      <c r="A208" s="1"/>
      <c r="B208" s="1">
        <v>884979</v>
      </c>
      <c r="C208" s="1" t="s">
        <v>793</v>
      </c>
      <c r="D208" s="1" t="s">
        <v>794</v>
      </c>
      <c r="E208" s="2" t="s">
        <v>795</v>
      </c>
      <c r="F208" s="2" t="s">
        <v>796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J208*3784.20</f>
        <v>0</v>
      </c>
      <c r="L208" s="5"/>
    </row>
    <row r="209" spans="1:12" customHeight="1" ht="105" outlineLevel="5">
      <c r="A209" s="1"/>
      <c r="B209" s="1">
        <v>884980</v>
      </c>
      <c r="C209" s="1" t="s">
        <v>797</v>
      </c>
      <c r="D209" s="1" t="s">
        <v>798</v>
      </c>
      <c r="E209" s="2" t="s">
        <v>799</v>
      </c>
      <c r="F209" s="2" t="s">
        <v>800</v>
      </c>
      <c r="G209" s="2">
        <v>0</v>
      </c>
      <c r="H209" s="2">
        <v>0</v>
      </c>
      <c r="I209" s="1">
        <v>0</v>
      </c>
      <c r="J209" s="3" t="s">
        <v>19</v>
      </c>
      <c r="K209" s="2" t="str">
        <f>J209*4889.41</f>
        <v>0</v>
      </c>
      <c r="L209" s="5"/>
    </row>
    <row r="210" spans="1:12" customHeight="1" ht="105" outlineLevel="5">
      <c r="A210" s="1"/>
      <c r="B210" s="1">
        <v>884981</v>
      </c>
      <c r="C210" s="1" t="s">
        <v>801</v>
      </c>
      <c r="D210" s="1" t="s">
        <v>802</v>
      </c>
      <c r="E210" s="2" t="s">
        <v>803</v>
      </c>
      <c r="F210" s="2" t="s">
        <v>804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J210*1547.00</f>
        <v>0</v>
      </c>
      <c r="L210" s="5"/>
    </row>
    <row r="211" spans="1:12" customHeight="1" ht="105" outlineLevel="5">
      <c r="A211" s="1"/>
      <c r="B211" s="1">
        <v>884982</v>
      </c>
      <c r="C211" s="1" t="s">
        <v>805</v>
      </c>
      <c r="D211" s="1" t="s">
        <v>806</v>
      </c>
      <c r="E211" s="2" t="s">
        <v>807</v>
      </c>
      <c r="F211" s="2" t="s">
        <v>808</v>
      </c>
      <c r="G211" s="2">
        <v>0</v>
      </c>
      <c r="H211" s="2">
        <v>0</v>
      </c>
      <c r="I211" s="1">
        <v>0</v>
      </c>
      <c r="J211" s="3" t="s">
        <v>19</v>
      </c>
      <c r="K211" s="2" t="str">
        <f>J211*2042.34</f>
        <v>0</v>
      </c>
      <c r="L211" s="5"/>
    </row>
    <row r="212" spans="1:12" customHeight="1" ht="105" outlineLevel="5">
      <c r="A212" s="1"/>
      <c r="B212" s="1">
        <v>884983</v>
      </c>
      <c r="C212" s="1" t="s">
        <v>809</v>
      </c>
      <c r="D212" s="1" t="s">
        <v>810</v>
      </c>
      <c r="E212" s="2" t="s">
        <v>811</v>
      </c>
      <c r="F212" s="2" t="s">
        <v>812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J212*1624.35</f>
        <v>0</v>
      </c>
      <c r="L212" s="5"/>
    </row>
    <row r="213" spans="1:12" customHeight="1" ht="105" outlineLevel="5">
      <c r="A213" s="1"/>
      <c r="B213" s="1">
        <v>884984</v>
      </c>
      <c r="C213" s="1" t="s">
        <v>813</v>
      </c>
      <c r="D213" s="1" t="s">
        <v>814</v>
      </c>
      <c r="E213" s="2" t="s">
        <v>815</v>
      </c>
      <c r="F213" s="2" t="s">
        <v>816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J213*3198.13</f>
        <v>0</v>
      </c>
      <c r="L213" s="5"/>
    </row>
    <row r="214" spans="1:12" customHeight="1" ht="105" outlineLevel="5">
      <c r="A214" s="1"/>
      <c r="B214" s="1">
        <v>884985</v>
      </c>
      <c r="C214" s="1" t="s">
        <v>817</v>
      </c>
      <c r="D214" s="1" t="s">
        <v>818</v>
      </c>
      <c r="E214" s="2" t="s">
        <v>819</v>
      </c>
      <c r="F214" s="2" t="s">
        <v>820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J214*6257.91</f>
        <v>0</v>
      </c>
      <c r="L214" s="5"/>
    </row>
    <row r="215" spans="1:12" customHeight="1" ht="105" outlineLevel="5">
      <c r="A215" s="1"/>
      <c r="B215" s="1">
        <v>884986</v>
      </c>
      <c r="C215" s="1" t="s">
        <v>821</v>
      </c>
      <c r="D215" s="1" t="s">
        <v>822</v>
      </c>
      <c r="E215" s="2" t="s">
        <v>823</v>
      </c>
      <c r="F215" s="2" t="s">
        <v>824</v>
      </c>
      <c r="G215" s="2">
        <v>0</v>
      </c>
      <c r="H215" s="2">
        <v>0</v>
      </c>
      <c r="I215" s="1">
        <v>0</v>
      </c>
      <c r="J215" s="3" t="s">
        <v>19</v>
      </c>
      <c r="K215" s="2" t="str">
        <f>J215*6244.53</f>
        <v>0</v>
      </c>
      <c r="L215" s="5"/>
    </row>
    <row r="216" spans="1:12" customHeight="1" ht="105" outlineLevel="5">
      <c r="A216" s="1"/>
      <c r="B216" s="1">
        <v>884987</v>
      </c>
      <c r="C216" s="1" t="s">
        <v>825</v>
      </c>
      <c r="D216" s="1" t="s">
        <v>826</v>
      </c>
      <c r="E216" s="2" t="s">
        <v>827</v>
      </c>
      <c r="F216" s="2" t="s">
        <v>828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J216*7212.89</f>
        <v>0</v>
      </c>
      <c r="L216" s="5"/>
    </row>
    <row r="217" spans="1:12" customHeight="1" ht="105" outlineLevel="5">
      <c r="A217" s="1"/>
      <c r="B217" s="1">
        <v>884988</v>
      </c>
      <c r="C217" s="1" t="s">
        <v>829</v>
      </c>
      <c r="D217" s="1" t="s">
        <v>830</v>
      </c>
      <c r="E217" s="2" t="s">
        <v>831</v>
      </c>
      <c r="F217" s="2" t="s">
        <v>832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J217*7486.59</f>
        <v>0</v>
      </c>
      <c r="L217" s="5"/>
    </row>
    <row r="218" spans="1:12" customHeight="1" ht="105" outlineLevel="5">
      <c r="A218" s="1"/>
      <c r="B218" s="1">
        <v>884989</v>
      </c>
      <c r="C218" s="1" t="s">
        <v>833</v>
      </c>
      <c r="D218" s="1" t="s">
        <v>834</v>
      </c>
      <c r="E218" s="2" t="s">
        <v>835</v>
      </c>
      <c r="F218" s="2" t="s">
        <v>836</v>
      </c>
      <c r="G218" s="2">
        <v>0</v>
      </c>
      <c r="H218" s="2">
        <v>0</v>
      </c>
      <c r="I218" s="1">
        <v>0</v>
      </c>
      <c r="J218" s="3" t="s">
        <v>19</v>
      </c>
      <c r="K218" s="2" t="str">
        <f>J218*8770.30</f>
        <v>0</v>
      </c>
      <c r="L218" s="5"/>
    </row>
    <row r="219" spans="1:12" customHeight="1" ht="105" outlineLevel="5">
      <c r="A219" s="1"/>
      <c r="B219" s="1">
        <v>884730</v>
      </c>
      <c r="C219" s="1" t="s">
        <v>837</v>
      </c>
      <c r="D219" s="1" t="s">
        <v>838</v>
      </c>
      <c r="E219" s="2" t="s">
        <v>839</v>
      </c>
      <c r="F219" s="2" t="s">
        <v>840</v>
      </c>
      <c r="G219" s="2" t="s">
        <v>29</v>
      </c>
      <c r="H219" s="2">
        <v>0</v>
      </c>
      <c r="I219" s="1">
        <v>0</v>
      </c>
      <c r="J219" s="3" t="s">
        <v>19</v>
      </c>
      <c r="K219" s="2" t="str">
        <f>J219*16.36</f>
        <v>0</v>
      </c>
      <c r="L219" s="5"/>
    </row>
    <row r="220" spans="1:12" customHeight="1" ht="105" outlineLevel="5">
      <c r="A220" s="1"/>
      <c r="B220" s="1">
        <v>884731</v>
      </c>
      <c r="C220" s="1" t="s">
        <v>841</v>
      </c>
      <c r="D220" s="1" t="s">
        <v>842</v>
      </c>
      <c r="E220" s="2" t="s">
        <v>843</v>
      </c>
      <c r="F220" s="2" t="s">
        <v>844</v>
      </c>
      <c r="G220" s="2" t="s">
        <v>24</v>
      </c>
      <c r="H220" s="2">
        <v>0</v>
      </c>
      <c r="I220" s="1">
        <v>0</v>
      </c>
      <c r="J220" s="3" t="s">
        <v>19</v>
      </c>
      <c r="K220" s="2" t="str">
        <f>J220*22.31</f>
        <v>0</v>
      </c>
      <c r="L220" s="5"/>
    </row>
    <row r="221" spans="1:12" customHeight="1" ht="105" outlineLevel="5">
      <c r="A221" s="1"/>
      <c r="B221" s="1">
        <v>884732</v>
      </c>
      <c r="C221" s="1" t="s">
        <v>845</v>
      </c>
      <c r="D221" s="1" t="s">
        <v>846</v>
      </c>
      <c r="E221" s="2" t="s">
        <v>847</v>
      </c>
      <c r="F221" s="2" t="s">
        <v>200</v>
      </c>
      <c r="G221" s="2" t="s">
        <v>24</v>
      </c>
      <c r="H221" s="2">
        <v>0</v>
      </c>
      <c r="I221" s="1">
        <v>0</v>
      </c>
      <c r="J221" s="3" t="s">
        <v>19</v>
      </c>
      <c r="K221" s="2" t="str">
        <f>J221*196.35</f>
        <v>0</v>
      </c>
      <c r="L221" s="5"/>
    </row>
    <row r="222" spans="1:12" customHeight="1" ht="105" outlineLevel="5">
      <c r="A222" s="1"/>
      <c r="B222" s="1">
        <v>884733</v>
      </c>
      <c r="C222" s="1" t="s">
        <v>848</v>
      </c>
      <c r="D222" s="1" t="s">
        <v>849</v>
      </c>
      <c r="E222" s="2" t="s">
        <v>850</v>
      </c>
      <c r="F222" s="2" t="s">
        <v>851</v>
      </c>
      <c r="G222" s="2">
        <v>8</v>
      </c>
      <c r="H222" s="2">
        <v>0</v>
      </c>
      <c r="I222" s="1">
        <v>0</v>
      </c>
      <c r="J222" s="3" t="s">
        <v>19</v>
      </c>
      <c r="K222" s="2" t="str">
        <f>J222*232.05</f>
        <v>0</v>
      </c>
      <c r="L222" s="5"/>
    </row>
    <row r="223" spans="1:12" customHeight="1" ht="105" outlineLevel="5">
      <c r="A223" s="1"/>
      <c r="B223" s="1">
        <v>884734</v>
      </c>
      <c r="C223" s="1" t="s">
        <v>852</v>
      </c>
      <c r="D223" s="1" t="s">
        <v>853</v>
      </c>
      <c r="E223" s="2" t="s">
        <v>854</v>
      </c>
      <c r="F223" s="2" t="s">
        <v>488</v>
      </c>
      <c r="G223" s="2">
        <v>8</v>
      </c>
      <c r="H223" s="2">
        <v>0</v>
      </c>
      <c r="I223" s="1">
        <v>0</v>
      </c>
      <c r="J223" s="3" t="s">
        <v>19</v>
      </c>
      <c r="K223" s="2" t="str">
        <f>J223*351.05</f>
        <v>0</v>
      </c>
      <c r="L223" s="5"/>
    </row>
    <row r="224" spans="1:12" customHeight="1" ht="105" outlineLevel="5">
      <c r="A224" s="1"/>
      <c r="B224" s="1">
        <v>884735</v>
      </c>
      <c r="C224" s="1" t="s">
        <v>855</v>
      </c>
      <c r="D224" s="1" t="s">
        <v>856</v>
      </c>
      <c r="E224" s="2" t="s">
        <v>857</v>
      </c>
      <c r="F224" s="2" t="s">
        <v>858</v>
      </c>
      <c r="G224" s="2">
        <v>5</v>
      </c>
      <c r="H224" s="2">
        <v>0</v>
      </c>
      <c r="I224" s="1">
        <v>0</v>
      </c>
      <c r="J224" s="3" t="s">
        <v>19</v>
      </c>
      <c r="K224" s="2" t="str">
        <f>J224*461.13</f>
        <v>0</v>
      </c>
      <c r="L224" s="5"/>
    </row>
    <row r="225" spans="1:12" customHeight="1" ht="105" outlineLevel="5">
      <c r="A225" s="1"/>
      <c r="B225" s="1">
        <v>884736</v>
      </c>
      <c r="C225" s="1" t="s">
        <v>859</v>
      </c>
      <c r="D225" s="1" t="s">
        <v>860</v>
      </c>
      <c r="E225" s="2" t="s">
        <v>861</v>
      </c>
      <c r="F225" s="2" t="s">
        <v>862</v>
      </c>
      <c r="G225" s="2">
        <v>3</v>
      </c>
      <c r="H225" s="2">
        <v>0</v>
      </c>
      <c r="I225" s="1">
        <v>0</v>
      </c>
      <c r="J225" s="3" t="s">
        <v>19</v>
      </c>
      <c r="K225" s="2" t="str">
        <f>J225*609.88</f>
        <v>0</v>
      </c>
      <c r="L225" s="5"/>
    </row>
    <row r="226" spans="1:12" customHeight="1" ht="105" outlineLevel="5">
      <c r="A226" s="1"/>
      <c r="B226" s="1">
        <v>884737</v>
      </c>
      <c r="C226" s="1" t="s">
        <v>863</v>
      </c>
      <c r="D226" s="1" t="s">
        <v>864</v>
      </c>
      <c r="E226" s="2" t="s">
        <v>865</v>
      </c>
      <c r="F226" s="2" t="s">
        <v>866</v>
      </c>
      <c r="G226" s="2">
        <v>0</v>
      </c>
      <c r="H226" s="2">
        <v>0</v>
      </c>
      <c r="I226" s="1">
        <v>0</v>
      </c>
      <c r="J226" s="3" t="s">
        <v>19</v>
      </c>
      <c r="K226" s="2" t="str">
        <f>J226*4133.76</f>
        <v>0</v>
      </c>
      <c r="L226" s="5"/>
    </row>
    <row r="227" spans="1:12" customHeight="1" ht="105" outlineLevel="5">
      <c r="A227" s="1"/>
      <c r="B227" s="1">
        <v>884738</v>
      </c>
      <c r="C227" s="1" t="s">
        <v>867</v>
      </c>
      <c r="D227" s="1" t="s">
        <v>868</v>
      </c>
      <c r="E227" s="2" t="s">
        <v>869</v>
      </c>
      <c r="F227" s="2" t="s">
        <v>870</v>
      </c>
      <c r="G227" s="2">
        <v>3</v>
      </c>
      <c r="H227" s="2">
        <v>0</v>
      </c>
      <c r="I227" s="1">
        <v>0</v>
      </c>
      <c r="J227" s="3" t="s">
        <v>19</v>
      </c>
      <c r="K227" s="2" t="str">
        <f>J227*694.66</f>
        <v>0</v>
      </c>
      <c r="L227" s="5"/>
    </row>
    <row r="228" spans="1:12" customHeight="1" ht="105" outlineLevel="5">
      <c r="A228" s="1"/>
      <c r="B228" s="1">
        <v>884739</v>
      </c>
      <c r="C228" s="1" t="s">
        <v>871</v>
      </c>
      <c r="D228" s="1" t="s">
        <v>872</v>
      </c>
      <c r="E228" s="2" t="s">
        <v>873</v>
      </c>
      <c r="F228" s="2" t="s">
        <v>245</v>
      </c>
      <c r="G228" s="2" t="s">
        <v>24</v>
      </c>
      <c r="H228" s="2">
        <v>0</v>
      </c>
      <c r="I228" s="1">
        <v>0</v>
      </c>
      <c r="J228" s="3" t="s">
        <v>19</v>
      </c>
      <c r="K228" s="2" t="str">
        <f>J228*208.25</f>
        <v>0</v>
      </c>
      <c r="L228" s="5"/>
    </row>
    <row r="229" spans="1:12" customHeight="1" ht="105" outlineLevel="5">
      <c r="A229" s="1"/>
      <c r="B229" s="1">
        <v>884740</v>
      </c>
      <c r="C229" s="1" t="s">
        <v>874</v>
      </c>
      <c r="D229" s="1" t="s">
        <v>875</v>
      </c>
      <c r="E229" s="2" t="s">
        <v>876</v>
      </c>
      <c r="F229" s="2" t="s">
        <v>877</v>
      </c>
      <c r="G229" s="2" t="s">
        <v>42</v>
      </c>
      <c r="H229" s="2">
        <v>0</v>
      </c>
      <c r="I229" s="1">
        <v>0</v>
      </c>
      <c r="J229" s="3" t="s">
        <v>19</v>
      </c>
      <c r="K229" s="2" t="str">
        <f>J229*220.15</f>
        <v>0</v>
      </c>
      <c r="L229" s="5"/>
    </row>
    <row r="230" spans="1:12" customHeight="1" ht="105" outlineLevel="5">
      <c r="A230" s="1"/>
      <c r="B230" s="1">
        <v>884741</v>
      </c>
      <c r="C230" s="1" t="s">
        <v>878</v>
      </c>
      <c r="D230" s="1" t="s">
        <v>879</v>
      </c>
      <c r="E230" s="2" t="s">
        <v>880</v>
      </c>
      <c r="F230" s="2" t="s">
        <v>881</v>
      </c>
      <c r="G230" s="2" t="s">
        <v>42</v>
      </c>
      <c r="H230" s="2">
        <v>0</v>
      </c>
      <c r="I230" s="1">
        <v>0</v>
      </c>
      <c r="J230" s="3" t="s">
        <v>19</v>
      </c>
      <c r="K230" s="2" t="str">
        <f>J230*249.90</f>
        <v>0</v>
      </c>
      <c r="L230" s="5"/>
    </row>
    <row r="231" spans="1:12" customHeight="1" ht="105" outlineLevel="5">
      <c r="A231" s="1"/>
      <c r="B231" s="1">
        <v>884742</v>
      </c>
      <c r="C231" s="1" t="s">
        <v>882</v>
      </c>
      <c r="D231" s="1" t="s">
        <v>883</v>
      </c>
      <c r="E231" s="2" t="s">
        <v>884</v>
      </c>
      <c r="F231" s="2" t="s">
        <v>885</v>
      </c>
      <c r="G231" s="2" t="s">
        <v>24</v>
      </c>
      <c r="H231" s="2">
        <v>0</v>
      </c>
      <c r="I231" s="1">
        <v>0</v>
      </c>
      <c r="J231" s="3" t="s">
        <v>19</v>
      </c>
      <c r="K231" s="2" t="str">
        <f>J231*288.58</f>
        <v>0</v>
      </c>
      <c r="L231" s="5"/>
    </row>
    <row r="232" spans="1:12" customHeight="1" ht="105" outlineLevel="5">
      <c r="A232" s="1"/>
      <c r="B232" s="1">
        <v>884743</v>
      </c>
      <c r="C232" s="1" t="s">
        <v>886</v>
      </c>
      <c r="D232" s="1" t="s">
        <v>887</v>
      </c>
      <c r="E232" s="2" t="s">
        <v>888</v>
      </c>
      <c r="F232" s="2" t="s">
        <v>110</v>
      </c>
      <c r="G232" s="2" t="s">
        <v>42</v>
      </c>
      <c r="H232" s="2">
        <v>0</v>
      </c>
      <c r="I232" s="1">
        <v>0</v>
      </c>
      <c r="J232" s="3" t="s">
        <v>19</v>
      </c>
      <c r="K232" s="2" t="str">
        <f>J232*359.98</f>
        <v>0</v>
      </c>
      <c r="L232" s="5"/>
    </row>
    <row r="233" spans="1:12" customHeight="1" ht="105" outlineLevel="5">
      <c r="A233" s="1"/>
      <c r="B233" s="1">
        <v>884744</v>
      </c>
      <c r="C233" s="1" t="s">
        <v>889</v>
      </c>
      <c r="D233" s="1" t="s">
        <v>890</v>
      </c>
      <c r="E233" s="2" t="s">
        <v>891</v>
      </c>
      <c r="F233" s="2" t="s">
        <v>892</v>
      </c>
      <c r="G233" s="2" t="s">
        <v>42</v>
      </c>
      <c r="H233" s="2">
        <v>0</v>
      </c>
      <c r="I233" s="1">
        <v>0</v>
      </c>
      <c r="J233" s="3" t="s">
        <v>19</v>
      </c>
      <c r="K233" s="2" t="str">
        <f>J233*348.08</f>
        <v>0</v>
      </c>
      <c r="L233" s="5"/>
    </row>
    <row r="234" spans="1:12" customHeight="1" ht="105" outlineLevel="5">
      <c r="A234" s="1"/>
      <c r="B234" s="1">
        <v>884745</v>
      </c>
      <c r="C234" s="1" t="s">
        <v>893</v>
      </c>
      <c r="D234" s="1" t="s">
        <v>894</v>
      </c>
      <c r="E234" s="2" t="s">
        <v>895</v>
      </c>
      <c r="F234" s="2" t="s">
        <v>397</v>
      </c>
      <c r="G234" s="2" t="s">
        <v>42</v>
      </c>
      <c r="H234" s="2">
        <v>0</v>
      </c>
      <c r="I234" s="1">
        <v>0</v>
      </c>
      <c r="J234" s="3" t="s">
        <v>19</v>
      </c>
      <c r="K234" s="2" t="str">
        <f>J234*361.46</f>
        <v>0</v>
      </c>
      <c r="L234" s="5"/>
    </row>
    <row r="235" spans="1:12" customHeight="1" ht="105" outlineLevel="5">
      <c r="A235" s="1"/>
      <c r="B235" s="1">
        <v>884746</v>
      </c>
      <c r="C235" s="1" t="s">
        <v>896</v>
      </c>
      <c r="D235" s="1" t="s">
        <v>897</v>
      </c>
      <c r="E235" s="2" t="s">
        <v>898</v>
      </c>
      <c r="F235" s="2" t="s">
        <v>153</v>
      </c>
      <c r="G235" s="2" t="s">
        <v>24</v>
      </c>
      <c r="H235" s="2">
        <v>0</v>
      </c>
      <c r="I235" s="1">
        <v>0</v>
      </c>
      <c r="J235" s="3" t="s">
        <v>19</v>
      </c>
      <c r="K235" s="2" t="str">
        <f>J235*404.60</f>
        <v>0</v>
      </c>
      <c r="L235" s="5"/>
    </row>
    <row r="236" spans="1:12" customHeight="1" ht="105" outlineLevel="5">
      <c r="A236" s="1"/>
      <c r="B236" s="1">
        <v>884747</v>
      </c>
      <c r="C236" s="1" t="s">
        <v>899</v>
      </c>
      <c r="D236" s="1" t="s">
        <v>900</v>
      </c>
      <c r="E236" s="2" t="s">
        <v>901</v>
      </c>
      <c r="F236" s="2" t="s">
        <v>902</v>
      </c>
      <c r="G236" s="2">
        <v>9</v>
      </c>
      <c r="H236" s="2">
        <v>0</v>
      </c>
      <c r="I236" s="1">
        <v>0</v>
      </c>
      <c r="J236" s="3" t="s">
        <v>19</v>
      </c>
      <c r="K236" s="2" t="str">
        <f>J236*577.15</f>
        <v>0</v>
      </c>
      <c r="L236" s="5"/>
    </row>
    <row r="237" spans="1:12" customHeight="1" ht="105" outlineLevel="5">
      <c r="A237" s="1"/>
      <c r="B237" s="1">
        <v>884748</v>
      </c>
      <c r="C237" s="1" t="s">
        <v>903</v>
      </c>
      <c r="D237" s="1" t="s">
        <v>904</v>
      </c>
      <c r="E237" s="2" t="s">
        <v>905</v>
      </c>
      <c r="F237" s="2" t="s">
        <v>906</v>
      </c>
      <c r="G237" s="2">
        <v>6</v>
      </c>
      <c r="H237" s="2">
        <v>0</v>
      </c>
      <c r="I237" s="1">
        <v>0</v>
      </c>
      <c r="J237" s="3" t="s">
        <v>19</v>
      </c>
      <c r="K237" s="2" t="str">
        <f>J237*834.49</f>
        <v>0</v>
      </c>
      <c r="L237" s="5"/>
    </row>
    <row r="238" spans="1:12" customHeight="1" ht="105" outlineLevel="5">
      <c r="A238" s="1"/>
      <c r="B238" s="1">
        <v>884749</v>
      </c>
      <c r="C238" s="1" t="s">
        <v>907</v>
      </c>
      <c r="D238" s="1" t="s">
        <v>908</v>
      </c>
      <c r="E238" s="2" t="s">
        <v>909</v>
      </c>
      <c r="F238" s="2" t="s">
        <v>419</v>
      </c>
      <c r="G238" s="2">
        <v>4</v>
      </c>
      <c r="H238" s="2">
        <v>0</v>
      </c>
      <c r="I238" s="1">
        <v>0</v>
      </c>
      <c r="J238" s="3" t="s">
        <v>19</v>
      </c>
      <c r="K238" s="2" t="str">
        <f>J238*1106.70</f>
        <v>0</v>
      </c>
      <c r="L238" s="5"/>
    </row>
    <row r="239" spans="1:12" customHeight="1" ht="105" outlineLevel="5">
      <c r="A239" s="1"/>
      <c r="B239" s="1">
        <v>884750</v>
      </c>
      <c r="C239" s="1" t="s">
        <v>910</v>
      </c>
      <c r="D239" s="1" t="s">
        <v>911</v>
      </c>
      <c r="E239" s="2" t="s">
        <v>912</v>
      </c>
      <c r="F239" s="2" t="s">
        <v>913</v>
      </c>
      <c r="G239" s="2" t="s">
        <v>42</v>
      </c>
      <c r="H239" s="2">
        <v>0</v>
      </c>
      <c r="I239" s="1">
        <v>0</v>
      </c>
      <c r="J239" s="3" t="s">
        <v>19</v>
      </c>
      <c r="K239" s="2" t="str">
        <f>J239*200.81</f>
        <v>0</v>
      </c>
      <c r="L239" s="5"/>
    </row>
    <row r="240" spans="1:12" customHeight="1" ht="105" outlineLevel="5">
      <c r="A240" s="1"/>
      <c r="B240" s="1">
        <v>884751</v>
      </c>
      <c r="C240" s="1" t="s">
        <v>914</v>
      </c>
      <c r="D240" s="1" t="s">
        <v>915</v>
      </c>
      <c r="E240" s="2" t="s">
        <v>916</v>
      </c>
      <c r="F240" s="2" t="s">
        <v>917</v>
      </c>
      <c r="G240" s="2" t="s">
        <v>42</v>
      </c>
      <c r="H240" s="2">
        <v>0</v>
      </c>
      <c r="I240" s="1">
        <v>0</v>
      </c>
      <c r="J240" s="3" t="s">
        <v>19</v>
      </c>
      <c r="K240" s="2" t="str">
        <f>J240*214.20</f>
        <v>0</v>
      </c>
      <c r="L240" s="5"/>
    </row>
    <row r="241" spans="1:12" customHeight="1" ht="105" outlineLevel="5">
      <c r="A241" s="1"/>
      <c r="B241" s="1">
        <v>884752</v>
      </c>
      <c r="C241" s="1" t="s">
        <v>918</v>
      </c>
      <c r="D241" s="1" t="s">
        <v>919</v>
      </c>
      <c r="E241" s="2" t="s">
        <v>920</v>
      </c>
      <c r="F241" s="2" t="s">
        <v>314</v>
      </c>
      <c r="G241" s="2" t="s">
        <v>42</v>
      </c>
      <c r="H241" s="2">
        <v>0</v>
      </c>
      <c r="I241" s="1">
        <v>0</v>
      </c>
      <c r="J241" s="3" t="s">
        <v>19</v>
      </c>
      <c r="K241" s="2" t="str">
        <f>J241*235.03</f>
        <v>0</v>
      </c>
      <c r="L241" s="5"/>
    </row>
    <row r="242" spans="1:12" customHeight="1" ht="105" outlineLevel="5">
      <c r="A242" s="1"/>
      <c r="B242" s="1">
        <v>884753</v>
      </c>
      <c r="C242" s="1" t="s">
        <v>921</v>
      </c>
      <c r="D242" s="1" t="s">
        <v>922</v>
      </c>
      <c r="E242" s="2" t="s">
        <v>923</v>
      </c>
      <c r="F242" s="2" t="s">
        <v>924</v>
      </c>
      <c r="G242" s="2" t="s">
        <v>42</v>
      </c>
      <c r="H242" s="2">
        <v>0</v>
      </c>
      <c r="I242" s="1">
        <v>0</v>
      </c>
      <c r="J242" s="3" t="s">
        <v>19</v>
      </c>
      <c r="K242" s="2" t="str">
        <f>J242*279.65</f>
        <v>0</v>
      </c>
      <c r="L242" s="5"/>
    </row>
    <row r="243" spans="1:12" customHeight="1" ht="105" outlineLevel="5">
      <c r="A243" s="1"/>
      <c r="B243" s="1">
        <v>884754</v>
      </c>
      <c r="C243" s="1" t="s">
        <v>925</v>
      </c>
      <c r="D243" s="1" t="s">
        <v>926</v>
      </c>
      <c r="E243" s="2" t="s">
        <v>927</v>
      </c>
      <c r="F243" s="2" t="s">
        <v>928</v>
      </c>
      <c r="G243" s="2" t="s">
        <v>42</v>
      </c>
      <c r="H243" s="2">
        <v>0</v>
      </c>
      <c r="I243" s="1">
        <v>0</v>
      </c>
      <c r="J243" s="3" t="s">
        <v>19</v>
      </c>
      <c r="K243" s="2" t="str">
        <f>J243*349.56</f>
        <v>0</v>
      </c>
      <c r="L243" s="5"/>
    </row>
    <row r="244" spans="1:12" customHeight="1" ht="105" outlineLevel="5">
      <c r="A244" s="1"/>
      <c r="B244" s="1">
        <v>884755</v>
      </c>
      <c r="C244" s="1" t="s">
        <v>929</v>
      </c>
      <c r="D244" s="1" t="s">
        <v>930</v>
      </c>
      <c r="E244" s="2" t="s">
        <v>931</v>
      </c>
      <c r="F244" s="2" t="s">
        <v>932</v>
      </c>
      <c r="G244" s="2" t="s">
        <v>42</v>
      </c>
      <c r="H244" s="2">
        <v>0</v>
      </c>
      <c r="I244" s="1">
        <v>0</v>
      </c>
      <c r="J244" s="3" t="s">
        <v>19</v>
      </c>
      <c r="K244" s="2" t="str">
        <f>J244*337.66</f>
        <v>0</v>
      </c>
      <c r="L244" s="5"/>
    </row>
    <row r="245" spans="1:12" customHeight="1" ht="105" outlineLevel="5">
      <c r="A245" s="1"/>
      <c r="B245" s="1">
        <v>884756</v>
      </c>
      <c r="C245" s="1" t="s">
        <v>933</v>
      </c>
      <c r="D245" s="1" t="s">
        <v>934</v>
      </c>
      <c r="E245" s="2" t="s">
        <v>935</v>
      </c>
      <c r="F245" s="2" t="s">
        <v>488</v>
      </c>
      <c r="G245" s="2" t="s">
        <v>42</v>
      </c>
      <c r="H245" s="2">
        <v>0</v>
      </c>
      <c r="I245" s="1">
        <v>0</v>
      </c>
      <c r="J245" s="3" t="s">
        <v>19</v>
      </c>
      <c r="K245" s="2" t="str">
        <f>J245*351.05</f>
        <v>0</v>
      </c>
      <c r="L245" s="5"/>
    </row>
    <row r="246" spans="1:12" customHeight="1" ht="105" outlineLevel="5">
      <c r="A246" s="1"/>
      <c r="B246" s="1">
        <v>884757</v>
      </c>
      <c r="C246" s="1" t="s">
        <v>936</v>
      </c>
      <c r="D246" s="1" t="s">
        <v>937</v>
      </c>
      <c r="E246" s="2" t="s">
        <v>938</v>
      </c>
      <c r="F246" s="2" t="s">
        <v>939</v>
      </c>
      <c r="G246" s="2" t="s">
        <v>42</v>
      </c>
      <c r="H246" s="2">
        <v>0</v>
      </c>
      <c r="I246" s="1">
        <v>0</v>
      </c>
      <c r="J246" s="3" t="s">
        <v>19</v>
      </c>
      <c r="K246" s="2" t="str">
        <f>J246*394.19</f>
        <v>0</v>
      </c>
      <c r="L246" s="5"/>
    </row>
    <row r="247" spans="1:12" customHeight="1" ht="105" outlineLevel="5">
      <c r="A247" s="1"/>
      <c r="B247" s="1">
        <v>884758</v>
      </c>
      <c r="C247" s="1" t="s">
        <v>940</v>
      </c>
      <c r="D247" s="1" t="s">
        <v>941</v>
      </c>
      <c r="E247" s="2" t="s">
        <v>942</v>
      </c>
      <c r="F247" s="2" t="s">
        <v>118</v>
      </c>
      <c r="G247" s="2">
        <v>6</v>
      </c>
      <c r="H247" s="2">
        <v>0</v>
      </c>
      <c r="I247" s="1">
        <v>0</v>
      </c>
      <c r="J247" s="3" t="s">
        <v>19</v>
      </c>
      <c r="K247" s="2" t="str">
        <f>J247*587.56</f>
        <v>0</v>
      </c>
      <c r="L247" s="5"/>
    </row>
    <row r="248" spans="1:12" customHeight="1" ht="105" outlineLevel="5">
      <c r="A248" s="1"/>
      <c r="B248" s="1">
        <v>884759</v>
      </c>
      <c r="C248" s="1" t="s">
        <v>943</v>
      </c>
      <c r="D248" s="1" t="s">
        <v>944</v>
      </c>
      <c r="E248" s="2" t="s">
        <v>945</v>
      </c>
      <c r="F248" s="2" t="s">
        <v>946</v>
      </c>
      <c r="G248" s="2">
        <v>6</v>
      </c>
      <c r="H248" s="2">
        <v>0</v>
      </c>
      <c r="I248" s="1">
        <v>0</v>
      </c>
      <c r="J248" s="3" t="s">
        <v>19</v>
      </c>
      <c r="K248" s="2" t="str">
        <f>J248*770.53</f>
        <v>0</v>
      </c>
      <c r="L248" s="5"/>
    </row>
    <row r="249" spans="1:12" customHeight="1" ht="105" outlineLevel="5">
      <c r="A249" s="1"/>
      <c r="B249" s="1">
        <v>884760</v>
      </c>
      <c r="C249" s="1" t="s">
        <v>947</v>
      </c>
      <c r="D249" s="1" t="s">
        <v>948</v>
      </c>
      <c r="E249" s="2" t="s">
        <v>949</v>
      </c>
      <c r="F249" s="2" t="s">
        <v>950</v>
      </c>
      <c r="G249" s="2">
        <v>4</v>
      </c>
      <c r="H249" s="2">
        <v>0</v>
      </c>
      <c r="I249" s="1">
        <v>0</v>
      </c>
      <c r="J249" s="3" t="s">
        <v>19</v>
      </c>
      <c r="K249" s="2" t="str">
        <f>J249*1114.14</f>
        <v>0</v>
      </c>
      <c r="L249" s="5"/>
    </row>
    <row r="250" spans="1:12" customHeight="1" ht="105" outlineLevel="5">
      <c r="A250" s="1"/>
      <c r="B250" s="1">
        <v>884761</v>
      </c>
      <c r="C250" s="1" t="s">
        <v>951</v>
      </c>
      <c r="D250" s="1" t="s">
        <v>952</v>
      </c>
      <c r="E250" s="2" t="s">
        <v>953</v>
      </c>
      <c r="F250" s="2" t="s">
        <v>954</v>
      </c>
      <c r="G250" s="2">
        <v>10</v>
      </c>
      <c r="H250" s="2">
        <v>0</v>
      </c>
      <c r="I250" s="1">
        <v>0</v>
      </c>
      <c r="J250" s="3" t="s">
        <v>19</v>
      </c>
      <c r="K250" s="2" t="str">
        <f>J250*113.05</f>
        <v>0</v>
      </c>
      <c r="L250" s="5"/>
    </row>
    <row r="251" spans="1:12" customHeight="1" ht="105" outlineLevel="5">
      <c r="A251" s="1"/>
      <c r="B251" s="1">
        <v>884762</v>
      </c>
      <c r="C251" s="1" t="s">
        <v>955</v>
      </c>
      <c r="D251" s="1" t="s">
        <v>956</v>
      </c>
      <c r="E251" s="2" t="s">
        <v>957</v>
      </c>
      <c r="F251" s="2" t="s">
        <v>256</v>
      </c>
      <c r="G251" s="2">
        <v>10</v>
      </c>
      <c r="H251" s="2">
        <v>0</v>
      </c>
      <c r="I251" s="1">
        <v>0</v>
      </c>
      <c r="J251" s="3" t="s">
        <v>19</v>
      </c>
      <c r="K251" s="2" t="str">
        <f>J251*355.51</f>
        <v>0</v>
      </c>
      <c r="L251" s="5"/>
    </row>
    <row r="252" spans="1:12" customHeight="1" ht="105" outlineLevel="5">
      <c r="A252" s="1"/>
      <c r="B252" s="1">
        <v>886035</v>
      </c>
      <c r="C252" s="1" t="s">
        <v>958</v>
      </c>
      <c r="D252" s="1" t="s">
        <v>959</v>
      </c>
      <c r="E252" s="2" t="s">
        <v>960</v>
      </c>
      <c r="F252" s="2" t="s">
        <v>961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J252*5466.56</f>
        <v>0</v>
      </c>
      <c r="L252" s="5"/>
    </row>
    <row r="253" spans="1:12" customHeight="1" ht="105" outlineLevel="5">
      <c r="A253" s="1"/>
      <c r="B253" s="1">
        <v>886036</v>
      </c>
      <c r="C253" s="1" t="s">
        <v>962</v>
      </c>
      <c r="D253" s="1" t="s">
        <v>963</v>
      </c>
      <c r="E253" s="2" t="s">
        <v>964</v>
      </c>
      <c r="F253" s="2" t="s">
        <v>28</v>
      </c>
      <c r="G253" s="2">
        <v>10</v>
      </c>
      <c r="H253" s="2">
        <v>0</v>
      </c>
      <c r="I253" s="1">
        <v>0</v>
      </c>
      <c r="J253" s="3" t="s">
        <v>19</v>
      </c>
      <c r="K253" s="2" t="str">
        <f>J253*257.34</f>
        <v>0</v>
      </c>
      <c r="L253" s="5"/>
    </row>
    <row r="254" spans="1:12" customHeight="1" ht="105" outlineLevel="5">
      <c r="A254" s="1"/>
      <c r="B254" s="1">
        <v>886037</v>
      </c>
      <c r="C254" s="1" t="s">
        <v>965</v>
      </c>
      <c r="D254" s="1" t="s">
        <v>966</v>
      </c>
      <c r="E254" s="2" t="s">
        <v>967</v>
      </c>
      <c r="F254" s="2" t="s">
        <v>968</v>
      </c>
      <c r="G254" s="2">
        <v>10</v>
      </c>
      <c r="H254" s="2">
        <v>0</v>
      </c>
      <c r="I254" s="1">
        <v>0</v>
      </c>
      <c r="J254" s="3" t="s">
        <v>19</v>
      </c>
      <c r="K254" s="2" t="str">
        <f>J254*303.45</f>
        <v>0</v>
      </c>
      <c r="L254" s="5"/>
    </row>
    <row r="255" spans="1:12" customHeight="1" ht="105" outlineLevel="5">
      <c r="A255" s="1"/>
      <c r="B255" s="1">
        <v>886038</v>
      </c>
      <c r="C255" s="1" t="s">
        <v>969</v>
      </c>
      <c r="D255" s="1" t="s">
        <v>970</v>
      </c>
      <c r="E255" s="2" t="s">
        <v>971</v>
      </c>
      <c r="F255" s="2" t="s">
        <v>972</v>
      </c>
      <c r="G255" s="2">
        <v>10</v>
      </c>
      <c r="H255" s="2">
        <v>0</v>
      </c>
      <c r="I255" s="1">
        <v>0</v>
      </c>
      <c r="J255" s="3" t="s">
        <v>19</v>
      </c>
      <c r="K255" s="2" t="str">
        <f>J255*304.94</f>
        <v>0</v>
      </c>
      <c r="L255" s="5"/>
    </row>
    <row r="256" spans="1:12" customHeight="1" ht="105" outlineLevel="5">
      <c r="A256" s="1"/>
      <c r="B256" s="1">
        <v>886039</v>
      </c>
      <c r="C256" s="1" t="s">
        <v>973</v>
      </c>
      <c r="D256" s="1" t="s">
        <v>974</v>
      </c>
      <c r="E256" s="2" t="s">
        <v>975</v>
      </c>
      <c r="F256" s="2" t="s">
        <v>976</v>
      </c>
      <c r="G256" s="2">
        <v>8</v>
      </c>
      <c r="H256" s="2">
        <v>0</v>
      </c>
      <c r="I256" s="1">
        <v>0</v>
      </c>
      <c r="J256" s="3" t="s">
        <v>19</v>
      </c>
      <c r="K256" s="2" t="str">
        <f>J256*345.10</f>
        <v>0</v>
      </c>
      <c r="L256" s="5"/>
    </row>
    <row r="257" spans="1:12" customHeight="1" ht="105" outlineLevel="5">
      <c r="A257" s="1"/>
      <c r="B257" s="1">
        <v>886040</v>
      </c>
      <c r="C257" s="1" t="s">
        <v>977</v>
      </c>
      <c r="D257" s="1" t="s">
        <v>978</v>
      </c>
      <c r="E257" s="2" t="s">
        <v>979</v>
      </c>
      <c r="F257" s="2" t="s">
        <v>976</v>
      </c>
      <c r="G257" s="2">
        <v>8</v>
      </c>
      <c r="H257" s="2">
        <v>0</v>
      </c>
      <c r="I257" s="1">
        <v>0</v>
      </c>
      <c r="J257" s="3" t="s">
        <v>19</v>
      </c>
      <c r="K257" s="2" t="str">
        <f>J257*345.10</f>
        <v>0</v>
      </c>
      <c r="L257" s="5"/>
    </row>
    <row r="258" spans="1:12" customHeight="1" ht="105" outlineLevel="5">
      <c r="A258" s="1"/>
      <c r="B258" s="1">
        <v>886041</v>
      </c>
      <c r="C258" s="1" t="s">
        <v>980</v>
      </c>
      <c r="D258" s="1" t="s">
        <v>981</v>
      </c>
      <c r="E258" s="2" t="s">
        <v>982</v>
      </c>
      <c r="F258" s="2" t="s">
        <v>983</v>
      </c>
      <c r="G258" s="2">
        <v>8</v>
      </c>
      <c r="H258" s="2">
        <v>0</v>
      </c>
      <c r="I258" s="1">
        <v>0</v>
      </c>
      <c r="J258" s="3" t="s">
        <v>19</v>
      </c>
      <c r="K258" s="2" t="str">
        <f>J258*365.93</f>
        <v>0</v>
      </c>
      <c r="L258" s="5"/>
    </row>
    <row r="259" spans="1:12" customHeight="1" ht="105" outlineLevel="5">
      <c r="A259" s="1"/>
      <c r="B259" s="1">
        <v>886042</v>
      </c>
      <c r="C259" s="1" t="s">
        <v>984</v>
      </c>
      <c r="D259" s="1" t="s">
        <v>985</v>
      </c>
      <c r="E259" s="2" t="s">
        <v>986</v>
      </c>
      <c r="F259" s="2" t="s">
        <v>987</v>
      </c>
      <c r="G259" s="2">
        <v>7</v>
      </c>
      <c r="H259" s="2">
        <v>0</v>
      </c>
      <c r="I259" s="1">
        <v>0</v>
      </c>
      <c r="J259" s="3" t="s">
        <v>19</v>
      </c>
      <c r="K259" s="2" t="str">
        <f>J259*440.30</f>
        <v>0</v>
      </c>
      <c r="L259" s="5"/>
    </row>
    <row r="260" spans="1:12" customHeight="1" ht="105" outlineLevel="5">
      <c r="A260" s="1"/>
      <c r="B260" s="1">
        <v>886043</v>
      </c>
      <c r="C260" s="1" t="s">
        <v>988</v>
      </c>
      <c r="D260" s="1" t="s">
        <v>989</v>
      </c>
      <c r="E260" s="2" t="s">
        <v>990</v>
      </c>
      <c r="F260" s="2" t="s">
        <v>987</v>
      </c>
      <c r="G260" s="2">
        <v>7</v>
      </c>
      <c r="H260" s="2">
        <v>0</v>
      </c>
      <c r="I260" s="1">
        <v>0</v>
      </c>
      <c r="J260" s="3" t="s">
        <v>19</v>
      </c>
      <c r="K260" s="2" t="str">
        <f>J260*440.30</f>
        <v>0</v>
      </c>
      <c r="L260" s="5"/>
    </row>
    <row r="261" spans="1:12" outlineLevel="5">
      <c r="A261" s="1"/>
      <c r="B261" s="1">
        <v>954104</v>
      </c>
      <c r="C261" s="1" t="s">
        <v>991</v>
      </c>
      <c r="D261" s="1" t="s">
        <v>992</v>
      </c>
      <c r="E261" s="2" t="s">
        <v>993</v>
      </c>
      <c r="F261" s="2" t="s">
        <v>329</v>
      </c>
      <c r="G261" s="2">
        <v>0</v>
      </c>
      <c r="H261" s="2">
        <v>0</v>
      </c>
      <c r="I261" s="1">
        <v>0</v>
      </c>
      <c r="J261" s="3" t="s">
        <v>19</v>
      </c>
      <c r="K261" s="2" t="str">
        <f>J261*290.06</f>
        <v>0</v>
      </c>
      <c r="L261" s="5"/>
    </row>
    <row r="262" spans="1:12" outlineLevel="5">
      <c r="A262" s="1"/>
      <c r="B262" s="1">
        <v>954105</v>
      </c>
      <c r="C262" s="1" t="s">
        <v>994</v>
      </c>
      <c r="D262" s="1" t="s">
        <v>995</v>
      </c>
      <c r="E262" s="2" t="s">
        <v>996</v>
      </c>
      <c r="F262" s="2" t="s">
        <v>997</v>
      </c>
      <c r="G262" s="2">
        <v>0</v>
      </c>
      <c r="H262" s="2">
        <v>0</v>
      </c>
      <c r="I262" s="1">
        <v>0</v>
      </c>
      <c r="J262" s="3" t="s">
        <v>19</v>
      </c>
      <c r="K262" s="2" t="str">
        <f>J262*487.90</f>
        <v>0</v>
      </c>
      <c r="L262" s="5"/>
    </row>
    <row r="263" spans="1:12" outlineLevel="5">
      <c r="A263" s="1"/>
      <c r="B263" s="1">
        <v>954106</v>
      </c>
      <c r="C263" s="1" t="s">
        <v>998</v>
      </c>
      <c r="D263" s="1" t="s">
        <v>999</v>
      </c>
      <c r="E263" s="2" t="s">
        <v>1000</v>
      </c>
      <c r="F263" s="2" t="s">
        <v>1001</v>
      </c>
      <c r="G263" s="2">
        <v>0</v>
      </c>
      <c r="H263" s="2">
        <v>0</v>
      </c>
      <c r="I263" s="1">
        <v>0</v>
      </c>
      <c r="J263" s="3" t="s">
        <v>19</v>
      </c>
      <c r="K263" s="2" t="str">
        <f>J263*333.20</f>
        <v>0</v>
      </c>
      <c r="L263" s="5"/>
    </row>
    <row r="264" spans="1:12" outlineLevel="5">
      <c r="A264" s="1"/>
      <c r="B264" s="1">
        <v>954107</v>
      </c>
      <c r="C264" s="1" t="s">
        <v>1002</v>
      </c>
      <c r="D264" s="1" t="s">
        <v>1003</v>
      </c>
      <c r="E264" s="2" t="s">
        <v>1004</v>
      </c>
      <c r="F264" s="2" t="s">
        <v>33</v>
      </c>
      <c r="G264" s="2">
        <v>0</v>
      </c>
      <c r="H264" s="2">
        <v>0</v>
      </c>
      <c r="I264" s="1">
        <v>0</v>
      </c>
      <c r="J264" s="3" t="s">
        <v>19</v>
      </c>
      <c r="K264" s="2" t="str">
        <f>J264*322.79</f>
        <v>0</v>
      </c>
      <c r="L264" s="5"/>
    </row>
    <row r="265" spans="1:12" outlineLevel="5">
      <c r="A265" s="1"/>
      <c r="B265" s="1">
        <v>954108</v>
      </c>
      <c r="C265" s="1" t="s">
        <v>1005</v>
      </c>
      <c r="D265" s="1" t="s">
        <v>1006</v>
      </c>
      <c r="E265" s="2" t="s">
        <v>1007</v>
      </c>
      <c r="F265" s="2" t="s">
        <v>1008</v>
      </c>
      <c r="G265" s="2">
        <v>0</v>
      </c>
      <c r="H265" s="2">
        <v>0</v>
      </c>
      <c r="I265" s="1">
        <v>0</v>
      </c>
      <c r="J265" s="3" t="s">
        <v>19</v>
      </c>
      <c r="K265" s="2" t="str">
        <f>J265*596.49</f>
        <v>0</v>
      </c>
      <c r="L265" s="5"/>
    </row>
    <row r="266" spans="1:12" outlineLevel="5">
      <c r="A266" s="1"/>
      <c r="B266" s="1">
        <v>954109</v>
      </c>
      <c r="C266" s="1" t="s">
        <v>1009</v>
      </c>
      <c r="D266" s="1" t="s">
        <v>1010</v>
      </c>
      <c r="E266" s="2" t="s">
        <v>1011</v>
      </c>
      <c r="F266" s="2" t="s">
        <v>1012</v>
      </c>
      <c r="G266" s="2">
        <v>0</v>
      </c>
      <c r="H266" s="2">
        <v>0</v>
      </c>
      <c r="I266" s="1">
        <v>0</v>
      </c>
      <c r="J266" s="3" t="s">
        <v>19</v>
      </c>
      <c r="K266" s="2" t="str">
        <f>J266*296.01</f>
        <v>0</v>
      </c>
      <c r="L266" s="5"/>
    </row>
    <row r="267" spans="1:12" outlineLevel="5">
      <c r="A267" s="1"/>
      <c r="B267" s="1">
        <v>954110</v>
      </c>
      <c r="C267" s="1" t="s">
        <v>1013</v>
      </c>
      <c r="D267" s="1" t="s">
        <v>1014</v>
      </c>
      <c r="E267" s="2" t="s">
        <v>1015</v>
      </c>
      <c r="F267" s="2" t="s">
        <v>1016</v>
      </c>
      <c r="G267" s="2">
        <v>0</v>
      </c>
      <c r="H267" s="2">
        <v>0</v>
      </c>
      <c r="I267" s="1">
        <v>0</v>
      </c>
      <c r="J267" s="3" t="s">
        <v>19</v>
      </c>
      <c r="K267" s="2" t="str">
        <f>J267*578.64</f>
        <v>0</v>
      </c>
      <c r="L267" s="5"/>
    </row>
    <row r="268" spans="1:12" outlineLevel="5">
      <c r="A268" s="1"/>
      <c r="B268" s="1">
        <v>954111</v>
      </c>
      <c r="C268" s="1" t="s">
        <v>1017</v>
      </c>
      <c r="D268" s="1" t="s">
        <v>1018</v>
      </c>
      <c r="E268" s="2" t="s">
        <v>1019</v>
      </c>
      <c r="F268" s="2" t="s">
        <v>1020</v>
      </c>
      <c r="G268" s="2">
        <v>0</v>
      </c>
      <c r="H268" s="2">
        <v>0</v>
      </c>
      <c r="I268" s="1">
        <v>0</v>
      </c>
      <c r="J268" s="3" t="s">
        <v>19</v>
      </c>
      <c r="K268" s="2" t="str">
        <f>J268*392.70</f>
        <v>0</v>
      </c>
      <c r="L26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2025-12-07T11:14:27+03:00</dcterms:created>
  <dcterms:modified xsi:type="dcterms:W3CDTF">2025-12-07T11:14:27+03:00</dcterms:modified>
  <dc:title>Untitled Spreadsheet</dc:title>
  <dc:description/>
  <dc:subject/>
  <cp:keywords/>
  <cp:category/>
</cp:coreProperties>
</file>