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<sst xmlns="http://schemas.openxmlformats.org/spreadsheetml/2006/main" uniqueCount="249">
  <si>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</si>
  <si>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</si>
  <si>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</si>
  <si>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</si>
  <si>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</si>
  <si>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</si>
  <si>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</si>
  <si>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</si>
  <si>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</si>
  <si>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</si>
  <si>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</si>
  <si>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Скважные погружные насосы</t>
  </si>
  <si>
    <t>Скважные многоступенчатые насосы</t>
  </si>
  <si>
    <t>Скважные погружные насосы ZEGOR</t>
  </si>
  <si>
    <t>Скважные насосы диаметр 3,5&amp;quot; (90мм)</t>
  </si>
  <si>
    <t>ZGR-001024</t>
  </si>
  <si>
    <t>3,5SDM3/09-0.55kw 20m</t>
  </si>
  <si>
    <t>Скважинный многоступенчатый насос 3,5" (90мм) 550 Вт;  напор 50м; макс. расход 5,2 м3/час;  кабель 2</t>
  </si>
  <si>
    <t>12 661.20 руб.</t>
  </si>
  <si>
    <t>шт</t>
  </si>
  <si>
    <t>ZGR-001025</t>
  </si>
  <si>
    <t>3,5SDM3/12-0.75kw 20m</t>
  </si>
  <si>
    <t>Скважинный многоступенчатый насос 3,5" (90мм) 750 Вт;  напор 72м; макс. расход 5,2 м3/час;  кабель 2</t>
  </si>
  <si>
    <t>12 611.82 руб.</t>
  </si>
  <si>
    <t>ZGR-001145</t>
  </si>
  <si>
    <t>3.5ZEF2/06-0.25kw-20m</t>
  </si>
  <si>
    <t>Скважинный насос 3,5" (90мм) 250 Вт;  напор 32м; макс. расход 4 м3/час;  резьба 11/4, кабель 20м (1/</t>
  </si>
  <si>
    <t>10 478.14 руб.</t>
  </si>
  <si>
    <t>ZGR-001146</t>
  </si>
  <si>
    <t>3.5ZEF2/08-0.37kw-30m</t>
  </si>
  <si>
    <t>Скважинный насос 3,5" (90мм) 370 Вт;  напор 42м; макс. расход 4 м3/час;  резьба 11/4, кабель 30м (1/</t>
  </si>
  <si>
    <t>12 000.37 руб.</t>
  </si>
  <si>
    <t>ZGR-001147</t>
  </si>
  <si>
    <t>3.5ZEF2/10-0.55kw-40m</t>
  </si>
  <si>
    <t>Скважинный насос 3,5" (90мм) 550 Вт;  напор 52м; макс. расход 4 м3/час;  резьба 11/4, кабель 40м (1/</t>
  </si>
  <si>
    <t>13 216.01 руб.</t>
  </si>
  <si>
    <t>ZGR-001148</t>
  </si>
  <si>
    <t>3.5ZEF2/12-0.75kw-50m</t>
  </si>
  <si>
    <t>Скважинный насос 3,5" (90мм) 750 Вт;  напор 63м; макс. расход 4 м3/час;  резьба 11/4, кабель 50м (1/</t>
  </si>
  <si>
    <t>15 641.90 руб.</t>
  </si>
  <si>
    <t>ZGR-001149</t>
  </si>
  <si>
    <t>3.5ZEF2/18-1.1kw-60m</t>
  </si>
  <si>
    <t>Скважинный насос 3,5" (90мм) 1100 Вт;  напор 92м; макс. расход 4 м3/час;  резьба 11/4, кабель 60м (1</t>
  </si>
  <si>
    <t>20 326.95 руб.</t>
  </si>
  <si>
    <t>ZGR-001150</t>
  </si>
  <si>
    <t>3.5ZEF2/20-1.5kw-60m</t>
  </si>
  <si>
    <t xml:space="preserve">(В) -Скважинный насос 3,5" (90мм) 1500 Вт;  напор 135м; макс. расход 4 м3/час;  резьба 11/4, кабель </t>
  </si>
  <si>
    <t>0.00 руб.</t>
  </si>
  <si>
    <t>ZGR-001164</t>
  </si>
  <si>
    <t>3.5ZEF2/25-1.5kw-60m</t>
  </si>
  <si>
    <t>Скважинный насос 3,5" (90мм) 1500 Вт;  напор 135м; макс. расход 4 м3/час;  резьба 1", кабель 60м</t>
  </si>
  <si>
    <t>24 487.32 руб.</t>
  </si>
  <si>
    <t>ZGR-001264</t>
  </si>
  <si>
    <t>3.5SDM3/09-0.55kw 8m</t>
  </si>
  <si>
    <t>Скважинный многоступенчатый насос 3,5" (90мм) 550 Вт;  напор 50м; макс. расход 5,2 м3/час;  кабель 8</t>
  </si>
  <si>
    <t>11 137.92 руб.</t>
  </si>
  <si>
    <t>Скважные насосы диаметр 3&amp;quot; (75мм)</t>
  </si>
  <si>
    <t>ZGR-001017</t>
  </si>
  <si>
    <t>3SDM2/11-0.37kw 20m</t>
  </si>
  <si>
    <t>Скважинный многоступенчатый насос 3" (75мм) 370 Вт;  напор 48м; макс. расход 3,3 м3/час;  кабель 20м</t>
  </si>
  <si>
    <t>11 601.27 руб.</t>
  </si>
  <si>
    <t>ZGR-001018</t>
  </si>
  <si>
    <t>3SDM2/17-0.55kw 20m</t>
  </si>
  <si>
    <t>Скважинный многоступенчатый насос 3" (75мм) 550 Вт;  напор 74м; макс. расход 3,3 м3/час;  кабель 20м</t>
  </si>
  <si>
    <t>12 977.49 руб.</t>
  </si>
  <si>
    <t>ZGR-001019</t>
  </si>
  <si>
    <t>3SDM2/24-0.75kw 20m</t>
  </si>
  <si>
    <t>Скважинный многоступенчатый насос 3" (75мм)750 Вт;  напор 104м; макс. расход 3,3 м3/час;  кабель 20м</t>
  </si>
  <si>
    <t>15 361.73 руб.</t>
  </si>
  <si>
    <t>ZGR-001020</t>
  </si>
  <si>
    <t>3SDM2/33-1.1kw 20m</t>
  </si>
  <si>
    <t>Скважинный многоступенчатый насос 3" (75мм) 1100 Вт;  напор 144м; макс. расход 3,3 м3/час;  кабель 2</t>
  </si>
  <si>
    <t>19 600.65 руб.</t>
  </si>
  <si>
    <t>ZGR-001021</t>
  </si>
  <si>
    <t>3SDM3/13-0.55kw 20m</t>
  </si>
  <si>
    <t>Скважинный многоступенчатый насос 3" (75мм) 550 Вт;  напор 52м; макс. расход 5,2 м3/час;  кабель 20м</t>
  </si>
  <si>
    <t>13 287.77 руб.</t>
  </si>
  <si>
    <t>ZGR-001022</t>
  </si>
  <si>
    <t>3SDM3/18-0.75kw 20m</t>
  </si>
  <si>
    <t>Скважинный многоступенчатый насос 3" (75мм) 750 Вт;  напор 71м; макс. расход 5,2 м3/час;  кабель 20м</t>
  </si>
  <si>
    <t>15 403.29 руб.</t>
  </si>
  <si>
    <t>ZGR-001023</t>
  </si>
  <si>
    <t>3SDM3/22-1.1kw 20m</t>
  </si>
  <si>
    <t>Скважинный многоступенчатый насос 3" (75мм) 1100 Вт;  напор 87м; макс. расход 5,2 м3/час;  кабель 20</t>
  </si>
  <si>
    <t>16 683.01 руб.</t>
  </si>
  <si>
    <t>ZGR-001032</t>
  </si>
  <si>
    <t>3ZED1.5/13-0.37kw 25m</t>
  </si>
  <si>
    <t>Скважинный многоступенчатый насос 3" (75мм) 370 Вт;  напор 49м; макс. расход 2,8 м3/час;  кабель 25м</t>
  </si>
  <si>
    <t>11 737.82 руб.</t>
  </si>
  <si>
    <t>ZGR-001033</t>
  </si>
  <si>
    <t>3ZED1.5/18-0.55kw 35m</t>
  </si>
  <si>
    <t>Скважинный многоступенчатый насос 3" (75мм) 550 Вт;  напор 65м; макс. расход 2,8 м3/час;  кабель 35м</t>
  </si>
  <si>
    <t>14 542.32 руб.</t>
  </si>
  <si>
    <t>ZGR-001034</t>
  </si>
  <si>
    <t>3ZED1.5/25-0.75kw 45m</t>
  </si>
  <si>
    <t>Скважинный многоступенчатый насос 3" (75мм) 750 Вт;  напор 90м; макс. расход 2,8 м3/час;  кабель 45м</t>
  </si>
  <si>
    <t>15 657.52 руб.</t>
  </si>
  <si>
    <t>ZGR-001035</t>
  </si>
  <si>
    <t>3ZED1.5/35-1.1kw 60m</t>
  </si>
  <si>
    <t>Скважинный многоступенчатый насос 3" (75мм) 1100 Вт;  напор 126м; макс. расход 2,8 м3/час;  кабель 6</t>
  </si>
  <si>
    <t>21 473.38 руб.</t>
  </si>
  <si>
    <t>ZGR-001040</t>
  </si>
  <si>
    <t>3SEM1.5/15-0.37kw 30m</t>
  </si>
  <si>
    <t>Скважинный многоступенчатый насос 3" (75мм) 370 Вт;  напор 55м; макс. расход 2,8 м3/час;  кабель 30м</t>
  </si>
  <si>
    <t>12 709.49 руб.</t>
  </si>
  <si>
    <t>ZGR-001041</t>
  </si>
  <si>
    <t>3SEM1.5/22-0.55kw 40m</t>
  </si>
  <si>
    <t>Скважинный многоступенчатый насос 3" (75мм) 550 Вт;  напор 79м; макс. расход 2,8 м3/час;  кабель 40м</t>
  </si>
  <si>
    <t>15 592.52 руб.</t>
  </si>
  <si>
    <t>ZGR-001042</t>
  </si>
  <si>
    <t>3SEM1.5/30-0.75kw 50m</t>
  </si>
  <si>
    <t>Скважинный многоступенчатый насос 3" (75мм) 750 Вт;  напор 108м; макс. расход 2,8 м3/час;  кабель 50</t>
  </si>
  <si>
    <t>19 400.03 руб.</t>
  </si>
  <si>
    <t>ZGR-001043</t>
  </si>
  <si>
    <t>3SEM1.5/40-1.1kw 65m</t>
  </si>
  <si>
    <t>Скважинный многоступенчатый насос 3" (75мм) 1100 Вт;  напор 144м; макс. расход 2,8 м3/час;  кабель 6</t>
  </si>
  <si>
    <t>20 020.03 руб.</t>
  </si>
  <si>
    <t>ZGR-001165</t>
  </si>
  <si>
    <t>3SEM1.5/48-1.5kw</t>
  </si>
  <si>
    <t>(В) Скважинный насос 3" (75мм) 1500 Вт;  напор 185м; макс. расход 2,8 м3/час;  резьба 1", без кабеля</t>
  </si>
  <si>
    <t>31 637.08 руб.</t>
  </si>
  <si>
    <t>ZGR-001166</t>
  </si>
  <si>
    <t>3SEM2.5/11-0.37kw 28m</t>
  </si>
  <si>
    <t>Скважинный насос 3" (75мм) 370 Вт;  напор 39м; макс. расход 3,8 м3/час;  резьба 1", кабель 28м</t>
  </si>
  <si>
    <t>12 744.85 руб.</t>
  </si>
  <si>
    <t>ZGR-001167</t>
  </si>
  <si>
    <t>3SEM2.5/17-0.55kw 40m</t>
  </si>
  <si>
    <t>Скважинный насос 3" (75мм) 550 Вт;  напор 60м; макс. расход 3,8 м3/час;  резьба 1", кабель 40м</t>
  </si>
  <si>
    <t>15 959.23 руб.</t>
  </si>
  <si>
    <t>ZGR-001261</t>
  </si>
  <si>
    <t>3SDM2/11-0.37kw 8m</t>
  </si>
  <si>
    <t xml:space="preserve">Скважинный многоступенчатый насос 3" (75мм) 370 Вт;  напор 48м; макс. расход 3,3 м3/час;  кабель 8м </t>
  </si>
  <si>
    <t>10 050.01 руб.</t>
  </si>
  <si>
    <t>ZGR-001262</t>
  </si>
  <si>
    <t>3SDM2/17-0.55kw 8m</t>
  </si>
  <si>
    <t>(В) Скважинный многоступенчатый насос 3" (75мм) 550 Вт;  напор 74м; макс. расход 3,3 м3/час;  кабель</t>
  </si>
  <si>
    <t>13 691.11 руб.</t>
  </si>
  <si>
    <t>ZGR-001263</t>
  </si>
  <si>
    <t>3SDM2/24-0.75kw 8m</t>
  </si>
  <si>
    <t>Скважинный многоступенчатый насос 3" (75мм) 750 Вт;  напор 104м; макс. расход 3,3 м3/час;  кабель 8м</t>
  </si>
  <si>
    <t>13 527.91 руб.</t>
  </si>
  <si>
    <t>ZGR-001316</t>
  </si>
  <si>
    <t>3SEM1.5/48-1.5kw 85m</t>
  </si>
  <si>
    <t>Скважинный насос 3" (75мм) 1800 Вт;  напор 185м; макс. расход 2,8м3/час</t>
  </si>
  <si>
    <t>24 810.76 руб.</t>
  </si>
  <si>
    <t>Скважные насосы диаметр 4&amp;quot; (100мм)</t>
  </si>
  <si>
    <t>ZGR-001026</t>
  </si>
  <si>
    <t>4SDM2/11-0.55kw 20m</t>
  </si>
  <si>
    <t>Скважинный многоступенчатый насос 4" (100мм) 550 Вт;  напор 78м; макс. расход 3,6 м3/час;  кабель 20</t>
  </si>
  <si>
    <t>14 154.77 руб.</t>
  </si>
  <si>
    <t>ZGR-001027</t>
  </si>
  <si>
    <t>4SDM2/14-0.75kw 20m</t>
  </si>
  <si>
    <t>Скважинный многоступенчатый насос 4" (100мм) 750 Вт;  напор 99м; макс. расход 3,6 м3/час;  кабель 20</t>
  </si>
  <si>
    <t>16 044.30 руб.</t>
  </si>
  <si>
    <t>ZGR-001028</t>
  </si>
  <si>
    <t>4SDM2/20-1.1kw 20m</t>
  </si>
  <si>
    <t xml:space="preserve">Скважинный многоступенчатый насос 4" (100мм) 1100 Вт;  напор 142м; макс. расход 3,6 м3/час;  кабель </t>
  </si>
  <si>
    <t>18 085.07 руб.</t>
  </si>
  <si>
    <t>ZGR-001029</t>
  </si>
  <si>
    <t>4SDM4/08-0.55kw 20m</t>
  </si>
  <si>
    <t>Скважинный многоступенчатый насос 4" (100мм)  550 Вт;  напор 57м; макс. расход 6,5 м3/час;  кабель 2</t>
  </si>
  <si>
    <t>13 928.84 руб.</t>
  </si>
  <si>
    <t>ZGR-001030</t>
  </si>
  <si>
    <t>4SDM4/10-0.75kw 20m</t>
  </si>
  <si>
    <t>Скважинный многоступенчатый насос 4" (100мм)  750 Вт;  напор 71м; макс. расход 6,5 м3/час;  кабель 2</t>
  </si>
  <si>
    <t>14 511.03 руб.</t>
  </si>
  <si>
    <t>ZGR-001031</t>
  </si>
  <si>
    <t>4SDM4/14-1.1kw 20m</t>
  </si>
  <si>
    <t xml:space="preserve">Скважинный многоступенчатый насос 4" (100мм)  1100 Вт;  напор 99м; макс. расход 6,5 м3/час;  кабель </t>
  </si>
  <si>
    <t>18 425.29 руб.</t>
  </si>
  <si>
    <t>ZGR-001036</t>
  </si>
  <si>
    <t>4ZED2/07-0.37kw 35m</t>
  </si>
  <si>
    <t>(В) Скважинный многоступенчатый насос 4" (100мм) 370 Вт;  напор 45м; макс. расход 3,2 м3/час;  кабел</t>
  </si>
  <si>
    <t>15 818.54 руб.</t>
  </si>
  <si>
    <t>ZGR-001037</t>
  </si>
  <si>
    <t>4ZED2/09-0.55kw 45m</t>
  </si>
  <si>
    <t>(В) Скважинный многоступенчатый насос 4" (100мм) 550 Вт;  напор 57м; макс. расход 3,2 м3/час;  кабел</t>
  </si>
  <si>
    <t>17 582.37 руб.</t>
  </si>
  <si>
    <t>ZGR-001038</t>
  </si>
  <si>
    <t>4ZED2/12-0.75kw 50m</t>
  </si>
  <si>
    <t>(В) Скважинный многоступенчатый насос 4" (100мм) 750 Вт;  напор 76м; макс. расход 3,2 м3/час;  кабел</t>
  </si>
  <si>
    <t>20 018.15 руб.</t>
  </si>
  <si>
    <t>ZGR-001039</t>
  </si>
  <si>
    <t>4ZED2/18-1.1kw 55m</t>
  </si>
  <si>
    <t xml:space="preserve">Скважинный многоступенчатый насос 4" (100мм) 1100 Вт;  напор 119м; макс. расход 3,2 м3/час;  кабель </t>
  </si>
  <si>
    <t>19 541.22 руб.</t>
  </si>
  <si>
    <t>ZGR-001044</t>
  </si>
  <si>
    <t>4SEM2/08-0.37kw 35m</t>
  </si>
  <si>
    <t>Скважинный многоступенчатый насос 4" (100мм) 370 Вт;  напор 51м; макс. расход 3,2 м3/час;  кабель 35</t>
  </si>
  <si>
    <t>13 932.54 руб.</t>
  </si>
  <si>
    <t>ZGR-001045</t>
  </si>
  <si>
    <t>4SEM2/11-0.55kw 45m</t>
  </si>
  <si>
    <t>Скважинный многоступенчатый насос 4" (100мм) 550 Вт;  напор 65м; макс. расход 3,2 м3/час;  кабель 45</t>
  </si>
  <si>
    <t>17 176.16 руб.</t>
  </si>
  <si>
    <t>ZGR-001046</t>
  </si>
  <si>
    <t>4SEM2/15-0.75kw 50m</t>
  </si>
  <si>
    <t>(В) Скважинный многоступенчатый насос 4" (100мм) 750 Вт;  напор 86м; макс. расход 3,2 м3/час;  кабел</t>
  </si>
  <si>
    <t>21 017.66 руб.</t>
  </si>
  <si>
    <t>ZGR-001047</t>
  </si>
  <si>
    <t>4SEM2/20-1.1kw 55m</t>
  </si>
  <si>
    <t>(В) Скважинный многоступенчатый насос 4" (100мм) 1100 Вт;  напор 125м; макс. расход 3,2 м3/час;  каб</t>
  </si>
  <si>
    <t>25 724.02 руб.</t>
  </si>
  <si>
    <t>ZGR-001135</t>
  </si>
  <si>
    <t>4ZEF2/11-0.55kw 40m</t>
  </si>
  <si>
    <t>Скважинный многоступенчатый насос 4" (100мм) 550 Вт;  напор 70м; макс. расход 3,2 м3/час;  резьба 11</t>
  </si>
  <si>
    <t>14 004.02 руб.</t>
  </si>
  <si>
    <t>ZGR-001136</t>
  </si>
  <si>
    <t>4ZEF2/15-0.75kw 45m</t>
  </si>
  <si>
    <t>Скважинный многоступенчатый насос 4" (100мм) 750 Вт;  напор 91м; макс. расход 3,2 м3/час;  резьба 11</t>
  </si>
  <si>
    <t>17 373.92 руб.</t>
  </si>
  <si>
    <t>ZGR-001137</t>
  </si>
  <si>
    <t>4ZEF2/21-1.1kw 55m</t>
  </si>
  <si>
    <t xml:space="preserve">Скважинный многоступенчатый насос 4" (100мм) 1100 Вт;  напор 130м; макс. расход 3,2 м3/час;  резьба </t>
  </si>
  <si>
    <t>22 153.09 руб.</t>
  </si>
  <si>
    <t>ZGR-001138</t>
  </si>
  <si>
    <t>4SEM2/14-0.75kw 50m</t>
  </si>
  <si>
    <t>(В) Скважинный многоступенчатый насос 4" (100мм) 1700 Вт;  напор 86м; макс. расход 3,2 м3/час;  резь</t>
  </si>
  <si>
    <t>ZGR-001151</t>
  </si>
  <si>
    <t>4ZEF2/08-0.37kw-30m</t>
  </si>
  <si>
    <t>(В) Скважинный насос 4" (100мм) 370 Вт;  напор 50м; макс. расход 3,2 м3/час;  резьба 11/4, кабель 30</t>
  </si>
  <si>
    <t>16 134.34 руб.</t>
  </si>
  <si>
    <t>ZGR-001152</t>
  </si>
  <si>
    <t>4ZEF2/29-1.5kw-60m</t>
  </si>
  <si>
    <t xml:space="preserve">(В) Скважинный насос 4" (100мм) 1500 Вт;  напор 184м; макс. расход 3,2 м3/час;  резьба 11/4, кабель </t>
  </si>
  <si>
    <t>33 666.57 руб.</t>
  </si>
  <si>
    <t>ZGR-001168</t>
  </si>
  <si>
    <t>4SEM2/27-1.5kw</t>
  </si>
  <si>
    <t>Скважинный многоступенчатый насос 4" (100мм) 1500 Вт;  напор 146м; макс. расход 3,2 м3/час</t>
  </si>
  <si>
    <t>18 572.97 руб.</t>
  </si>
  <si>
    <t>ZGR-001169</t>
  </si>
  <si>
    <t>4SRM8/06-0.55kw</t>
  </si>
  <si>
    <t>Скваж многоступ насос 4" (100мм) 550 Вт;  напор 37м; макс. расход 11м3/час; резьба 11/2,  без кабеля</t>
  </si>
  <si>
    <t>12 838.16 руб.</t>
  </si>
  <si>
    <t>ZGR-001170</t>
  </si>
  <si>
    <t>4SRM8/08-0.75kw</t>
  </si>
  <si>
    <t>Скваж многоступ насос 4" (100мм) 750 Вт;  напор 49м; макс. расход 11м3/час; резьба 11/2,  без кабеля</t>
  </si>
  <si>
    <t>14 910.86 руб.</t>
  </si>
  <si>
    <t>ZGR-001171</t>
  </si>
  <si>
    <t>4SRM8/10-1.1kw</t>
  </si>
  <si>
    <t>Скваж многоступ насос 4" (100мм) 1100 Вт;  напор 61м; макс. расход 11м3/час; резьба 11/2,  без кабел</t>
  </si>
  <si>
    <t>16 058.44 руб.</t>
  </si>
  <si>
    <t>ZGR-001172</t>
  </si>
  <si>
    <t>4SRM8/13-1.5kw</t>
  </si>
  <si>
    <t>Скваж многоступ насос 4" (100мм) 1500 Вт;  напор 79м; макс. расход 11м3/час; резьба 11/2,  без кабел</t>
  </si>
  <si>
    <t>20 717.11 руб.</t>
  </si>
  <si>
    <t>ZGR-001173</t>
  </si>
  <si>
    <t>4SRM8/18-2.2kw</t>
  </si>
  <si>
    <t>Скваж многоступ насос 4" (100мм) 2200 Вт;  напор 110м; макс. расход 11м3/час; резьба 11/2,  без кабе</t>
  </si>
  <si>
    <t>21 907.34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</si>
</sst>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e0ac930_cdfe_11eb_82ca_003048fd731b_5922168e_11fe_11ef_a5b8_047c1617b1431.jpeg"/><Relationship Id="rId2" Type="http://schemas.openxmlformats.org/officeDocument/2006/relationships/image" Target="../media/ae0ac932_cdfe_11eb_82ca_003048fd731b_59221690_11fe_11ef_a5b8_047c1617b1432.jpeg"/><Relationship Id="rId3" Type="http://schemas.openxmlformats.org/officeDocument/2006/relationships/image" Target="../media/acb0bedf_7c2b_11ec_a214_00259070b487_59221692_11fe_11ef_a5b8_047c1617b1433.jpeg"/><Relationship Id="rId4" Type="http://schemas.openxmlformats.org/officeDocument/2006/relationships/image" Target="../media/acb0bee1_7c2b_11ec_a214_00259070b487_59221694_11fe_11ef_a5b8_047c1617b1434.jpeg"/><Relationship Id="rId5" Type="http://schemas.openxmlformats.org/officeDocument/2006/relationships/image" Target="../media/acb0bee3_7c2b_11ec_a214_00259070b487_59221696_11fe_11ef_a5b8_047c1617b1435.jpeg"/><Relationship Id="rId6" Type="http://schemas.openxmlformats.org/officeDocument/2006/relationships/image" Target="../media/acb0bee5_7c2b_11ec_a214_00259070b487_59221698_11fe_11ef_a5b8_047c1617b1436.jpeg"/><Relationship Id="rId7" Type="http://schemas.openxmlformats.org/officeDocument/2006/relationships/image" Target="../media/acb0bee7_7c2b_11ec_a214_00259070b487_5922169a_11fe_11ef_a5b8_047c1617b1437.jpeg"/><Relationship Id="rId8" Type="http://schemas.openxmlformats.org/officeDocument/2006/relationships/image" Target="../media/acb0bee9_7c2b_11ec_a214_00259070b487_14e1e0c9_f93d_11ef_a6ea_047c1617b1438.jpeg"/><Relationship Id="rId9" Type="http://schemas.openxmlformats.org/officeDocument/2006/relationships/image" Target="../media/fc27c02b_aa62_11ec_a25d_00259070b487_5922169c_11fe_11ef_a5b8_047c1617b1439.jpeg"/><Relationship Id="rId10" Type="http://schemas.openxmlformats.org/officeDocument/2006/relationships/image" Target="../media/fa4c10e6_469b_11ef_a5fc_047c1617b143_a26f33fc_7c1e_11f0_a7a3_047c1617b14310.jpeg"/><Relationship Id="rId11" Type="http://schemas.openxmlformats.org/officeDocument/2006/relationships/image" Target="../media/ae0ac922_cdfe_11eb_82ca_003048fd731b_592216b0_11fe_11ef_a5b8_047c1617b14311.jpeg"/><Relationship Id="rId12" Type="http://schemas.openxmlformats.org/officeDocument/2006/relationships/image" Target="../media/ae0ac924_cdfe_11eb_82ca_003048fd731b_592216b2_11fe_11ef_a5b8_047c1617b14312.jpeg"/><Relationship Id="rId13" Type="http://schemas.openxmlformats.org/officeDocument/2006/relationships/image" Target="../media/ae0ac926_cdfe_11eb_82ca_003048fd731b_592216b4_11fe_11ef_a5b8_047c1617b14313.jpeg"/><Relationship Id="rId14" Type="http://schemas.openxmlformats.org/officeDocument/2006/relationships/image" Target="../media/ae0ac928_cdfe_11eb_82ca_003048fd731b_592216b6_11fe_11ef_a5b8_047c1617b14314.jpeg"/><Relationship Id="rId15" Type="http://schemas.openxmlformats.org/officeDocument/2006/relationships/image" Target="../media/ae0ac92a_cdfe_11eb_82ca_003048fd731b_592216b8_11fe_11ef_a5b8_047c1617b14315.jpeg"/><Relationship Id="rId16" Type="http://schemas.openxmlformats.org/officeDocument/2006/relationships/image" Target="../media/ae0ac92c_cdfe_11eb_82ca_003048fd731b_592216ba_11fe_11ef_a5b8_047c1617b14316.jpeg"/><Relationship Id="rId17" Type="http://schemas.openxmlformats.org/officeDocument/2006/relationships/image" Target="../media/ae0ac92e_cdfe_11eb_82ca_003048fd731b_592216bc_11fe_11ef_a5b8_047c1617b14317.jpeg"/><Relationship Id="rId18" Type="http://schemas.openxmlformats.org/officeDocument/2006/relationships/image" Target="../media/997aeb58_ce20_11eb_82ca_003048fd731b_592216ce_11fe_11ef_a5b8_047c1617b14318.jpeg"/><Relationship Id="rId19" Type="http://schemas.openxmlformats.org/officeDocument/2006/relationships/image" Target="../media/997aeb5a_ce20_11eb_82ca_003048fd731b_592216d0_11fe_11ef_a5b8_047c1617b14319.jpeg"/><Relationship Id="rId20" Type="http://schemas.openxmlformats.org/officeDocument/2006/relationships/image" Target="../media/997aeb5c_ce20_11eb_82ca_003048fd731b_592216d2_11fe_11ef_a5b8_047c1617b14320.jpeg"/><Relationship Id="rId21" Type="http://schemas.openxmlformats.org/officeDocument/2006/relationships/image" Target="../media/997aeb5e_ce20_11eb_82ca_003048fd731b_62fcdd9d_11fe_11ef_a5b8_047c1617b14321.jpeg"/><Relationship Id="rId22" Type="http://schemas.openxmlformats.org/officeDocument/2006/relationships/image" Target="../media/997aeb68_ce20_11eb_82ca_003048fd731b_592216be_11fe_11ef_a5b8_047c1617b14322.jpeg"/><Relationship Id="rId23" Type="http://schemas.openxmlformats.org/officeDocument/2006/relationships/image" Target="../media/997aeb6a_ce20_11eb_82ca_003048fd731b_592216c0_11fe_11ef_a5b8_047c1617b14323.jpeg"/><Relationship Id="rId24" Type="http://schemas.openxmlformats.org/officeDocument/2006/relationships/image" Target="../media/997aeb6c_ce20_11eb_82ca_003048fd731b_592216c2_11fe_11ef_a5b8_047c1617b14324.jpeg"/><Relationship Id="rId25" Type="http://schemas.openxmlformats.org/officeDocument/2006/relationships/image" Target="../media/997aeb6e_ce20_11eb_82ca_003048fd731b_592216c4_11fe_11ef_a5b8_047c1617b14325.jpeg"/><Relationship Id="rId26" Type="http://schemas.openxmlformats.org/officeDocument/2006/relationships/image" Target="../media/fc27c02d_aa62_11ec_a25d_00259070b487_592216c6_11fe_11ef_a5b8_047c1617b14326.jpeg"/><Relationship Id="rId27" Type="http://schemas.openxmlformats.org/officeDocument/2006/relationships/image" Target="../media/fc27c02f_aa62_11ec_a25d_00259070b487_592216c8_11fe_11ef_a5b8_047c1617b14327.jpeg"/><Relationship Id="rId28" Type="http://schemas.openxmlformats.org/officeDocument/2006/relationships/image" Target="../media/fc27c031_aa62_11ec_a25d_00259070b487_592216ca_11fe_11ef_a5b8_047c1617b14328.jpeg"/><Relationship Id="rId29" Type="http://schemas.openxmlformats.org/officeDocument/2006/relationships/image" Target="../media/fa4c10e0_469b_11ef_a5fc_047c1617b143_14e1e0c4_f93d_11ef_a6ea_047c1617b14329.jpeg"/><Relationship Id="rId30" Type="http://schemas.openxmlformats.org/officeDocument/2006/relationships/image" Target="../media/fa4c10e2_469b_11ef_a5fc_047c1617b143_14e1e0c6_f93d_11ef_a6ea_047c1617b14330.jpeg"/><Relationship Id="rId31" Type="http://schemas.openxmlformats.org/officeDocument/2006/relationships/image" Target="../media/fa4c10e4_469b_11ef_a5fc_047c1617b143_14e1e0c8_f93d_11ef_a6ea_047c1617b14331.jpeg"/><Relationship Id="rId32" Type="http://schemas.openxmlformats.org/officeDocument/2006/relationships/image" Target="../media/ae0ac934_cdfe_11eb_82ca_003048fd731b_62fcdda9_11fe_11ef_a5b8_047c1617b14332.jpeg"/><Relationship Id="rId33" Type="http://schemas.openxmlformats.org/officeDocument/2006/relationships/image" Target="../media/ae0ac936_cdfe_11eb_82ca_003048fd731b_62fcddab_11fe_11ef_a5b8_047c1617b14333.jpeg"/><Relationship Id="rId34" Type="http://schemas.openxmlformats.org/officeDocument/2006/relationships/image" Target="../media/ae0ac938_cdfe_11eb_82ca_003048fd731b_62fcddad_11fe_11ef_a5b8_047c1617b14334.jpeg"/><Relationship Id="rId35" Type="http://schemas.openxmlformats.org/officeDocument/2006/relationships/image" Target="../media/ae0ac93a_cdfe_11eb_82ca_003048fd731b_62fcddaf_11fe_11ef_a5b8_047c1617b14335.jpeg"/><Relationship Id="rId36" Type="http://schemas.openxmlformats.org/officeDocument/2006/relationships/image" Target="../media/997aeb54_ce20_11eb_82ca_003048fd731b_62fcddb1_11fe_11ef_a5b8_047c1617b14336.jpeg"/><Relationship Id="rId37" Type="http://schemas.openxmlformats.org/officeDocument/2006/relationships/image" Target="../media/997aeb56_ce20_11eb_82ca_003048fd731b_62fcddb3_11fe_11ef_a5b8_047c1617b14337.jpeg"/><Relationship Id="rId38" Type="http://schemas.openxmlformats.org/officeDocument/2006/relationships/image" Target="../media/997aeb60_ce20_11eb_82ca_003048fd731b_62fcddd7_11fe_11ef_a5b8_047c1617b14338.jpeg"/><Relationship Id="rId39" Type="http://schemas.openxmlformats.org/officeDocument/2006/relationships/image" Target="../media/997aeb62_ce20_11eb_82ca_003048fd731b_62fcddd9_11fe_11ef_a5b8_047c1617b14339.jpeg"/><Relationship Id="rId40" Type="http://schemas.openxmlformats.org/officeDocument/2006/relationships/image" Target="../media/997aeb64_ce20_11eb_82ca_003048fd731b_62fcdddb_11fe_11ef_a5b8_047c1617b14340.jpeg"/><Relationship Id="rId41" Type="http://schemas.openxmlformats.org/officeDocument/2006/relationships/image" Target="../media/997aeb66_ce20_11eb_82ca_003048fd731b_62fcdddd_11fe_11ef_a5b8_047c1617b14341.jpeg"/><Relationship Id="rId42" Type="http://schemas.openxmlformats.org/officeDocument/2006/relationships/image" Target="../media/997aeb70_ce20_11eb_82ca_003048fd731b_62fcddb5_11fe_11ef_a5b8_047c1617b14342.jpeg"/><Relationship Id="rId43" Type="http://schemas.openxmlformats.org/officeDocument/2006/relationships/image" Target="../media/997aeb72_ce20_11eb_82ca_003048fd731b_62fcddb7_11fe_11ef_a5b8_047c1617b14343.jpeg"/><Relationship Id="rId44" Type="http://schemas.openxmlformats.org/officeDocument/2006/relationships/image" Target="../media/997aeb74_ce20_11eb_82ca_003048fd731b_62fcddbb_11fe_11ef_a5b8_047c1617b14344.jpeg"/><Relationship Id="rId45" Type="http://schemas.openxmlformats.org/officeDocument/2006/relationships/image" Target="../media/997aeb76_ce20_11eb_82ca_003048fd731b_62fcddbd_11fe_11ef_a5b8_047c1617b14345.jpeg"/><Relationship Id="rId46" Type="http://schemas.openxmlformats.org/officeDocument/2006/relationships/image" Target="../media/2a13dedc_55f9_11ec_a208_00259070b487_62fcdde0_11fe_11ef_a5b8_047c1617b14346.jpeg"/><Relationship Id="rId47" Type="http://schemas.openxmlformats.org/officeDocument/2006/relationships/image" Target="../media/2a13dede_55f9_11ec_a208_00259070b487_62fcdde1_11fe_11ef_a5b8_047c1617b14347.jpeg"/><Relationship Id="rId48" Type="http://schemas.openxmlformats.org/officeDocument/2006/relationships/image" Target="../media/2a13dee0_55f9_11ec_a208_00259070b487_62fcdde2_11fe_11ef_a5b8_047c1617b14348.jpeg"/><Relationship Id="rId49" Type="http://schemas.openxmlformats.org/officeDocument/2006/relationships/image" Target="../media/2a13dee2_55f9_11ec_a208_00259070b487_62fcddb9_11fe_11ef_a5b8_047c1617b14349.jpeg"/><Relationship Id="rId50" Type="http://schemas.openxmlformats.org/officeDocument/2006/relationships/image" Target="../media/acb0beeb_7c2b_11ec_a214_00259070b487_62fcdddf_11fe_11ef_a5b8_047c1617b14350.jpeg"/><Relationship Id="rId51" Type="http://schemas.openxmlformats.org/officeDocument/2006/relationships/image" Target="../media/acb0beed_7c2b_11ec_a214_00259070b487_62fcdde3_11fe_11ef_a5b8_047c1617b14351.jpeg"/><Relationship Id="rId52" Type="http://schemas.openxmlformats.org/officeDocument/2006/relationships/image" Target="../media/fc27c033_aa62_11ec_a25d_00259070b487_62fcddbf_11fe_11ef_a5b8_047c1617b14352.jpeg"/><Relationship Id="rId53" Type="http://schemas.openxmlformats.org/officeDocument/2006/relationships/image" Target="../media/fc27c035_aa62_11ec_a25d_00259070b487_62fcddcd_11fe_11ef_a5b8_047c1617b14353.jpeg"/><Relationship Id="rId54" Type="http://schemas.openxmlformats.org/officeDocument/2006/relationships/image" Target="../media/fc27c037_aa62_11ec_a25d_00259070b487_62fcddcf_11fe_11ef_a5b8_047c1617b14354.jpeg"/><Relationship Id="rId55" Type="http://schemas.openxmlformats.org/officeDocument/2006/relationships/image" Target="../media/fc27c039_aa62_11ec_a25d_00259070b487_62fcddd1_11fe_11ef_a5b8_047c1617b14355.jpeg"/><Relationship Id="rId56" Type="http://schemas.openxmlformats.org/officeDocument/2006/relationships/image" Target="../media/fc27c03b_aa62_11ec_a25d_00259070b487_62fcddd3_11fe_11ef_a5b8_047c1617b14356.jpeg"/><Relationship Id="rId57" Type="http://schemas.openxmlformats.org/officeDocument/2006/relationships/image" Target="../media/fc27c03d_aa62_11ec_a25d_00259070b487_62fcddd5_11fe_11ef_a5b8_047c1617b1435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1" name="Image_7" descr="Image_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2" name="Image_8" descr="Image_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3" name="Image_9" descr="Image_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4" name="Image_10" descr="Image_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5" name="Image_11" descr="Image_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6" name="Image_12" descr="Image_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7" name="Image_13" descr="Image_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8" name="Image_14" descr="Image_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9" name="Image_15" descr="Image_1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0" name="Image_16" descr="Image_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1" name="Image_18" descr="Image_1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2" name="Image_19" descr="Image_1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3" name="Image_20" descr="Image_20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4" name="Image_21" descr="Image_21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5" name="Image_22" descr="Image_22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6" name="Image_23" descr="Image_2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2" name="Image_41" descr="Image_41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3" name="Image_42" descr="Image_42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4" name="Image_43" descr="Image_43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5" name="Image_44" descr="Image_44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6" name="Image_45" descr="Image_45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7" name="Image_46" descr="Image_46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8" name="Image_47" descr="Image_47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9" name="Image_48" descr="Image_48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0" name="Image_49" descr="Image_4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1" name="Image_50" descr="Image_50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2" name="Image_51" descr="Image_5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3" name="Image_52" descr="Image_52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4" name="Image_53" descr="Image_53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5" name="Image_54" descr="Image_54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6" name="Image_55" descr="Image_5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7" name="Image_56" descr="Image_56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8" name="Image_57" descr="Image_5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49" name="Image_58" descr="Image_58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0" name="Image_59" descr="Image_5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1" name="Image_60" descr="Image_6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2" name="Image_61" descr="Image_6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4">
      <c r="A6" s="10" t="s">
        <v>14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5"/>
    </row>
    <row r="7" spans="1:12" customHeight="1" ht="105" outlineLevel="6">
      <c r="A7" s="1"/>
      <c r="B7" s="1">
        <v>833354</v>
      </c>
      <c r="C7" s="1" t="s">
        <v>15</v>
      </c>
      <c r="D7" s="1" t="s">
        <v>16</v>
      </c>
      <c r="E7" s="2" t="s">
        <v>17</v>
      </c>
      <c r="F7" s="2" t="s">
        <v>18</v>
      </c>
      <c r="G7" s="2">
        <v>2</v>
      </c>
      <c r="H7" s="2">
        <v>0</v>
      </c>
      <c r="I7" s="1">
        <v>0</v>
      </c>
      <c r="J7" s="3" t="s">
        <v>19</v>
      </c>
      <c r="K7" s="2" t="str">
        <f>J7*12661.20</f>
        <v>0</v>
      </c>
      <c r="L7" s="5"/>
    </row>
    <row r="8" spans="1:12" customHeight="1" ht="105" outlineLevel="6">
      <c r="A8" s="1"/>
      <c r="B8" s="1">
        <v>833355</v>
      </c>
      <c r="C8" s="1" t="s">
        <v>20</v>
      </c>
      <c r="D8" s="1" t="s">
        <v>21</v>
      </c>
      <c r="E8" s="2" t="s">
        <v>22</v>
      </c>
      <c r="F8" s="2" t="s">
        <v>23</v>
      </c>
      <c r="G8" s="2">
        <v>-1</v>
      </c>
      <c r="H8" s="2">
        <v>0</v>
      </c>
      <c r="I8" s="1">
        <v>0</v>
      </c>
      <c r="J8" s="3" t="s">
        <v>19</v>
      </c>
      <c r="K8" s="2" t="str">
        <f>J8*12611.82</f>
        <v>0</v>
      </c>
      <c r="L8" s="5"/>
    </row>
    <row r="9" spans="1:12" customHeight="1" ht="105" outlineLevel="6">
      <c r="A9" s="1"/>
      <c r="B9" s="1">
        <v>839824</v>
      </c>
      <c r="C9" s="1" t="s">
        <v>24</v>
      </c>
      <c r="D9" s="1" t="s">
        <v>25</v>
      </c>
      <c r="E9" s="2" t="s">
        <v>26</v>
      </c>
      <c r="F9" s="2" t="s">
        <v>27</v>
      </c>
      <c r="G9" s="2">
        <v>1</v>
      </c>
      <c r="H9" s="2">
        <v>0</v>
      </c>
      <c r="I9" s="1">
        <v>0</v>
      </c>
      <c r="J9" s="3" t="s">
        <v>19</v>
      </c>
      <c r="K9" s="2" t="str">
        <f>J9*10478.14</f>
        <v>0</v>
      </c>
      <c r="L9" s="5"/>
    </row>
    <row r="10" spans="1:12" customHeight="1" ht="105" outlineLevel="6">
      <c r="A10" s="1"/>
      <c r="B10" s="1">
        <v>839825</v>
      </c>
      <c r="C10" s="1" t="s">
        <v>28</v>
      </c>
      <c r="D10" s="1" t="s">
        <v>29</v>
      </c>
      <c r="E10" s="2" t="s">
        <v>30</v>
      </c>
      <c r="F10" s="2" t="s">
        <v>31</v>
      </c>
      <c r="G10" s="2">
        <v>1</v>
      </c>
      <c r="H10" s="2">
        <v>0</v>
      </c>
      <c r="I10" s="1">
        <v>0</v>
      </c>
      <c r="J10" s="3" t="s">
        <v>19</v>
      </c>
      <c r="K10" s="2" t="str">
        <f>J10*12000.37</f>
        <v>0</v>
      </c>
      <c r="L10" s="5"/>
    </row>
    <row r="11" spans="1:12" customHeight="1" ht="105" outlineLevel="6">
      <c r="A11" s="1"/>
      <c r="B11" s="1">
        <v>839826</v>
      </c>
      <c r="C11" s="1" t="s">
        <v>32</v>
      </c>
      <c r="D11" s="1" t="s">
        <v>33</v>
      </c>
      <c r="E11" s="2" t="s">
        <v>34</v>
      </c>
      <c r="F11" s="2" t="s">
        <v>35</v>
      </c>
      <c r="G11" s="2">
        <v>0</v>
      </c>
      <c r="H11" s="2">
        <v>0</v>
      </c>
      <c r="I11" s="1">
        <v>0</v>
      </c>
      <c r="J11" s="3" t="s">
        <v>19</v>
      </c>
      <c r="K11" s="2" t="str">
        <f>J11*13216.01</f>
        <v>0</v>
      </c>
      <c r="L11" s="5"/>
    </row>
    <row r="12" spans="1:12" customHeight="1" ht="105" outlineLevel="6">
      <c r="A12" s="1"/>
      <c r="B12" s="1">
        <v>839827</v>
      </c>
      <c r="C12" s="1" t="s">
        <v>36</v>
      </c>
      <c r="D12" s="1" t="s">
        <v>37</v>
      </c>
      <c r="E12" s="2" t="s">
        <v>38</v>
      </c>
      <c r="F12" s="2" t="s">
        <v>39</v>
      </c>
      <c r="G12" s="2">
        <v>1</v>
      </c>
      <c r="H12" s="2">
        <v>0</v>
      </c>
      <c r="I12" s="1">
        <v>0</v>
      </c>
      <c r="J12" s="3" t="s">
        <v>19</v>
      </c>
      <c r="K12" s="2" t="str">
        <f>J12*15641.90</f>
        <v>0</v>
      </c>
      <c r="L12" s="5"/>
    </row>
    <row r="13" spans="1:12" customHeight="1" ht="105" outlineLevel="6">
      <c r="A13" s="1"/>
      <c r="B13" s="1">
        <v>839828</v>
      </c>
      <c r="C13" s="1" t="s">
        <v>40</v>
      </c>
      <c r="D13" s="1" t="s">
        <v>41</v>
      </c>
      <c r="E13" s="2" t="s">
        <v>42</v>
      </c>
      <c r="F13" s="2" t="s">
        <v>43</v>
      </c>
      <c r="G13" s="2">
        <v>1</v>
      </c>
      <c r="H13" s="2">
        <v>0</v>
      </c>
      <c r="I13" s="1">
        <v>0</v>
      </c>
      <c r="J13" s="3" t="s">
        <v>19</v>
      </c>
      <c r="K13" s="2" t="str">
        <f>J13*20326.95</f>
        <v>0</v>
      </c>
      <c r="L13" s="5"/>
    </row>
    <row r="14" spans="1:12" customHeight="1" ht="105" outlineLevel="6">
      <c r="A14" s="1"/>
      <c r="B14" s="1">
        <v>839829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19</v>
      </c>
      <c r="K14" s="2" t="str">
        <f>J14*0.00</f>
        <v>0</v>
      </c>
      <c r="L14" s="5"/>
    </row>
    <row r="15" spans="1:12" customHeight="1" ht="105" outlineLevel="6">
      <c r="A15" s="1"/>
      <c r="B15" s="1">
        <v>858808</v>
      </c>
      <c r="C15" s="1" t="s">
        <v>48</v>
      </c>
      <c r="D15" s="1" t="s">
        <v>49</v>
      </c>
      <c r="E15" s="2" t="s">
        <v>50</v>
      </c>
      <c r="F15" s="2" t="s">
        <v>51</v>
      </c>
      <c r="G15" s="2">
        <v>2</v>
      </c>
      <c r="H15" s="2">
        <v>0</v>
      </c>
      <c r="I15" s="1">
        <v>0</v>
      </c>
      <c r="J15" s="3" t="s">
        <v>19</v>
      </c>
      <c r="K15" s="2" t="str">
        <f>J15*24487.32</f>
        <v>0</v>
      </c>
      <c r="L15" s="5"/>
    </row>
    <row r="16" spans="1:12" customHeight="1" ht="105" outlineLevel="6">
      <c r="A16" s="1"/>
      <c r="B16" s="1">
        <v>883381</v>
      </c>
      <c r="C16" s="1" t="s">
        <v>52</v>
      </c>
      <c r="D16" s="1" t="s">
        <v>53</v>
      </c>
      <c r="E16" s="2" t="s">
        <v>54</v>
      </c>
      <c r="F16" s="2" t="s">
        <v>55</v>
      </c>
      <c r="G16" s="2">
        <v>2</v>
      </c>
      <c r="H16" s="2">
        <v>0</v>
      </c>
      <c r="I16" s="1">
        <v>0</v>
      </c>
      <c r="J16" s="3" t="s">
        <v>19</v>
      </c>
      <c r="K16" s="2" t="str">
        <f>J16*11137.92</f>
        <v>0</v>
      </c>
      <c r="L16" s="5"/>
    </row>
    <row r="17" spans="1:12" outlineLevel="4">
      <c r="A17" s="10" t="s">
        <v>56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5"/>
    </row>
    <row r="18" spans="1:12" customHeight="1" ht="105" outlineLevel="6">
      <c r="A18" s="1"/>
      <c r="B18" s="1">
        <v>833347</v>
      </c>
      <c r="C18" s="1" t="s">
        <v>57</v>
      </c>
      <c r="D18" s="1" t="s">
        <v>58</v>
      </c>
      <c r="E18" s="2" t="s">
        <v>59</v>
      </c>
      <c r="F18" s="2" t="s">
        <v>60</v>
      </c>
      <c r="G18" s="2">
        <v>0</v>
      </c>
      <c r="H18" s="2">
        <v>0</v>
      </c>
      <c r="I18" s="1">
        <v>0</v>
      </c>
      <c r="J18" s="3" t="s">
        <v>19</v>
      </c>
      <c r="K18" s="2" t="str">
        <f>J18*11601.27</f>
        <v>0</v>
      </c>
      <c r="L18" s="5"/>
    </row>
    <row r="19" spans="1:12" customHeight="1" ht="105" outlineLevel="6">
      <c r="A19" s="1"/>
      <c r="B19" s="1">
        <v>833348</v>
      </c>
      <c r="C19" s="1" t="s">
        <v>61</v>
      </c>
      <c r="D19" s="1" t="s">
        <v>62</v>
      </c>
      <c r="E19" s="2" t="s">
        <v>63</v>
      </c>
      <c r="F19" s="2" t="s">
        <v>64</v>
      </c>
      <c r="G19" s="2">
        <v>1</v>
      </c>
      <c r="H19" s="2">
        <v>0</v>
      </c>
      <c r="I19" s="1">
        <v>0</v>
      </c>
      <c r="J19" s="3" t="s">
        <v>19</v>
      </c>
      <c r="K19" s="2" t="str">
        <f>J19*12977.49</f>
        <v>0</v>
      </c>
      <c r="L19" s="5"/>
    </row>
    <row r="20" spans="1:12" customHeight="1" ht="105" outlineLevel="6">
      <c r="A20" s="1"/>
      <c r="B20" s="1">
        <v>833349</v>
      </c>
      <c r="C20" s="1" t="s">
        <v>65</v>
      </c>
      <c r="D20" s="1" t="s">
        <v>66</v>
      </c>
      <c r="E20" s="2" t="s">
        <v>67</v>
      </c>
      <c r="F20" s="2" t="s">
        <v>68</v>
      </c>
      <c r="G20" s="2">
        <v>1</v>
      </c>
      <c r="H20" s="2">
        <v>0</v>
      </c>
      <c r="I20" s="1">
        <v>0</v>
      </c>
      <c r="J20" s="3" t="s">
        <v>19</v>
      </c>
      <c r="K20" s="2" t="str">
        <f>J20*15361.73</f>
        <v>0</v>
      </c>
      <c r="L20" s="5"/>
    </row>
    <row r="21" spans="1:12" customHeight="1" ht="105" outlineLevel="6">
      <c r="A21" s="1"/>
      <c r="B21" s="1">
        <v>833350</v>
      </c>
      <c r="C21" s="1" t="s">
        <v>69</v>
      </c>
      <c r="D21" s="1" t="s">
        <v>70</v>
      </c>
      <c r="E21" s="2" t="s">
        <v>71</v>
      </c>
      <c r="F21" s="2" t="s">
        <v>72</v>
      </c>
      <c r="G21" s="2">
        <v>0</v>
      </c>
      <c r="H21" s="2">
        <v>0</v>
      </c>
      <c r="I21" s="1">
        <v>0</v>
      </c>
      <c r="J21" s="3" t="s">
        <v>19</v>
      </c>
      <c r="K21" s="2" t="str">
        <f>J21*19600.65</f>
        <v>0</v>
      </c>
      <c r="L21" s="5"/>
    </row>
    <row r="22" spans="1:12" customHeight="1" ht="105" outlineLevel="6">
      <c r="A22" s="1"/>
      <c r="B22" s="1">
        <v>833351</v>
      </c>
      <c r="C22" s="1" t="s">
        <v>73</v>
      </c>
      <c r="D22" s="1" t="s">
        <v>74</v>
      </c>
      <c r="E22" s="2" t="s">
        <v>75</v>
      </c>
      <c r="F22" s="2" t="s">
        <v>76</v>
      </c>
      <c r="G22" s="2">
        <v>1</v>
      </c>
      <c r="H22" s="2">
        <v>0</v>
      </c>
      <c r="I22" s="1">
        <v>0</v>
      </c>
      <c r="J22" s="3" t="s">
        <v>19</v>
      </c>
      <c r="K22" s="2" t="str">
        <f>J22*13287.77</f>
        <v>0</v>
      </c>
      <c r="L22" s="5"/>
    </row>
    <row r="23" spans="1:12" customHeight="1" ht="105" outlineLevel="6">
      <c r="A23" s="1"/>
      <c r="B23" s="1">
        <v>833352</v>
      </c>
      <c r="C23" s="1" t="s">
        <v>77</v>
      </c>
      <c r="D23" s="1" t="s">
        <v>78</v>
      </c>
      <c r="E23" s="2" t="s">
        <v>79</v>
      </c>
      <c r="F23" s="2" t="s">
        <v>80</v>
      </c>
      <c r="G23" s="2">
        <v>1</v>
      </c>
      <c r="H23" s="2">
        <v>0</v>
      </c>
      <c r="I23" s="1">
        <v>0</v>
      </c>
      <c r="J23" s="3" t="s">
        <v>19</v>
      </c>
      <c r="K23" s="2" t="str">
        <f>J23*15403.29</f>
        <v>0</v>
      </c>
      <c r="L23" s="5"/>
    </row>
    <row r="24" spans="1:12" customHeight="1" ht="105" outlineLevel="6">
      <c r="A24" s="1"/>
      <c r="B24" s="1">
        <v>833353</v>
      </c>
      <c r="C24" s="1" t="s">
        <v>81</v>
      </c>
      <c r="D24" s="1" t="s">
        <v>82</v>
      </c>
      <c r="E24" s="2" t="s">
        <v>83</v>
      </c>
      <c r="F24" s="2" t="s">
        <v>84</v>
      </c>
      <c r="G24" s="2">
        <v>1</v>
      </c>
      <c r="H24" s="2">
        <v>0</v>
      </c>
      <c r="I24" s="1">
        <v>0</v>
      </c>
      <c r="J24" s="3" t="s">
        <v>19</v>
      </c>
      <c r="K24" s="2" t="str">
        <f>J24*16683.01</f>
        <v>0</v>
      </c>
      <c r="L24" s="5"/>
    </row>
    <row r="25" spans="1:12" customHeight="1" ht="105" outlineLevel="6">
      <c r="A25" s="1"/>
      <c r="B25" s="1">
        <v>833362</v>
      </c>
      <c r="C25" s="1" t="s">
        <v>85</v>
      </c>
      <c r="D25" s="1" t="s">
        <v>86</v>
      </c>
      <c r="E25" s="2" t="s">
        <v>87</v>
      </c>
      <c r="F25" s="2" t="s">
        <v>88</v>
      </c>
      <c r="G25" s="2">
        <v>0</v>
      </c>
      <c r="H25" s="2">
        <v>0</v>
      </c>
      <c r="I25" s="1">
        <v>0</v>
      </c>
      <c r="J25" s="3" t="s">
        <v>19</v>
      </c>
      <c r="K25" s="2" t="str">
        <f>J25*11737.82</f>
        <v>0</v>
      </c>
      <c r="L25" s="5"/>
    </row>
    <row r="26" spans="1:12" customHeight="1" ht="105" outlineLevel="6">
      <c r="A26" s="1"/>
      <c r="B26" s="1">
        <v>833363</v>
      </c>
      <c r="C26" s="1" t="s">
        <v>89</v>
      </c>
      <c r="D26" s="1" t="s">
        <v>90</v>
      </c>
      <c r="E26" s="2" t="s">
        <v>91</v>
      </c>
      <c r="F26" s="2" t="s">
        <v>92</v>
      </c>
      <c r="G26" s="2">
        <v>0</v>
      </c>
      <c r="H26" s="2">
        <v>0</v>
      </c>
      <c r="I26" s="1">
        <v>0</v>
      </c>
      <c r="J26" s="3" t="s">
        <v>19</v>
      </c>
      <c r="K26" s="2" t="str">
        <f>J26*14542.32</f>
        <v>0</v>
      </c>
      <c r="L26" s="5"/>
    </row>
    <row r="27" spans="1:12" customHeight="1" ht="105" outlineLevel="6">
      <c r="A27" s="1"/>
      <c r="B27" s="1">
        <v>833364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2</v>
      </c>
      <c r="H27" s="2">
        <v>0</v>
      </c>
      <c r="I27" s="1">
        <v>0</v>
      </c>
      <c r="J27" s="3" t="s">
        <v>19</v>
      </c>
      <c r="K27" s="2" t="str">
        <f>J27*15657.52</f>
        <v>0</v>
      </c>
      <c r="L27" s="5"/>
    </row>
    <row r="28" spans="1:12" customHeight="1" ht="105" outlineLevel="6">
      <c r="A28" s="1"/>
      <c r="B28" s="1">
        <v>833365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4</v>
      </c>
      <c r="H28" s="2">
        <v>0</v>
      </c>
      <c r="I28" s="1">
        <v>0</v>
      </c>
      <c r="J28" s="3" t="s">
        <v>19</v>
      </c>
      <c r="K28" s="2" t="str">
        <f>J28*21473.38</f>
        <v>0</v>
      </c>
      <c r="L28" s="5"/>
    </row>
    <row r="29" spans="1:12" customHeight="1" ht="105" outlineLevel="6">
      <c r="A29" s="1"/>
      <c r="B29" s="1">
        <v>833370</v>
      </c>
      <c r="C29" s="1" t="s">
        <v>101</v>
      </c>
      <c r="D29" s="1" t="s">
        <v>102</v>
      </c>
      <c r="E29" s="2" t="s">
        <v>103</v>
      </c>
      <c r="F29" s="2" t="s">
        <v>104</v>
      </c>
      <c r="G29" s="2">
        <v>1</v>
      </c>
      <c r="H29" s="2">
        <v>0</v>
      </c>
      <c r="I29" s="1">
        <v>0</v>
      </c>
      <c r="J29" s="3" t="s">
        <v>19</v>
      </c>
      <c r="K29" s="2" t="str">
        <f>J29*12709.49</f>
        <v>0</v>
      </c>
      <c r="L29" s="5"/>
    </row>
    <row r="30" spans="1:12" customHeight="1" ht="105" outlineLevel="6">
      <c r="A30" s="1"/>
      <c r="B30" s="1">
        <v>833371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19</v>
      </c>
      <c r="K30" s="2" t="str">
        <f>J30*15592.52</f>
        <v>0</v>
      </c>
      <c r="L30" s="5"/>
    </row>
    <row r="31" spans="1:12" customHeight="1" ht="105" outlineLevel="6">
      <c r="A31" s="1"/>
      <c r="B31" s="1">
        <v>833372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2</v>
      </c>
      <c r="H31" s="2">
        <v>0</v>
      </c>
      <c r="I31" s="1">
        <v>0</v>
      </c>
      <c r="J31" s="3" t="s">
        <v>19</v>
      </c>
      <c r="K31" s="2" t="str">
        <f>J31*19400.03</f>
        <v>0</v>
      </c>
      <c r="L31" s="5"/>
    </row>
    <row r="32" spans="1:12" customHeight="1" ht="105" outlineLevel="6">
      <c r="A32" s="1"/>
      <c r="B32" s="1">
        <v>833373</v>
      </c>
      <c r="C32" s="1" t="s">
        <v>113</v>
      </c>
      <c r="D32" s="1" t="s">
        <v>114</v>
      </c>
      <c r="E32" s="2" t="s">
        <v>115</v>
      </c>
      <c r="F32" s="2" t="s">
        <v>116</v>
      </c>
      <c r="G32" s="2">
        <v>3</v>
      </c>
      <c r="H32" s="2">
        <v>0</v>
      </c>
      <c r="I32" s="1">
        <v>0</v>
      </c>
      <c r="J32" s="3" t="s">
        <v>19</v>
      </c>
      <c r="K32" s="2" t="str">
        <f>J32*20020.03</f>
        <v>0</v>
      </c>
      <c r="L32" s="5"/>
    </row>
    <row r="33" spans="1:12" customHeight="1" ht="105" outlineLevel="6">
      <c r="A33" s="1"/>
      <c r="B33" s="1">
        <v>858809</v>
      </c>
      <c r="C33" s="1" t="s">
        <v>117</v>
      </c>
      <c r="D33" s="1" t="s">
        <v>118</v>
      </c>
      <c r="E33" s="2" t="s">
        <v>119</v>
      </c>
      <c r="F33" s="2" t="s">
        <v>120</v>
      </c>
      <c r="G33" s="2">
        <v>3</v>
      </c>
      <c r="H33" s="2">
        <v>0</v>
      </c>
      <c r="I33" s="1">
        <v>0</v>
      </c>
      <c r="J33" s="3" t="s">
        <v>19</v>
      </c>
      <c r="K33" s="2" t="str">
        <f>J33*31637.08</f>
        <v>0</v>
      </c>
      <c r="L33" s="5"/>
    </row>
    <row r="34" spans="1:12" customHeight="1" ht="105" outlineLevel="6">
      <c r="A34" s="1"/>
      <c r="B34" s="1">
        <v>858810</v>
      </c>
      <c r="C34" s="1" t="s">
        <v>121</v>
      </c>
      <c r="D34" s="1" t="s">
        <v>122</v>
      </c>
      <c r="E34" s="2" t="s">
        <v>123</v>
      </c>
      <c r="F34" s="2" t="s">
        <v>124</v>
      </c>
      <c r="G34" s="2">
        <v>2</v>
      </c>
      <c r="H34" s="2">
        <v>0</v>
      </c>
      <c r="I34" s="1">
        <v>0</v>
      </c>
      <c r="J34" s="3" t="s">
        <v>19</v>
      </c>
      <c r="K34" s="2" t="str">
        <f>J34*12744.85</f>
        <v>0</v>
      </c>
      <c r="L34" s="5"/>
    </row>
    <row r="35" spans="1:12" customHeight="1" ht="105" outlineLevel="6">
      <c r="A35" s="1"/>
      <c r="B35" s="1">
        <v>858832</v>
      </c>
      <c r="C35" s="1" t="s">
        <v>125</v>
      </c>
      <c r="D35" s="1" t="s">
        <v>126</v>
      </c>
      <c r="E35" s="2" t="s">
        <v>127</v>
      </c>
      <c r="F35" s="2" t="s">
        <v>128</v>
      </c>
      <c r="G35" s="2">
        <v>0</v>
      </c>
      <c r="H35" s="2">
        <v>0</v>
      </c>
      <c r="I35" s="1">
        <v>0</v>
      </c>
      <c r="J35" s="3" t="s">
        <v>19</v>
      </c>
      <c r="K35" s="2" t="str">
        <f>J35*15959.23</f>
        <v>0</v>
      </c>
      <c r="L35" s="5"/>
    </row>
    <row r="36" spans="1:12" customHeight="1" ht="105" outlineLevel="6">
      <c r="A36" s="1"/>
      <c r="B36" s="1">
        <v>883378</v>
      </c>
      <c r="C36" s="1" t="s">
        <v>129</v>
      </c>
      <c r="D36" s="1" t="s">
        <v>130</v>
      </c>
      <c r="E36" s="2" t="s">
        <v>131</v>
      </c>
      <c r="F36" s="2" t="s">
        <v>132</v>
      </c>
      <c r="G36" s="2">
        <v>2</v>
      </c>
      <c r="H36" s="2">
        <v>0</v>
      </c>
      <c r="I36" s="1">
        <v>0</v>
      </c>
      <c r="J36" s="3" t="s">
        <v>19</v>
      </c>
      <c r="K36" s="2" t="str">
        <f>J36*10050.01</f>
        <v>0</v>
      </c>
      <c r="L36" s="5"/>
    </row>
    <row r="37" spans="1:12" customHeight="1" ht="105" outlineLevel="6">
      <c r="A37" s="1"/>
      <c r="B37" s="1">
        <v>883379</v>
      </c>
      <c r="C37" s="1" t="s">
        <v>133</v>
      </c>
      <c r="D37" s="1" t="s">
        <v>134</v>
      </c>
      <c r="E37" s="2" t="s">
        <v>135</v>
      </c>
      <c r="F37" s="2" t="s">
        <v>136</v>
      </c>
      <c r="G37" s="2">
        <v>2</v>
      </c>
      <c r="H37" s="2">
        <v>0</v>
      </c>
      <c r="I37" s="1">
        <v>0</v>
      </c>
      <c r="J37" s="3" t="s">
        <v>19</v>
      </c>
      <c r="K37" s="2" t="str">
        <f>J37*13691.11</f>
        <v>0</v>
      </c>
      <c r="L37" s="5"/>
    </row>
    <row r="38" spans="1:12" customHeight="1" ht="105" outlineLevel="6">
      <c r="A38" s="1"/>
      <c r="B38" s="1">
        <v>883380</v>
      </c>
      <c r="C38" s="1" t="s">
        <v>137</v>
      </c>
      <c r="D38" s="1" t="s">
        <v>138</v>
      </c>
      <c r="E38" s="2" t="s">
        <v>139</v>
      </c>
      <c r="F38" s="2" t="s">
        <v>140</v>
      </c>
      <c r="G38" s="2">
        <v>2</v>
      </c>
      <c r="H38" s="2">
        <v>0</v>
      </c>
      <c r="I38" s="1">
        <v>0</v>
      </c>
      <c r="J38" s="3" t="s">
        <v>19</v>
      </c>
      <c r="K38" s="2" t="str">
        <f>J38*13527.91</f>
        <v>0</v>
      </c>
      <c r="L38" s="5"/>
    </row>
    <row r="39" spans="1:12" outlineLevel="6">
      <c r="A39" s="1"/>
      <c r="B39" s="1">
        <v>956608</v>
      </c>
      <c r="C39" s="1" t="s">
        <v>141</v>
      </c>
      <c r="D39" s="1" t="s">
        <v>142</v>
      </c>
      <c r="E39" s="2" t="s">
        <v>143</v>
      </c>
      <c r="F39" s="2" t="s">
        <v>144</v>
      </c>
      <c r="G39" s="2">
        <v>0</v>
      </c>
      <c r="H39" s="2">
        <v>0</v>
      </c>
      <c r="I39" s="1">
        <v>0</v>
      </c>
      <c r="J39" s="3" t="s">
        <v>19</v>
      </c>
      <c r="K39" s="2" t="str">
        <f>J39*24810.76</f>
        <v>0</v>
      </c>
      <c r="L39" s="5"/>
    </row>
    <row r="40" spans="1:12" outlineLevel="4">
      <c r="A40" s="10" t="s">
        <v>145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5"/>
    </row>
    <row r="41" spans="1:12" customHeight="1" ht="105" outlineLevel="6">
      <c r="A41" s="1"/>
      <c r="B41" s="1">
        <v>833356</v>
      </c>
      <c r="C41" s="1" t="s">
        <v>146</v>
      </c>
      <c r="D41" s="1" t="s">
        <v>147</v>
      </c>
      <c r="E41" s="2" t="s">
        <v>148</v>
      </c>
      <c r="F41" s="2" t="s">
        <v>149</v>
      </c>
      <c r="G41" s="2">
        <v>1</v>
      </c>
      <c r="H41" s="2">
        <v>0</v>
      </c>
      <c r="I41" s="1">
        <v>0</v>
      </c>
      <c r="J41" s="3" t="s">
        <v>19</v>
      </c>
      <c r="K41" s="2" t="str">
        <f>J41*14154.77</f>
        <v>0</v>
      </c>
      <c r="L41" s="5"/>
    </row>
    <row r="42" spans="1:12" customHeight="1" ht="105" outlineLevel="6">
      <c r="A42" s="1"/>
      <c r="B42" s="1">
        <v>833357</v>
      </c>
      <c r="C42" s="1" t="s">
        <v>150</v>
      </c>
      <c r="D42" s="1" t="s">
        <v>151</v>
      </c>
      <c r="E42" s="2" t="s">
        <v>152</v>
      </c>
      <c r="F42" s="2" t="s">
        <v>153</v>
      </c>
      <c r="G42" s="2">
        <v>2</v>
      </c>
      <c r="H42" s="2">
        <v>0</v>
      </c>
      <c r="I42" s="1">
        <v>0</v>
      </c>
      <c r="J42" s="3" t="s">
        <v>19</v>
      </c>
      <c r="K42" s="2" t="str">
        <f>J42*16044.30</f>
        <v>0</v>
      </c>
      <c r="L42" s="5"/>
    </row>
    <row r="43" spans="1:12" customHeight="1" ht="105" outlineLevel="6">
      <c r="A43" s="1"/>
      <c r="B43" s="1">
        <v>833358</v>
      </c>
      <c r="C43" s="1" t="s">
        <v>154</v>
      </c>
      <c r="D43" s="1" t="s">
        <v>155</v>
      </c>
      <c r="E43" s="2" t="s">
        <v>156</v>
      </c>
      <c r="F43" s="2" t="s">
        <v>157</v>
      </c>
      <c r="G43" s="2">
        <v>1</v>
      </c>
      <c r="H43" s="2">
        <v>0</v>
      </c>
      <c r="I43" s="1">
        <v>0</v>
      </c>
      <c r="J43" s="3" t="s">
        <v>19</v>
      </c>
      <c r="K43" s="2" t="str">
        <f>J43*18085.07</f>
        <v>0</v>
      </c>
      <c r="L43" s="5"/>
    </row>
    <row r="44" spans="1:12" customHeight="1" ht="105" outlineLevel="6">
      <c r="A44" s="1"/>
      <c r="B44" s="1">
        <v>833359</v>
      </c>
      <c r="C44" s="1" t="s">
        <v>158</v>
      </c>
      <c r="D44" s="1" t="s">
        <v>159</v>
      </c>
      <c r="E44" s="2" t="s">
        <v>160</v>
      </c>
      <c r="F44" s="2" t="s">
        <v>161</v>
      </c>
      <c r="G44" s="2">
        <v>1</v>
      </c>
      <c r="H44" s="2">
        <v>0</v>
      </c>
      <c r="I44" s="1">
        <v>0</v>
      </c>
      <c r="J44" s="3" t="s">
        <v>19</v>
      </c>
      <c r="K44" s="2" t="str">
        <f>J44*13928.84</f>
        <v>0</v>
      </c>
      <c r="L44" s="5"/>
    </row>
    <row r="45" spans="1:12" customHeight="1" ht="105" outlineLevel="6">
      <c r="A45" s="1"/>
      <c r="B45" s="1">
        <v>833360</v>
      </c>
      <c r="C45" s="1" t="s">
        <v>162</v>
      </c>
      <c r="D45" s="1" t="s">
        <v>163</v>
      </c>
      <c r="E45" s="2" t="s">
        <v>164</v>
      </c>
      <c r="F45" s="2" t="s">
        <v>165</v>
      </c>
      <c r="G45" s="2">
        <v>2</v>
      </c>
      <c r="H45" s="2">
        <v>0</v>
      </c>
      <c r="I45" s="1">
        <v>0</v>
      </c>
      <c r="J45" s="3" t="s">
        <v>19</v>
      </c>
      <c r="K45" s="2" t="str">
        <f>J45*14511.03</f>
        <v>0</v>
      </c>
      <c r="L45" s="5"/>
    </row>
    <row r="46" spans="1:12" customHeight="1" ht="105" outlineLevel="6">
      <c r="A46" s="1"/>
      <c r="B46" s="1">
        <v>833361</v>
      </c>
      <c r="C46" s="1" t="s">
        <v>166</v>
      </c>
      <c r="D46" s="1" t="s">
        <v>167</v>
      </c>
      <c r="E46" s="2" t="s">
        <v>168</v>
      </c>
      <c r="F46" s="2" t="s">
        <v>169</v>
      </c>
      <c r="G46" s="2">
        <v>2</v>
      </c>
      <c r="H46" s="2">
        <v>0</v>
      </c>
      <c r="I46" s="1">
        <v>0</v>
      </c>
      <c r="J46" s="3" t="s">
        <v>19</v>
      </c>
      <c r="K46" s="2" t="str">
        <f>J46*18425.29</f>
        <v>0</v>
      </c>
      <c r="L46" s="5"/>
    </row>
    <row r="47" spans="1:12" customHeight="1" ht="105" outlineLevel="6">
      <c r="A47" s="1"/>
      <c r="B47" s="1">
        <v>833366</v>
      </c>
      <c r="C47" s="1" t="s">
        <v>170</v>
      </c>
      <c r="D47" s="1" t="s">
        <v>171</v>
      </c>
      <c r="E47" s="2" t="s">
        <v>172</v>
      </c>
      <c r="F47" s="2" t="s">
        <v>173</v>
      </c>
      <c r="G47" s="2">
        <v>5</v>
      </c>
      <c r="H47" s="2">
        <v>0</v>
      </c>
      <c r="I47" s="1">
        <v>0</v>
      </c>
      <c r="J47" s="3" t="s">
        <v>19</v>
      </c>
      <c r="K47" s="2" t="str">
        <f>J47*15818.54</f>
        <v>0</v>
      </c>
      <c r="L47" s="5"/>
    </row>
    <row r="48" spans="1:12" customHeight="1" ht="105" outlineLevel="6">
      <c r="A48" s="1"/>
      <c r="B48" s="1">
        <v>833367</v>
      </c>
      <c r="C48" s="1" t="s">
        <v>174</v>
      </c>
      <c r="D48" s="1" t="s">
        <v>175</v>
      </c>
      <c r="E48" s="2" t="s">
        <v>176</v>
      </c>
      <c r="F48" s="2" t="s">
        <v>177</v>
      </c>
      <c r="G48" s="2">
        <v>3</v>
      </c>
      <c r="H48" s="2">
        <v>0</v>
      </c>
      <c r="I48" s="1">
        <v>0</v>
      </c>
      <c r="J48" s="3" t="s">
        <v>19</v>
      </c>
      <c r="K48" s="2" t="str">
        <f>J48*17582.37</f>
        <v>0</v>
      </c>
      <c r="L48" s="5"/>
    </row>
    <row r="49" spans="1:12" customHeight="1" ht="105" outlineLevel="6">
      <c r="A49" s="1"/>
      <c r="B49" s="1">
        <v>833368</v>
      </c>
      <c r="C49" s="1" t="s">
        <v>178</v>
      </c>
      <c r="D49" s="1" t="s">
        <v>179</v>
      </c>
      <c r="E49" s="2" t="s">
        <v>180</v>
      </c>
      <c r="F49" s="2" t="s">
        <v>181</v>
      </c>
      <c r="G49" s="2">
        <v>3</v>
      </c>
      <c r="H49" s="2">
        <v>0</v>
      </c>
      <c r="I49" s="1">
        <v>0</v>
      </c>
      <c r="J49" s="3" t="s">
        <v>19</v>
      </c>
      <c r="K49" s="2" t="str">
        <f>J49*20018.15</f>
        <v>0</v>
      </c>
      <c r="L49" s="5"/>
    </row>
    <row r="50" spans="1:12" customHeight="1" ht="105" outlineLevel="6">
      <c r="A50" s="1"/>
      <c r="B50" s="1">
        <v>833369</v>
      </c>
      <c r="C50" s="1" t="s">
        <v>182</v>
      </c>
      <c r="D50" s="1" t="s">
        <v>183</v>
      </c>
      <c r="E50" s="2" t="s">
        <v>184</v>
      </c>
      <c r="F50" s="2" t="s">
        <v>185</v>
      </c>
      <c r="G50" s="2">
        <v>3</v>
      </c>
      <c r="H50" s="2">
        <v>0</v>
      </c>
      <c r="I50" s="1">
        <v>0</v>
      </c>
      <c r="J50" s="3" t="s">
        <v>19</v>
      </c>
      <c r="K50" s="2" t="str">
        <f>J50*19541.22</f>
        <v>0</v>
      </c>
      <c r="L50" s="5"/>
    </row>
    <row r="51" spans="1:12" customHeight="1" ht="105" outlineLevel="6">
      <c r="A51" s="1"/>
      <c r="B51" s="1">
        <v>833374</v>
      </c>
      <c r="C51" s="1" t="s">
        <v>186</v>
      </c>
      <c r="D51" s="1" t="s">
        <v>187</v>
      </c>
      <c r="E51" s="2" t="s">
        <v>188</v>
      </c>
      <c r="F51" s="2" t="s">
        <v>189</v>
      </c>
      <c r="G51" s="2">
        <v>4</v>
      </c>
      <c r="H51" s="2">
        <v>0</v>
      </c>
      <c r="I51" s="1">
        <v>0</v>
      </c>
      <c r="J51" s="3" t="s">
        <v>19</v>
      </c>
      <c r="K51" s="2" t="str">
        <f>J51*13932.54</f>
        <v>0</v>
      </c>
      <c r="L51" s="5"/>
    </row>
    <row r="52" spans="1:12" customHeight="1" ht="105" outlineLevel="6">
      <c r="A52" s="1"/>
      <c r="B52" s="1">
        <v>833375</v>
      </c>
      <c r="C52" s="1" t="s">
        <v>190</v>
      </c>
      <c r="D52" s="1" t="s">
        <v>191</v>
      </c>
      <c r="E52" s="2" t="s">
        <v>192</v>
      </c>
      <c r="F52" s="2" t="s">
        <v>193</v>
      </c>
      <c r="G52" s="2">
        <v>1</v>
      </c>
      <c r="H52" s="2">
        <v>0</v>
      </c>
      <c r="I52" s="1">
        <v>0</v>
      </c>
      <c r="J52" s="3" t="s">
        <v>19</v>
      </c>
      <c r="K52" s="2" t="str">
        <f>J52*17176.16</f>
        <v>0</v>
      </c>
      <c r="L52" s="5"/>
    </row>
    <row r="53" spans="1:12" customHeight="1" ht="105" outlineLevel="6">
      <c r="A53" s="1"/>
      <c r="B53" s="1">
        <v>833376</v>
      </c>
      <c r="C53" s="1" t="s">
        <v>194</v>
      </c>
      <c r="D53" s="1" t="s">
        <v>195</v>
      </c>
      <c r="E53" s="2" t="s">
        <v>196</v>
      </c>
      <c r="F53" s="2" t="s">
        <v>197</v>
      </c>
      <c r="G53" s="2">
        <v>0</v>
      </c>
      <c r="H53" s="2">
        <v>0</v>
      </c>
      <c r="I53" s="1">
        <v>0</v>
      </c>
      <c r="J53" s="3" t="s">
        <v>19</v>
      </c>
      <c r="K53" s="2" t="str">
        <f>J53*21017.66</f>
        <v>0</v>
      </c>
      <c r="L53" s="5"/>
    </row>
    <row r="54" spans="1:12" customHeight="1" ht="105" outlineLevel="6">
      <c r="A54" s="1"/>
      <c r="B54" s="1">
        <v>833377</v>
      </c>
      <c r="C54" s="1" t="s">
        <v>198</v>
      </c>
      <c r="D54" s="1" t="s">
        <v>199</v>
      </c>
      <c r="E54" s="2" t="s">
        <v>200</v>
      </c>
      <c r="F54" s="2" t="s">
        <v>201</v>
      </c>
      <c r="G54" s="2">
        <v>0</v>
      </c>
      <c r="H54" s="2">
        <v>0</v>
      </c>
      <c r="I54" s="1">
        <v>0</v>
      </c>
      <c r="J54" s="3" t="s">
        <v>19</v>
      </c>
      <c r="K54" s="2" t="str">
        <f>J54*25724.02</f>
        <v>0</v>
      </c>
      <c r="L54" s="5"/>
    </row>
    <row r="55" spans="1:12" customHeight="1" ht="105" outlineLevel="6">
      <c r="A55" s="1"/>
      <c r="B55" s="1">
        <v>839072</v>
      </c>
      <c r="C55" s="1" t="s">
        <v>202</v>
      </c>
      <c r="D55" s="1" t="s">
        <v>203</v>
      </c>
      <c r="E55" s="2" t="s">
        <v>204</v>
      </c>
      <c r="F55" s="2" t="s">
        <v>205</v>
      </c>
      <c r="G55" s="2">
        <v>2</v>
      </c>
      <c r="H55" s="2">
        <v>0</v>
      </c>
      <c r="I55" s="1">
        <v>0</v>
      </c>
      <c r="J55" s="3" t="s">
        <v>19</v>
      </c>
      <c r="K55" s="2" t="str">
        <f>J55*14004.02</f>
        <v>0</v>
      </c>
      <c r="L55" s="5"/>
    </row>
    <row r="56" spans="1:12" customHeight="1" ht="105" outlineLevel="6">
      <c r="A56" s="1"/>
      <c r="B56" s="1">
        <v>839073</v>
      </c>
      <c r="C56" s="1" t="s">
        <v>206</v>
      </c>
      <c r="D56" s="1" t="s">
        <v>207</v>
      </c>
      <c r="E56" s="2" t="s">
        <v>208</v>
      </c>
      <c r="F56" s="2" t="s">
        <v>209</v>
      </c>
      <c r="G56" s="2">
        <v>1</v>
      </c>
      <c r="H56" s="2">
        <v>0</v>
      </c>
      <c r="I56" s="1">
        <v>0</v>
      </c>
      <c r="J56" s="3" t="s">
        <v>19</v>
      </c>
      <c r="K56" s="2" t="str">
        <f>J56*17373.92</f>
        <v>0</v>
      </c>
      <c r="L56" s="5"/>
    </row>
    <row r="57" spans="1:12" customHeight="1" ht="105" outlineLevel="6">
      <c r="A57" s="1"/>
      <c r="B57" s="1">
        <v>839074</v>
      </c>
      <c r="C57" s="1" t="s">
        <v>210</v>
      </c>
      <c r="D57" s="1" t="s">
        <v>211</v>
      </c>
      <c r="E57" s="2" t="s">
        <v>212</v>
      </c>
      <c r="F57" s="2" t="s">
        <v>213</v>
      </c>
      <c r="G57" s="2">
        <v>1</v>
      </c>
      <c r="H57" s="2">
        <v>0</v>
      </c>
      <c r="I57" s="1">
        <v>0</v>
      </c>
      <c r="J57" s="3" t="s">
        <v>19</v>
      </c>
      <c r="K57" s="2" t="str">
        <f>J57*22153.09</f>
        <v>0</v>
      </c>
      <c r="L57" s="5"/>
    </row>
    <row r="58" spans="1:12" customHeight="1" ht="105" outlineLevel="6">
      <c r="A58" s="1"/>
      <c r="B58" s="1">
        <v>839075</v>
      </c>
      <c r="C58" s="1" t="s">
        <v>214</v>
      </c>
      <c r="D58" s="1" t="s">
        <v>215</v>
      </c>
      <c r="E58" s="2" t="s">
        <v>216</v>
      </c>
      <c r="F58" s="2" t="s">
        <v>197</v>
      </c>
      <c r="G58" s="2">
        <v>2</v>
      </c>
      <c r="H58" s="2">
        <v>0</v>
      </c>
      <c r="I58" s="1">
        <v>0</v>
      </c>
      <c r="J58" s="3" t="s">
        <v>19</v>
      </c>
      <c r="K58" s="2" t="str">
        <f>J58*21017.66</f>
        <v>0</v>
      </c>
      <c r="L58" s="5"/>
    </row>
    <row r="59" spans="1:12" customHeight="1" ht="105" outlineLevel="6">
      <c r="A59" s="1"/>
      <c r="B59" s="1">
        <v>839830</v>
      </c>
      <c r="C59" s="1" t="s">
        <v>217</v>
      </c>
      <c r="D59" s="1" t="s">
        <v>218</v>
      </c>
      <c r="E59" s="2" t="s">
        <v>219</v>
      </c>
      <c r="F59" s="2" t="s">
        <v>220</v>
      </c>
      <c r="G59" s="2">
        <v>0</v>
      </c>
      <c r="H59" s="2">
        <v>0</v>
      </c>
      <c r="I59" s="1">
        <v>0</v>
      </c>
      <c r="J59" s="3" t="s">
        <v>19</v>
      </c>
      <c r="K59" s="2" t="str">
        <f>J59*16134.34</f>
        <v>0</v>
      </c>
      <c r="L59" s="5"/>
    </row>
    <row r="60" spans="1:12" customHeight="1" ht="105" outlineLevel="6">
      <c r="A60" s="1"/>
      <c r="B60" s="1">
        <v>839831</v>
      </c>
      <c r="C60" s="1" t="s">
        <v>221</v>
      </c>
      <c r="D60" s="1" t="s">
        <v>222</v>
      </c>
      <c r="E60" s="2" t="s">
        <v>223</v>
      </c>
      <c r="F60" s="2" t="s">
        <v>224</v>
      </c>
      <c r="G60" s="2">
        <v>0</v>
      </c>
      <c r="H60" s="2">
        <v>0</v>
      </c>
      <c r="I60" s="1">
        <v>0</v>
      </c>
      <c r="J60" s="3" t="s">
        <v>19</v>
      </c>
      <c r="K60" s="2" t="str">
        <f>J60*33666.57</f>
        <v>0</v>
      </c>
      <c r="L60" s="5"/>
    </row>
    <row r="61" spans="1:12" customHeight="1" ht="105" outlineLevel="6">
      <c r="A61" s="1"/>
      <c r="B61" s="1">
        <v>858833</v>
      </c>
      <c r="C61" s="1" t="s">
        <v>225</v>
      </c>
      <c r="D61" s="1" t="s">
        <v>226</v>
      </c>
      <c r="E61" s="2" t="s">
        <v>227</v>
      </c>
      <c r="F61" s="2" t="s">
        <v>228</v>
      </c>
      <c r="G61" s="2">
        <v>2</v>
      </c>
      <c r="H61" s="2">
        <v>0</v>
      </c>
      <c r="I61" s="1">
        <v>0</v>
      </c>
      <c r="J61" s="3" t="s">
        <v>19</v>
      </c>
      <c r="K61" s="2" t="str">
        <f>J61*18572.97</f>
        <v>0</v>
      </c>
      <c r="L61" s="5"/>
    </row>
    <row r="62" spans="1:12" customHeight="1" ht="105" outlineLevel="6">
      <c r="A62" s="1"/>
      <c r="B62" s="1">
        <v>858834</v>
      </c>
      <c r="C62" s="1" t="s">
        <v>229</v>
      </c>
      <c r="D62" s="1" t="s">
        <v>230</v>
      </c>
      <c r="E62" s="2" t="s">
        <v>231</v>
      </c>
      <c r="F62" s="2" t="s">
        <v>232</v>
      </c>
      <c r="G62" s="2">
        <v>2</v>
      </c>
      <c r="H62" s="2">
        <v>0</v>
      </c>
      <c r="I62" s="1">
        <v>0</v>
      </c>
      <c r="J62" s="3" t="s">
        <v>19</v>
      </c>
      <c r="K62" s="2" t="str">
        <f>J62*12838.16</f>
        <v>0</v>
      </c>
      <c r="L62" s="5"/>
    </row>
    <row r="63" spans="1:12" customHeight="1" ht="105" outlineLevel="6">
      <c r="A63" s="1"/>
      <c r="B63" s="1">
        <v>858835</v>
      </c>
      <c r="C63" s="1" t="s">
        <v>233</v>
      </c>
      <c r="D63" s="1" t="s">
        <v>234</v>
      </c>
      <c r="E63" s="2" t="s">
        <v>235</v>
      </c>
      <c r="F63" s="2" t="s">
        <v>236</v>
      </c>
      <c r="G63" s="2">
        <v>3</v>
      </c>
      <c r="H63" s="2">
        <v>0</v>
      </c>
      <c r="I63" s="1">
        <v>0</v>
      </c>
      <c r="J63" s="3" t="s">
        <v>19</v>
      </c>
      <c r="K63" s="2" t="str">
        <f>J63*14910.86</f>
        <v>0</v>
      </c>
      <c r="L63" s="5"/>
    </row>
    <row r="64" spans="1:12" customHeight="1" ht="105" outlineLevel="6">
      <c r="A64" s="1"/>
      <c r="B64" s="1">
        <v>858836</v>
      </c>
      <c r="C64" s="1" t="s">
        <v>237</v>
      </c>
      <c r="D64" s="1" t="s">
        <v>238</v>
      </c>
      <c r="E64" s="2" t="s">
        <v>239</v>
      </c>
      <c r="F64" s="2" t="s">
        <v>240</v>
      </c>
      <c r="G64" s="2">
        <v>2</v>
      </c>
      <c r="H64" s="2">
        <v>0</v>
      </c>
      <c r="I64" s="1">
        <v>0</v>
      </c>
      <c r="J64" s="3" t="s">
        <v>19</v>
      </c>
      <c r="K64" s="2" t="str">
        <f>J64*16058.44</f>
        <v>0</v>
      </c>
      <c r="L64" s="5"/>
    </row>
    <row r="65" spans="1:12" customHeight="1" ht="105" outlineLevel="6">
      <c r="A65" s="1"/>
      <c r="B65" s="1">
        <v>858837</v>
      </c>
      <c r="C65" s="1" t="s">
        <v>241</v>
      </c>
      <c r="D65" s="1" t="s">
        <v>242</v>
      </c>
      <c r="E65" s="2" t="s">
        <v>243</v>
      </c>
      <c r="F65" s="2" t="s">
        <v>244</v>
      </c>
      <c r="G65" s="2">
        <v>2</v>
      </c>
      <c r="H65" s="2">
        <v>0</v>
      </c>
      <c r="I65" s="1">
        <v>0</v>
      </c>
      <c r="J65" s="3" t="s">
        <v>19</v>
      </c>
      <c r="K65" s="2" t="str">
        <f>J65*20717.11</f>
        <v>0</v>
      </c>
      <c r="L65" s="5"/>
    </row>
    <row r="66" spans="1:12" customHeight="1" ht="105" outlineLevel="6">
      <c r="A66" s="1"/>
      <c r="B66" s="1">
        <v>858838</v>
      </c>
      <c r="C66" s="1" t="s">
        <v>245</v>
      </c>
      <c r="D66" s="1" t="s">
        <v>246</v>
      </c>
      <c r="E66" s="2" t="s">
        <v>247</v>
      </c>
      <c r="F66" s="2" t="s">
        <v>248</v>
      </c>
      <c r="G66" s="2">
        <v>2</v>
      </c>
      <c r="H66" s="2">
        <v>0</v>
      </c>
      <c r="I66" s="1">
        <v>0</v>
      </c>
      <c r="J66" s="3" t="s">
        <v>19</v>
      </c>
      <c r="K66" s="2" t="str">
        <f>J66*21907.34</f>
        <v>0</v>
      </c>
      <c r="L6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6:K6"/>
    <mergeCell ref="A17:K17"/>
    <mergeCell ref="A40:K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2026-08-03T07:24:16+03:00</dcterms:created>
  <dcterms:modified xsi:type="dcterms:W3CDTF">2026-08-03T07:24:16+03:00</dcterms:modified>
  <dc:title>Untitled Spreadsheet</dc:title>
  <dc:description/>
  <dc:subject/>
  <cp:keywords/>
  <cp:category/>
</cp:coreProperties>
</file>