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<sst xmlns="http://schemas.openxmlformats.org/spreadsheetml/2006/main" uniqueCount="792">
  <si>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</si>
  <si>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</si>
  <si>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</si>
  <si>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</si>
  <si>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</si>
  <si>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</si>
  <si>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</si>
  <si>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</si>
  <si>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</si>
  <si>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</si>
  <si>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</si>
  <si>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</si>
  <si>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01 Сифон Ани</t>
  </si>
  <si>
    <t>SIP-110216</t>
  </si>
  <si>
    <t>BRB1004</t>
  </si>
  <si>
    <t>Сифон бутылочный 1 1/4**32 с прям. тр. 32/32, мет., хром (9шт)</t>
  </si>
  <si>
    <t>1 605.15 руб.</t>
  </si>
  <si>
    <t>шт</t>
  </si>
  <si>
    <t>SIP-120004</t>
  </si>
  <si>
    <t>BM1015</t>
  </si>
  <si>
    <t>Сифон Ани 1 1/4"* 32 "Юнг" с гибкой трубой 32*32/40  (15 шт)</t>
  </si>
  <si>
    <t>411.57 руб.</t>
  </si>
  <si>
    <t>&gt;10</t>
  </si>
  <si>
    <t>SIP-120006</t>
  </si>
  <si>
    <t>BM1315</t>
  </si>
  <si>
    <t>Cифон Ани 1 1/4*32 "Юнг" c отв. для ст/маш.с г/т 32*32/40  (15 шт)</t>
  </si>
  <si>
    <t>432.37 руб.</t>
  </si>
  <si>
    <t>SIP-120007</t>
  </si>
  <si>
    <t>C0100</t>
  </si>
  <si>
    <t>Сифон Ани 1 1/2"* 40  (50 шт)</t>
  </si>
  <si>
    <t>343.47 руб.</t>
  </si>
  <si>
    <t>SIP-120008</t>
  </si>
  <si>
    <t>C0110</t>
  </si>
  <si>
    <t>Сифон Ани 1 1/2"* 40с гибкой трубой 40х50   (35 шт)</t>
  </si>
  <si>
    <t>427.14 руб.</t>
  </si>
  <si>
    <t>SIP-120009</t>
  </si>
  <si>
    <t>C0115</t>
  </si>
  <si>
    <t>Сифон Ани 1 1/2"* 40с гибкой трубой 40х40/50  (30 шт)</t>
  </si>
  <si>
    <t>436.73 руб.</t>
  </si>
  <si>
    <t>SIP-120015</t>
  </si>
  <si>
    <t>C0315</t>
  </si>
  <si>
    <t>Сифон Ани 1 1/2"  40с отв. с/м с г/тр 40х40/50  (30 шт)</t>
  </si>
  <si>
    <t>482.39 руб.</t>
  </si>
  <si>
    <t>SIP-120017</t>
  </si>
  <si>
    <t>C0515</t>
  </si>
  <si>
    <t>428.80 руб.</t>
  </si>
  <si>
    <t>SIP-120019</t>
  </si>
  <si>
    <t>C1015</t>
  </si>
  <si>
    <t>Сифон Ани 1 1/4"* 40с гибкой трубой 40х40/50  (30 шт)</t>
  </si>
  <si>
    <t>466.34 руб.</t>
  </si>
  <si>
    <t>&gt;25</t>
  </si>
  <si>
    <t>SIP-120022</t>
  </si>
  <si>
    <t>C2000</t>
  </si>
  <si>
    <t>Сифон Ани 1 1/4"* 40  (50 шт)</t>
  </si>
  <si>
    <t>337.59 руб.</t>
  </si>
  <si>
    <t>SIP-120025</t>
  </si>
  <si>
    <t>C2015</t>
  </si>
  <si>
    <t>Сифон Ани 1 1/4"* 40 литой выпуск с гибкой трубой 40х50  (30 шт)</t>
  </si>
  <si>
    <t>432.90 руб.</t>
  </si>
  <si>
    <t>02 Сифон Ани Грот</t>
  </si>
  <si>
    <t>SIP-110002</t>
  </si>
  <si>
    <t>А0110</t>
  </si>
  <si>
    <t>Сифон Ани Грот 1 1/2"* 40 с гибкой трубой 40х50  (30 шт)</t>
  </si>
  <si>
    <t>431.66 руб.</t>
  </si>
  <si>
    <t>SIP-110003</t>
  </si>
  <si>
    <t>A0115</t>
  </si>
  <si>
    <t>Сифон Ани Грот 1 1/2"* 40 с гибкой трубой 40х40/50  (25 шт)</t>
  </si>
  <si>
    <t>440.25 руб.</t>
  </si>
  <si>
    <t>&gt;50</t>
  </si>
  <si>
    <t>SIP-110004</t>
  </si>
  <si>
    <t>A0120</t>
  </si>
  <si>
    <t>Сифон Ани Грот 1 1/2"* 40 без выпуска  (45 шт)</t>
  </si>
  <si>
    <t>169.23 руб.</t>
  </si>
  <si>
    <t>SIP-110005</t>
  </si>
  <si>
    <t>A0140</t>
  </si>
  <si>
    <t>Сифон Ани Грот 1 1/2"* 40 с переливом мойки  (30 шт)</t>
  </si>
  <si>
    <t>655.38 руб.</t>
  </si>
  <si>
    <t>SIP-110009</t>
  </si>
  <si>
    <t>A0145S</t>
  </si>
  <si>
    <t>Сифон Ани Грот 3 1/2"* 40 с переливом мойки  (10 шт)</t>
  </si>
  <si>
    <t>1 314.72 руб.</t>
  </si>
  <si>
    <t>SIP-110014</t>
  </si>
  <si>
    <t>A0515</t>
  </si>
  <si>
    <t>453.79 руб.</t>
  </si>
  <si>
    <t>SIP-110019</t>
  </si>
  <si>
    <t>A2015</t>
  </si>
  <si>
    <t>Сифон Ани Грот 1 1/2"* 40 с отв. с/м с г/тр. 40х40/50  (25 шт)</t>
  </si>
  <si>
    <t>438.31 руб.</t>
  </si>
  <si>
    <t>SIP-110103</t>
  </si>
  <si>
    <t>A0142S</t>
  </si>
  <si>
    <t>Сифон Ани Грот 3 1/2"* 40 c гибким переливом круглым и г/т 40х40/50 (10шт)</t>
  </si>
  <si>
    <t>1 281.95 руб.</t>
  </si>
  <si>
    <t>SIP-110111</t>
  </si>
  <si>
    <t>A1042S</t>
  </si>
  <si>
    <t>Сифон Ани Грот 3 1/2"* 40 с круглым переливом и отводом с/м</t>
  </si>
  <si>
    <t>1 242.54 руб.</t>
  </si>
  <si>
    <t>04 Гофросифоны</t>
  </si>
  <si>
    <t>SIP-190001</t>
  </si>
  <si>
    <t>G106</t>
  </si>
  <si>
    <t>Сифон гофрированный 1 1/2"*40-50  (60 шт)</t>
  </si>
  <si>
    <t>332.13 руб.</t>
  </si>
  <si>
    <t>SIP-190002</t>
  </si>
  <si>
    <t>G116</t>
  </si>
  <si>
    <t>Сифон гофрированный удлинённый1 1/2"*40/50  (50 шт)</t>
  </si>
  <si>
    <t>393.21 руб.</t>
  </si>
  <si>
    <t>SIP-190005</t>
  </si>
  <si>
    <t>G216</t>
  </si>
  <si>
    <t>Сифон гофрированный 1 1/4"*40/50 удлинённый  (50 шт)</t>
  </si>
  <si>
    <t>364.89 руб.</t>
  </si>
  <si>
    <t>06 Сифон д/ванны</t>
  </si>
  <si>
    <t>SIP-110223</t>
  </si>
  <si>
    <t>E150</t>
  </si>
  <si>
    <t>Сифон Ани для ванны с выпускоми переливом  1 1/2"</t>
  </si>
  <si>
    <t>687.61 руб.</t>
  </si>
  <si>
    <t>SIP-110294</t>
  </si>
  <si>
    <t>ЕС255GS</t>
  </si>
  <si>
    <t>Сифон Ани для ванны клик-клак, грибок, сетка, с выпуск и перелив с трубой 40/50 регулируемый (15шт)</t>
  </si>
  <si>
    <t>1 913.60 руб.</t>
  </si>
  <si>
    <t>SIP-130005</t>
  </si>
  <si>
    <t>C6155</t>
  </si>
  <si>
    <t>Варяг сифон для ванны сг/т 40х50   (30 шт)</t>
  </si>
  <si>
    <t>493.75 руб.</t>
  </si>
  <si>
    <t>SIP-130006</t>
  </si>
  <si>
    <t>C6255</t>
  </si>
  <si>
    <t>Варяг сифон для ванны регулируемый с г/т 40х50  (25 шт)</t>
  </si>
  <si>
    <t>543.08 руб.</t>
  </si>
  <si>
    <t>SIP-150001</t>
  </si>
  <si>
    <t>E155</t>
  </si>
  <si>
    <t>Сифон Ани для ванны с выпускоми переливом 1 1/2" с г/т 40х50  (30 шт)</t>
  </si>
  <si>
    <t>786.70 руб.</t>
  </si>
  <si>
    <t>SIP-150002</t>
  </si>
  <si>
    <t>E250</t>
  </si>
  <si>
    <t>Сифон Ани для ванны с выпускоми переливом регулир. 1 1/2"   (35 шт)</t>
  </si>
  <si>
    <t>SIP-150003</t>
  </si>
  <si>
    <t>E255</t>
  </si>
  <si>
    <t>Сифон Ани д/ванны с вып. и перрегул. 1 1/2" с г/т 40х50  (30 шт)</t>
  </si>
  <si>
    <t>SIP-160007</t>
  </si>
  <si>
    <t>ЕС255</t>
  </si>
  <si>
    <t>Сифон Ани для ванны клик-клак с выпуском и переливом с трубой 40/50 регулируемый  (15 шт)</t>
  </si>
  <si>
    <t>0.00 руб.</t>
  </si>
  <si>
    <t>08 Сифон д/душевого поддона</t>
  </si>
  <si>
    <t>SIP-110237</t>
  </si>
  <si>
    <t>E015</t>
  </si>
  <si>
    <t>Сифон Ани для душевого поддона плоский 1 1/2 с г/т 40*50</t>
  </si>
  <si>
    <t>345.78 руб.</t>
  </si>
  <si>
    <t>SIP-170006</t>
  </si>
  <si>
    <t>E210</t>
  </si>
  <si>
    <t>Сифон Ани для душевого поддона регулируемы 1 1/2"*40  (60 шт)</t>
  </si>
  <si>
    <t>309.68 руб.</t>
  </si>
  <si>
    <t>10 Гибкие трубы</t>
  </si>
  <si>
    <t>SIP-129002</t>
  </si>
  <si>
    <t>K105</t>
  </si>
  <si>
    <t>Гибкая труба 1 1/2"*50  (100 шт)</t>
  </si>
  <si>
    <t>134.65 руб.</t>
  </si>
  <si>
    <t>SIP-129003</t>
  </si>
  <si>
    <t>K106</t>
  </si>
  <si>
    <t>Гибкая  труба 1 1/2"*40/50  (100 шт)</t>
  </si>
  <si>
    <t>143.47 руб.</t>
  </si>
  <si>
    <t>SIP-129004</t>
  </si>
  <si>
    <t>K116</t>
  </si>
  <si>
    <t>Гибкая труба 1 1/2"*40/50удлинённая  (60 шт)</t>
  </si>
  <si>
    <t>214.85 руб.</t>
  </si>
  <si>
    <t>SIP-129006</t>
  </si>
  <si>
    <t>K206</t>
  </si>
  <si>
    <t>Гибкая труба 1 1/4"*40/50  (100 шт)</t>
  </si>
  <si>
    <t>SIP-129008</t>
  </si>
  <si>
    <t>K216</t>
  </si>
  <si>
    <t>Гибкая труба 1 1/4"*40/50удлинённая  (60 шт)</t>
  </si>
  <si>
    <t>211.03 руб.</t>
  </si>
  <si>
    <t>SIP-129010</t>
  </si>
  <si>
    <t>K405</t>
  </si>
  <si>
    <t>Гибкая труба 40*50  (100 шт)</t>
  </si>
  <si>
    <t>108.82 руб.</t>
  </si>
  <si>
    <t>SIP-129011</t>
  </si>
  <si>
    <t>K406</t>
  </si>
  <si>
    <t>Гибкая труба 40*40/50  (100 шт)</t>
  </si>
  <si>
    <t>130.18 руб.</t>
  </si>
  <si>
    <t>SIP-129013</t>
  </si>
  <si>
    <t>K435</t>
  </si>
  <si>
    <t>Гибкая труба 375х40х50  (200 шт)</t>
  </si>
  <si>
    <t>65.24 руб.</t>
  </si>
  <si>
    <t>11 Выпуски, отводы</t>
  </si>
  <si>
    <t>SIP-123001</t>
  </si>
  <si>
    <t>M100</t>
  </si>
  <si>
    <t>Выпуск 1 1/2 " с нержавеющейсеткой  (50 шт)</t>
  </si>
  <si>
    <t>174.93 руб.</t>
  </si>
  <si>
    <t>SIP-123006</t>
  </si>
  <si>
    <t>M140</t>
  </si>
  <si>
    <t>Отвод ст. маш. 1 1/2"*40   (35 шт)</t>
  </si>
  <si>
    <t>155.72 руб.</t>
  </si>
  <si>
    <t>SIP-123009</t>
  </si>
  <si>
    <t>M200</t>
  </si>
  <si>
    <t>Выпуск 1  1/4" с нержавеющейсеткой  (50 шт)</t>
  </si>
  <si>
    <t>SIP-123012</t>
  </si>
  <si>
    <t>M250</t>
  </si>
  <si>
    <t>Выпуск 3 1/2"   (25 шт)</t>
  </si>
  <si>
    <t>891.47 руб.</t>
  </si>
  <si>
    <t>SIP-123015</t>
  </si>
  <si>
    <t>M500</t>
  </si>
  <si>
    <t>Минисифон для стиральной машины   (35 шт)</t>
  </si>
  <si>
    <t>411.59 руб.</t>
  </si>
  <si>
    <t>13 Переливы</t>
  </si>
  <si>
    <t>SIP-124006</t>
  </si>
  <si>
    <t>N305S</t>
  </si>
  <si>
    <t>Перелив гибкий Ани для мойки 3 1/2" спрямоуг.верт. Корпусом  (20 шт)</t>
  </si>
  <si>
    <t>1 030.96 руб.</t>
  </si>
  <si>
    <t>SIP-124007</t>
  </si>
  <si>
    <t>N320S</t>
  </si>
  <si>
    <t>Перелив гибкий Ани для мойки 3 1/2" скруглым вертикальным корпусом  (10 шт)</t>
  </si>
  <si>
    <t>1 033.08 руб.</t>
  </si>
  <si>
    <t>14 Аксессуары прочие, прокладки</t>
  </si>
  <si>
    <t>SIP-125002</t>
  </si>
  <si>
    <t>M020</t>
  </si>
  <si>
    <t>Прокладка плоская 1 1/4"  (30 шт)</t>
  </si>
  <si>
    <t>20.88 руб.</t>
  </si>
  <si>
    <t>SIP-125003</t>
  </si>
  <si>
    <t>M022</t>
  </si>
  <si>
    <t>Прокладка плоская 1 1/2"  (30 шт)</t>
  </si>
  <si>
    <t>14.35 руб.</t>
  </si>
  <si>
    <t>&gt;100</t>
  </si>
  <si>
    <t>SIP-125004</t>
  </si>
  <si>
    <t>M025</t>
  </si>
  <si>
    <t>Прокладка коническая 25 мм  (30 шт)</t>
  </si>
  <si>
    <t>6.72 руб.</t>
  </si>
  <si>
    <t>SIP-125005</t>
  </si>
  <si>
    <t>M032</t>
  </si>
  <si>
    <t>Прокладка коническая 32 мм  (30 шт)</t>
  </si>
  <si>
    <t>8.65 руб.</t>
  </si>
  <si>
    <t>SIP-125006</t>
  </si>
  <si>
    <t>M040</t>
  </si>
  <si>
    <t>Прокладка коническая 40 мм  (30 шт)</t>
  </si>
  <si>
    <t>10.83 руб.</t>
  </si>
  <si>
    <t>SIP-125007</t>
  </si>
  <si>
    <t>M065</t>
  </si>
  <si>
    <t>Прокладка плоская подгорловину D.65x48x2  (30 шт)</t>
  </si>
  <si>
    <t>28.12 руб.</t>
  </si>
  <si>
    <t>SIP-125008</t>
  </si>
  <si>
    <t>M080</t>
  </si>
  <si>
    <t>Прокладка 2-х стороняя бабочка  (25 шт)</t>
  </si>
  <si>
    <t>38.83 руб.</t>
  </si>
  <si>
    <t>SIP-125009</t>
  </si>
  <si>
    <t>M090</t>
  </si>
  <si>
    <t>Прокладка 1 1/2х40  (30 шт)</t>
  </si>
  <si>
    <t>17.68 руб.</t>
  </si>
  <si>
    <t>SIP-125010</t>
  </si>
  <si>
    <t>M095</t>
  </si>
  <si>
    <t>Прокладка АНИ Грот  (30 шт)</t>
  </si>
  <si>
    <t>18.76 руб.</t>
  </si>
  <si>
    <t>SIP-125011</t>
  </si>
  <si>
    <t>M300</t>
  </si>
  <si>
    <t>Пробка для сифона  1 1/2  (25 шт)</t>
  </si>
  <si>
    <t>36.16 руб.</t>
  </si>
  <si>
    <t>15 Гибкая труба д/унитаза</t>
  </si>
  <si>
    <t>SIP-122001</t>
  </si>
  <si>
    <t>K821</t>
  </si>
  <si>
    <t>Удлинитель гибкий для унитазас выпуском 110 мм  (25 шт)</t>
  </si>
  <si>
    <t>414.77 руб.</t>
  </si>
  <si>
    <t>SIP-122003</t>
  </si>
  <si>
    <t>K828</t>
  </si>
  <si>
    <t>Удлинитель гибкий для унитазадиаметр110мм  (20 шт)</t>
  </si>
  <si>
    <t>328.00 руб.</t>
  </si>
  <si>
    <t>SIP-122009</t>
  </si>
  <si>
    <t>К928</t>
  </si>
  <si>
    <t>Удлинитель гибкий для унитаза с металлической спиралью d110мм  (20 шт)</t>
  </si>
  <si>
    <t>577.89 руб.</t>
  </si>
  <si>
    <t>16 Жесткая труба д/унитаза</t>
  </si>
  <si>
    <t>SIP-127001</t>
  </si>
  <si>
    <t>W0210</t>
  </si>
  <si>
    <t>Манжета для унитаза (60шт)</t>
  </si>
  <si>
    <t>278.76 руб.</t>
  </si>
  <si>
    <t>SIP-127002</t>
  </si>
  <si>
    <t>W0220</t>
  </si>
  <si>
    <t>Эксцентрик  жесткий 20 мм  (48 шт)</t>
  </si>
  <si>
    <t>351.77 руб.</t>
  </si>
  <si>
    <t>SIP-127003</t>
  </si>
  <si>
    <t>W0410</t>
  </si>
  <si>
    <t>Эксцентриковая манжета для унитаза  (50 шт)</t>
  </si>
  <si>
    <t>286.51 руб.</t>
  </si>
  <si>
    <t>SIP-127004</t>
  </si>
  <si>
    <t>W0420</t>
  </si>
  <si>
    <t>Эксцентрик жесткий 40 мм  (40 шт)</t>
  </si>
  <si>
    <t>SIP-127005</t>
  </si>
  <si>
    <t>W1218</t>
  </si>
  <si>
    <t>Труба фановая 120   (45 шт)</t>
  </si>
  <si>
    <t>Сифоны VIEIR</t>
  </si>
  <si>
    <t>SIP-450002</t>
  </si>
  <si>
    <t>SG20</t>
  </si>
  <si>
    <t>Удлинитель гибкий раздвижной 250-570мм для унитаза 110мм</t>
  </si>
  <si>
    <t>376.22 руб.</t>
  </si>
  <si>
    <t>Донный клапана VIEIR</t>
  </si>
  <si>
    <t>SIP-420001</t>
  </si>
  <si>
    <t>VR325</t>
  </si>
  <si>
    <t>Заглушка для раковины металл (20/200шт)</t>
  </si>
  <si>
    <t>102.18 руб.</t>
  </si>
  <si>
    <t>SIP-420002</t>
  </si>
  <si>
    <t>VER21A</t>
  </si>
  <si>
    <t>Донный клапан хром ЛАТУНЬ VR (1/50шт)</t>
  </si>
  <si>
    <t>761.72 руб.</t>
  </si>
  <si>
    <t>SIP-420003</t>
  </si>
  <si>
    <t>VER21B</t>
  </si>
  <si>
    <t>596.06 руб.</t>
  </si>
  <si>
    <t>SIP-420004</t>
  </si>
  <si>
    <t>VER22A</t>
  </si>
  <si>
    <t>Донный клапан хром с переливом ЛАТУНЬ VR (1/50шт)</t>
  </si>
  <si>
    <t>760.18 руб.</t>
  </si>
  <si>
    <t>SIP-420005</t>
  </si>
  <si>
    <t>VER22B</t>
  </si>
  <si>
    <t>594.52 руб.</t>
  </si>
  <si>
    <t>SIP-420006</t>
  </si>
  <si>
    <t>VER23A</t>
  </si>
  <si>
    <t>Донный клапан хром НЕРЖАВЕЙКА VR (1/50шт)</t>
  </si>
  <si>
    <t>520.20 руб.</t>
  </si>
  <si>
    <t>SIP-420007</t>
  </si>
  <si>
    <t>VER23B</t>
  </si>
  <si>
    <t>498.53 руб.</t>
  </si>
  <si>
    <t>SIP-420008</t>
  </si>
  <si>
    <t>VER24A</t>
  </si>
  <si>
    <t>Донный клапан хром с переливом НЕРЖАВЕЙКА VR (1/50шт)</t>
  </si>
  <si>
    <t>SIP-420009</t>
  </si>
  <si>
    <t>VER24B</t>
  </si>
  <si>
    <t>SIP-420010</t>
  </si>
  <si>
    <t>VER25</t>
  </si>
  <si>
    <t>806.62 руб.</t>
  </si>
  <si>
    <t>SIP-420011</t>
  </si>
  <si>
    <t>VER26</t>
  </si>
  <si>
    <t>1 080.66 руб.</t>
  </si>
  <si>
    <t>VER-000470</t>
  </si>
  <si>
    <t>VER26C</t>
  </si>
  <si>
    <t>Донный клапан, цвет черный (50/1шт)</t>
  </si>
  <si>
    <t>1 106.98 руб.</t>
  </si>
  <si>
    <t>VER-000471</t>
  </si>
  <si>
    <t>VER26YF</t>
  </si>
  <si>
    <t>Донный клапан, цвет белый(50/1шт)</t>
  </si>
  <si>
    <t>VER-000472</t>
  </si>
  <si>
    <t>VER26D</t>
  </si>
  <si>
    <t>Донный клапан, цвет бронза(50/1шт)</t>
  </si>
  <si>
    <t>1 170.45 руб.</t>
  </si>
  <si>
    <t>VER-000473</t>
  </si>
  <si>
    <t>VER26G</t>
  </si>
  <si>
    <t>Донный клапан, цвет графит (50/1шт)</t>
  </si>
  <si>
    <t>1 201.42 руб.</t>
  </si>
  <si>
    <t>VER-000474</t>
  </si>
  <si>
    <t>VER26S</t>
  </si>
  <si>
    <t>Донный клапан, цват золото (50/1шт)</t>
  </si>
  <si>
    <t>1 179.74 руб.</t>
  </si>
  <si>
    <t>VER-000475</t>
  </si>
  <si>
    <t>VER21AC</t>
  </si>
  <si>
    <t>Донный клапан без перелива, цвет черный (50/1шт)</t>
  </si>
  <si>
    <t>811.27 руб.</t>
  </si>
  <si>
    <t>VER-000476</t>
  </si>
  <si>
    <t>VER21AYF</t>
  </si>
  <si>
    <t>Донный клапан без перелива, цвет белый (50/1шт)</t>
  </si>
  <si>
    <t>873.20 руб.</t>
  </si>
  <si>
    <t>VER-000477</t>
  </si>
  <si>
    <t>VER21AD</t>
  </si>
  <si>
    <t>Донный клапан без перелива, цвет бронза (50/1шт)</t>
  </si>
  <si>
    <t>857.71 руб.</t>
  </si>
  <si>
    <t>VER-000478</t>
  </si>
  <si>
    <t>VER21AG</t>
  </si>
  <si>
    <t>Донный клапан без перелива, цвет графит (50/1шт)</t>
  </si>
  <si>
    <t>876.29 руб.</t>
  </si>
  <si>
    <t>VER-000479</t>
  </si>
  <si>
    <t>VER21AS</t>
  </si>
  <si>
    <t>Донный клапан без перелива, цват золото (50/1шт)</t>
  </si>
  <si>
    <t>Обзязка для ванны VIEIR</t>
  </si>
  <si>
    <t>SIP-440001</t>
  </si>
  <si>
    <t>VRQ30</t>
  </si>
  <si>
    <t>Обвязка медно-латунная для ванны ПОЛУАВТОМАТ горловина и ручка хром металл VR (1/10шт)</t>
  </si>
  <si>
    <t>4 158.52 руб.</t>
  </si>
  <si>
    <t>SIP-440002</t>
  </si>
  <si>
    <t>VRQ31</t>
  </si>
  <si>
    <t>Обвязка медно-латунная для ванны клик-клак  АВТОМАТ горловина и ручка хром металл VR (1/10шт)</t>
  </si>
  <si>
    <t>3 901.52 руб.</t>
  </si>
  <si>
    <t>SIP-440003</t>
  </si>
  <si>
    <t>VRQ32</t>
  </si>
  <si>
    <t>Обвязка пластиковая для ванны клик-клак АВТОМАТ горловина и ручка хром металл VR (1/20шт)</t>
  </si>
  <si>
    <t>1 727.81 руб.</t>
  </si>
  <si>
    <t>SIP-440004</t>
  </si>
  <si>
    <t>VRQ33</t>
  </si>
  <si>
    <t>Колено для ванны латунь VR (1/40шт)</t>
  </si>
  <si>
    <t>1 777.36 руб.</t>
  </si>
  <si>
    <t>SIP-440005</t>
  </si>
  <si>
    <t>F-07</t>
  </si>
  <si>
    <t>Обвязка пластиковая для ванны ПОЛУАВТОМАТ горловина и ручка хром металл VR (1/25шт)</t>
  </si>
  <si>
    <t>2 384.26 руб.</t>
  </si>
  <si>
    <t>VER-000590</t>
  </si>
  <si>
    <t>VRQ30C</t>
  </si>
  <si>
    <t>Обвязка для ванны полуавтоматическая, цвет черный (10/1шт)</t>
  </si>
  <si>
    <t>4 040.86 руб.</t>
  </si>
  <si>
    <t>VER-000591</t>
  </si>
  <si>
    <t>VRQ30YF</t>
  </si>
  <si>
    <t>Обвязка для ванны полуавтоматическая, цвет белый (10/1шт)</t>
  </si>
  <si>
    <t>VER-000592</t>
  </si>
  <si>
    <t>VRQ30D</t>
  </si>
  <si>
    <t>Обвязка для ванны полуавтоматическая, цвет бронза (10/1шт)</t>
  </si>
  <si>
    <t>4 164.71 руб.</t>
  </si>
  <si>
    <t>VER-000593</t>
  </si>
  <si>
    <t>VRQ30G</t>
  </si>
  <si>
    <t>Обвязка для ванны полуавтоматическая, цвет графит (10/1шт)</t>
  </si>
  <si>
    <t>4 417.07 руб.</t>
  </si>
  <si>
    <t>VER-000594</t>
  </si>
  <si>
    <t>VRQ30S</t>
  </si>
  <si>
    <t>Обвязка для ванны полуавтоматическая, цвет золото (10/1шт)</t>
  </si>
  <si>
    <t>4 153.88 руб.</t>
  </si>
  <si>
    <t>VER-000595</t>
  </si>
  <si>
    <t>VRQ31C</t>
  </si>
  <si>
    <t>Обвязка для ванны автоматическая, цвет черный (10/1шт)</t>
  </si>
  <si>
    <t>3 773.01 руб.</t>
  </si>
  <si>
    <t>VER-000596</t>
  </si>
  <si>
    <t>VRQ31YF</t>
  </si>
  <si>
    <t>Обвязка для ванны автоматическая, цвет белый (10/1шт)</t>
  </si>
  <si>
    <t>VER-000597</t>
  </si>
  <si>
    <t>VRQ31D</t>
  </si>
  <si>
    <t>Обвязка для ванны автоматическая, цвет бронза (10/1шт)</t>
  </si>
  <si>
    <t>3 896.87 руб.</t>
  </si>
  <si>
    <t>VER-000598</t>
  </si>
  <si>
    <t>VRQ31G</t>
  </si>
  <si>
    <t>Обвязка для ванны автоматическая, цвет графит (10/1шт)</t>
  </si>
  <si>
    <t>4 265.35 руб.</t>
  </si>
  <si>
    <t>VER-000599</t>
  </si>
  <si>
    <t>VRQ31S</t>
  </si>
  <si>
    <t>Обвязка для ванны автоматическая, цвет золото (10/1шт)</t>
  </si>
  <si>
    <t>3 907.71 руб.</t>
  </si>
  <si>
    <t>VER-000971</t>
  </si>
  <si>
    <t>VRQ90</t>
  </si>
  <si>
    <t>Полуавтоматический гофрированный слив-перелив для ванны  (20/1шт)</t>
  </si>
  <si>
    <t>2 090.10 руб.</t>
  </si>
  <si>
    <t>VER-000972</t>
  </si>
  <si>
    <t>VRQ90YF</t>
  </si>
  <si>
    <t>Полуавтоматический гофрированный слив-перелив для ванны, цвет белый  (20/1шт)</t>
  </si>
  <si>
    <t>VER-000973</t>
  </si>
  <si>
    <t>VRQ90C</t>
  </si>
  <si>
    <t>Полуавтоматический гофрированный слив-перелив для ванны, цвет чёрный  (20/1шт)</t>
  </si>
  <si>
    <t>VER-000974</t>
  </si>
  <si>
    <t>VRQ90S</t>
  </si>
  <si>
    <t>Полуавтоматический гофрированный слив-перелив для ванны, цвет золотой  (20/1шт)</t>
  </si>
  <si>
    <t>2 415.22 руб.</t>
  </si>
  <si>
    <t>VER-000975</t>
  </si>
  <si>
    <t>VRQ90D</t>
  </si>
  <si>
    <t>Полуавтоматический гофрированный слив-перелив для ванны, цвет бронза  (20/1шт)</t>
  </si>
  <si>
    <t>VER-000976</t>
  </si>
  <si>
    <t>VRQ90G</t>
  </si>
  <si>
    <t>Полуавтоматический гофрированный слив-перелив для ванны, цвет серый  (20/1шт)</t>
  </si>
  <si>
    <t>VER-000977</t>
  </si>
  <si>
    <t>VRQ91</t>
  </si>
  <si>
    <t>Автоматический гофрированный слив-перелив для ванны  (20/1шт)</t>
  </si>
  <si>
    <t>2 136.54 руб.</t>
  </si>
  <si>
    <t>VER-000978</t>
  </si>
  <si>
    <t>VRQ91YF</t>
  </si>
  <si>
    <t>Автоматический гофрированный слив-перелив для ванны, цвет белый  (20/1шт)</t>
  </si>
  <si>
    <t>2 148.93 руб.</t>
  </si>
  <si>
    <t>VER-000979</t>
  </si>
  <si>
    <t>VRQ91C</t>
  </si>
  <si>
    <t>Автоматический гофрированный слив-перелив для ванны, цвет чёрный  (20/1шт)</t>
  </si>
  <si>
    <t>VER-000980</t>
  </si>
  <si>
    <t>VRQ91D</t>
  </si>
  <si>
    <t>Автоматический гофрированный слив-перелив для ванны, цвет бронза  (20/1шт)</t>
  </si>
  <si>
    <t>2 497.28 руб.</t>
  </si>
  <si>
    <t>VER-000981</t>
  </si>
  <si>
    <t>VRQ91G</t>
  </si>
  <si>
    <t>Автоматический гофрированный слив-перелив для ванны, цвет серый  (20/1шт)</t>
  </si>
  <si>
    <t>VER-000982</t>
  </si>
  <si>
    <t>VRQ91S</t>
  </si>
  <si>
    <t>Автоматический гофрированный слив-перелив для ванны, цвет золотой  (20/1шт)</t>
  </si>
  <si>
    <t>SIP-430001</t>
  </si>
  <si>
    <t>VRQ34</t>
  </si>
  <si>
    <t>Сифон 1 1/4 латунь хромированный (1/20шт)</t>
  </si>
  <si>
    <t>3 099.54 руб.</t>
  </si>
  <si>
    <t>SIP-430002</t>
  </si>
  <si>
    <t>VRQ35</t>
  </si>
  <si>
    <t>1 912.05 руб.</t>
  </si>
  <si>
    <t>SIP-430003</t>
  </si>
  <si>
    <t>VRQ36</t>
  </si>
  <si>
    <t>2 424.51 руб.</t>
  </si>
  <si>
    <t>SIP-430004</t>
  </si>
  <si>
    <t>VRXG80A</t>
  </si>
  <si>
    <t>Гофросифон 1 1/4 - 40/32 хромированный 40-80см (1/100шт)</t>
  </si>
  <si>
    <t>157.92 руб.</t>
  </si>
  <si>
    <t>SIP-430005</t>
  </si>
  <si>
    <t>VRXG80B</t>
  </si>
  <si>
    <t>Удлинитель гофрированный ХРОМ  ViEiR  (100шт)</t>
  </si>
  <si>
    <t>204.37 руб.</t>
  </si>
  <si>
    <t>VER-000480</t>
  </si>
  <si>
    <t>VEQ34C</t>
  </si>
  <si>
    <t>Сифон для раковины, цвет черный (20/1шт)</t>
  </si>
  <si>
    <t>3 361.19 руб.</t>
  </si>
  <si>
    <t>VER-000481</t>
  </si>
  <si>
    <t>VEQ34D</t>
  </si>
  <si>
    <t>Сифон для раковины, цвет бронза (20/1шт)</t>
  </si>
  <si>
    <t>3 268.29 руб.</t>
  </si>
  <si>
    <t>VER-000482</t>
  </si>
  <si>
    <t>VEQ34G</t>
  </si>
  <si>
    <t>Сифон для раковины, цвет графит (20/1шт)</t>
  </si>
  <si>
    <t>3 378.22 руб.</t>
  </si>
  <si>
    <t>VER-000483</t>
  </si>
  <si>
    <t>VEQ34S</t>
  </si>
  <si>
    <t>Сифон для раковины, цват золото (20/1шт)</t>
  </si>
  <si>
    <t>3 241.97 руб.</t>
  </si>
  <si>
    <t>VER-000484</t>
  </si>
  <si>
    <t>VEQ47S</t>
  </si>
  <si>
    <t>3 486.59 руб.</t>
  </si>
  <si>
    <t>VER-000618</t>
  </si>
  <si>
    <t>VRQ34C</t>
  </si>
  <si>
    <t>VER-000619</t>
  </si>
  <si>
    <t>VRQ34D</t>
  </si>
  <si>
    <t>VER-000620</t>
  </si>
  <si>
    <t>VRQ34G</t>
  </si>
  <si>
    <t>VER-000621</t>
  </si>
  <si>
    <t>VRQ34S</t>
  </si>
  <si>
    <t>VER-000622</t>
  </si>
  <si>
    <t>VRQ34YF</t>
  </si>
  <si>
    <t>Сифон для раковины, цвет белый (20/1шт)</t>
  </si>
  <si>
    <t>3 087.15 руб.</t>
  </si>
  <si>
    <t>VER-000623</t>
  </si>
  <si>
    <t>VRQ47S</t>
  </si>
  <si>
    <t>VER-000624</t>
  </si>
  <si>
    <t>VRQ47YF</t>
  </si>
  <si>
    <t>3 460.27 руб.</t>
  </si>
  <si>
    <t>VER-000625</t>
  </si>
  <si>
    <t>VRQ47D</t>
  </si>
  <si>
    <t>3 632.13 руб.</t>
  </si>
  <si>
    <t>VER-000626</t>
  </si>
  <si>
    <t>VRQ47G</t>
  </si>
  <si>
    <t>3 790.04 руб.</t>
  </si>
  <si>
    <t>VER-000627</t>
  </si>
  <si>
    <t>VRQ47C</t>
  </si>
  <si>
    <t>3 765.27 руб.</t>
  </si>
  <si>
    <t>Сифоны  ZEGOR</t>
  </si>
  <si>
    <t>ZGR-002001</t>
  </si>
  <si>
    <t>G132-2</t>
  </si>
  <si>
    <t>Гибкая труба с гайкой 64 мм( диаметр 1 1/4) max 740 мм, выход Ø40*50мм конус прокладка (100шт)</t>
  </si>
  <si>
    <t>87.35 руб.</t>
  </si>
  <si>
    <t>ZGR-002002</t>
  </si>
  <si>
    <t>G134-2</t>
  </si>
  <si>
    <t>Гибкая труба с гайкой 64 мм(диаметр 1 1/4) max 1470 мм, выход Ø40*50мм конус прокладка,клипса (50шт)</t>
  </si>
  <si>
    <t>135.62 руб.</t>
  </si>
  <si>
    <t>ZGR-002003</t>
  </si>
  <si>
    <t>G132-5</t>
  </si>
  <si>
    <t>Гибкая труба с гайкой 70 мм(диаметр  1 1/2) max 740мм, Ø40*50мм конус прокладка (100шт)</t>
  </si>
  <si>
    <t>87.28 руб.</t>
  </si>
  <si>
    <t>ZGR-002004</t>
  </si>
  <si>
    <t>G134-5</t>
  </si>
  <si>
    <t>Гибкая труба с гайкой 70 мм( диаметр 1 1/2) max 1470 мм, выход Ø40*50мм конус прокладка,клипса (50шт</t>
  </si>
  <si>
    <t>135.59 руб.</t>
  </si>
  <si>
    <t>ZGR-002005</t>
  </si>
  <si>
    <t>G131-2</t>
  </si>
  <si>
    <t>Гибкая труба с гайкой 64 мм( диаметр 1 1/4) max 780 мм, выход Ø40*50мм плоская прокладка (100шт)</t>
  </si>
  <si>
    <t>87.31 руб.</t>
  </si>
  <si>
    <t>ZGR-002006</t>
  </si>
  <si>
    <t>G133-2</t>
  </si>
  <si>
    <t>Гибкая труба с гайкой  64 мм( диаметр 1 1/4) max 1470 мм, выход Ø40*50мм плоская прокладка (100шт)</t>
  </si>
  <si>
    <t>135.61 руб.</t>
  </si>
  <si>
    <t>ZGR-002007</t>
  </si>
  <si>
    <t>G131-5</t>
  </si>
  <si>
    <t>Гибкая труба с гайкой 70 мм (диаметр 1 1/2) max 780мм, выход Ø40*50мм плоская прокладка (100шт)</t>
  </si>
  <si>
    <t>ZGR-002008</t>
  </si>
  <si>
    <t>G133-5</t>
  </si>
  <si>
    <t>Гибкая труба с гайкой 70 мм(диаметр 1 1/2) max 1470 мм, выход Ø40*50мм плоская прокладка(50шт)</t>
  </si>
  <si>
    <t>135.60 руб.</t>
  </si>
  <si>
    <t>ZGR-002009</t>
  </si>
  <si>
    <t>Y120-9</t>
  </si>
  <si>
    <t>Сифон гофрированный ЭКОНОМ неразборный, 750мм,выпуск 64мм,сталь 430, винт 65мм,выход Ø40/50) (100шт)</t>
  </si>
  <si>
    <t>204.57 руб.</t>
  </si>
  <si>
    <t>ZGR-002010</t>
  </si>
  <si>
    <t>Y126-1</t>
  </si>
  <si>
    <t>Сифон гофрированный УДЛИНЕННЫЙ, 1470мм, выпуск 70мм с клипсой, гибкая труба 1 1/2- Ø40/50 (50шт)</t>
  </si>
  <si>
    <t>264.95 руб.</t>
  </si>
  <si>
    <t>ZGR-002011</t>
  </si>
  <si>
    <t>Y126-2</t>
  </si>
  <si>
    <t>Сифон гофрированный 750мм, выпуск 64мм без клипсы, гибкая труба 1 1/2- Ø40/50 (75шт)</t>
  </si>
  <si>
    <t>236.94 руб.</t>
  </si>
  <si>
    <t>ZGR-002012</t>
  </si>
  <si>
    <t>Y105-0</t>
  </si>
  <si>
    <t>Сифон для умывальника, выпуск 64мм , винт 65мм, гибкая труба 1 1/4 -  Ø40/50 (40шт)</t>
  </si>
  <si>
    <t>268.15 руб.</t>
  </si>
  <si>
    <t>ZGR-002013</t>
  </si>
  <si>
    <t>Y105-2</t>
  </si>
  <si>
    <t>Сифон для умывальника с разбор выпуск 64мм, винт 65мм, гибкая труба 1 1/4-Ø40/50 (40шт)</t>
  </si>
  <si>
    <t>333.85 руб.</t>
  </si>
  <si>
    <t>ZGR-002014</t>
  </si>
  <si>
    <t>Y105-6</t>
  </si>
  <si>
    <t>Cифон для умывальника с разбор выпуск 64мм, ОТВОД СТ/М., винт 65мм, труба 1 1/4 - Ø40/50 (40шт)</t>
  </si>
  <si>
    <t>333.75 руб.</t>
  </si>
  <si>
    <t>ZGR-002015</t>
  </si>
  <si>
    <t>М103-6</t>
  </si>
  <si>
    <t>Сифон для мойки с разбор выпуск 70мм  с прям перелив, винт 22мм, г/труба 1 1/2  - Ø40/50, пробка(25ш</t>
  </si>
  <si>
    <t>511.41 руб.</t>
  </si>
  <si>
    <t>ZGR-002016</t>
  </si>
  <si>
    <t>М106-0</t>
  </si>
  <si>
    <t>Сифон для мойки с разбор выпуск 70мм, винт 50мм, большая колба, г/труба 1 1/2 - Ø40/50, пробка(30шт)</t>
  </si>
  <si>
    <t>341.40 руб.</t>
  </si>
  <si>
    <t>ZGR-002017</t>
  </si>
  <si>
    <t>М106-1</t>
  </si>
  <si>
    <t>Сифон для мойки с разбор выпуск 70мм, с ОТВОД для СТ.М., винт 30мм, г/тр 1 1/2 - Ø40/50 пробка(30шт)</t>
  </si>
  <si>
    <t>412.14 руб.</t>
  </si>
  <si>
    <t>ZGR-002018</t>
  </si>
  <si>
    <t>М104-7</t>
  </si>
  <si>
    <t>Сифон для нерж мойки, выпуск 3 1/2, ПРЯМ перелив, ОТВОД СТ/М,лат.винт 25, г/тр 1 1/2 - Ø40/50 (20шт)</t>
  </si>
  <si>
    <t>ZGR-002019</t>
  </si>
  <si>
    <t>М104-8</t>
  </si>
  <si>
    <t>Сифон для керам мойки, выпуск 3 1/2, КРУГ перелив, ОТВОД СТ/М,лат.винт 45,г/тр 1 1/2  Ø 40/50  (20шт</t>
  </si>
  <si>
    <t>816.03 руб.</t>
  </si>
  <si>
    <t>ZGR-002020</t>
  </si>
  <si>
    <t>М104-1</t>
  </si>
  <si>
    <t>Сифон для керам мойки 3 1/2, КРУГ перелив, ОТВОД СТ/М, пласт.винт 45, БЕЗ г/тр,вых.11/2(Ø 40) (25шт)</t>
  </si>
  <si>
    <t>535.15 руб.</t>
  </si>
  <si>
    <t>ZGR-002021</t>
  </si>
  <si>
    <t>М104-6</t>
  </si>
  <si>
    <t>Сифон для керам мойки 3 1/2, КРУГ перелив, ОТВОД СТ/М, пласт.винт 45, с г/тр 1 1/2" -Ø 40/50мм (20шт</t>
  </si>
  <si>
    <t>561.17 руб.</t>
  </si>
  <si>
    <t>ZGR-002022</t>
  </si>
  <si>
    <t>МD119-6</t>
  </si>
  <si>
    <t>Двойной разноур сифон 3 1/2,КРУГ перелив,ОТВОД СТ/М,лат.винт 45,г/тр 1 1/2 Ø 40/50мм (10шт)</t>
  </si>
  <si>
    <t>1 797.79 руб.</t>
  </si>
  <si>
    <t>ZGR-002023</t>
  </si>
  <si>
    <t>В105-5</t>
  </si>
  <si>
    <t>Сифон для бидэ, выпуск 64мм,  винт 65 мм, с гибкой трубой 1 1/4"- Ø40/50мм (40шт)</t>
  </si>
  <si>
    <t>322.65 руб.</t>
  </si>
  <si>
    <t>ZGR-002024</t>
  </si>
  <si>
    <t>P162-0</t>
  </si>
  <si>
    <t>Сифон для душевого поддона U-образный h 130mm, выпуск 70 мм, с г/тр 1 1/2" - Ø40/50мм (40шт)</t>
  </si>
  <si>
    <t>321.42 руб.</t>
  </si>
  <si>
    <t>ZGR-002025</t>
  </si>
  <si>
    <t>P162-1</t>
  </si>
  <si>
    <t>Сифон для душевого поддона низкий h 90 мм, выпуск 70 мм, с г/тр 1 1/2" - Ø40/50мм (50шт)</t>
  </si>
  <si>
    <t>271.15 руб.</t>
  </si>
  <si>
    <t>ZGR-002026</t>
  </si>
  <si>
    <t>P162-2</t>
  </si>
  <si>
    <t>Сифон для душевого поддона низкий h 70 мм, выпуск 64 мм, с г/тр 1 1/2" - Ø40/50мм (60шт)</t>
  </si>
  <si>
    <t>227.60 руб.</t>
  </si>
  <si>
    <t>ZGR-002027</t>
  </si>
  <si>
    <t>V152-0</t>
  </si>
  <si>
    <t>Сифон для ванны U-образный , h- 130 мм ,выпуск 70мм,пласт цеп и пробка ,г/тр 1 1/2-Ø40/50 (25шт)</t>
  </si>
  <si>
    <t>517.13 руб.</t>
  </si>
  <si>
    <t>ZGR-002028</t>
  </si>
  <si>
    <t>V152-4</t>
  </si>
  <si>
    <t>Сифон для ванны низкий h 120mm, выпуск 70мм,винт 70мм,мет цеп и проб, г/тр 1 1/2-Ø40/50 (25шт)</t>
  </si>
  <si>
    <t>730.97 руб.</t>
  </si>
  <si>
    <t>ZGR-002029</t>
  </si>
  <si>
    <t>V152-1</t>
  </si>
  <si>
    <t>Сифон для ванны низкий h 120mm, выпуск 70мм,винт 50мм,пласт цеп и проб, г/тр 1 1/2-Ø40/50 (25шт)</t>
  </si>
  <si>
    <t>483.09 руб.</t>
  </si>
  <si>
    <t>ZGR-002033</t>
  </si>
  <si>
    <t>G701-1</t>
  </si>
  <si>
    <t>Гибкая армированная труба для унитаза, 600мм,стопорное кольцо интегрировано в корпус (20шт)</t>
  </si>
  <si>
    <t>437.78 руб.</t>
  </si>
  <si>
    <t>ZGR-002034</t>
  </si>
  <si>
    <t>G701-2</t>
  </si>
  <si>
    <t>Гибкая армированная труба для унитаза, 500мм,стопорное кольцо интегрировано в корпус (20шт)</t>
  </si>
  <si>
    <t>409.13 руб.</t>
  </si>
  <si>
    <t>ZGR-002035</t>
  </si>
  <si>
    <t>G701-3</t>
  </si>
  <si>
    <t>Гибкая армированная  труба для унитаза, 350мм,стопорное кольцо интегрировано в корпус (30шт)</t>
  </si>
  <si>
    <t>357.31 руб.</t>
  </si>
  <si>
    <t>ZGR-002043</t>
  </si>
  <si>
    <t>Е700-9</t>
  </si>
  <si>
    <t>Пробка-выпуск (решетка) для сифона 3 1/2" (75шт)</t>
  </si>
  <si>
    <t>260.78 руб.</t>
  </si>
  <si>
    <t>ZGR-002044</t>
  </si>
  <si>
    <t>Е103-8</t>
  </si>
  <si>
    <t>Выпуск для сифона 3 1/2" КРУГ перелив, латунный  винт 45 мм ,для керамической мойки (50шт)</t>
  </si>
  <si>
    <t>769.39 руб.</t>
  </si>
  <si>
    <t>ZGR-002045</t>
  </si>
  <si>
    <t>Е103-9</t>
  </si>
  <si>
    <t>Выпуск для сифона 3 1/2" ПРЯМ перелив,латунный винт 25 мм  ,для нержавеющей мойки (50шт)</t>
  </si>
  <si>
    <t>677.52 руб.</t>
  </si>
  <si>
    <t>ZGR-002046</t>
  </si>
  <si>
    <t>Е104-0</t>
  </si>
  <si>
    <t>Выпуск для сифона 3 1/2" ,латунный винт  25мм(для нержавеющей мойки),без перелива (75шт)</t>
  </si>
  <si>
    <t>528.29 руб.</t>
  </si>
  <si>
    <t>ZGR-002047</t>
  </si>
  <si>
    <t>Е104-3</t>
  </si>
  <si>
    <t>Выпуск для сифона 3 1/2" , латунный винт 45мм(для керамической  мойки) (75шт)</t>
  </si>
  <si>
    <t>587.04 руб.</t>
  </si>
  <si>
    <t>ZGR-002048</t>
  </si>
  <si>
    <t>Е700-1</t>
  </si>
  <si>
    <t>Выпуск для сифона 64мм, диаметр 1 1/2,  винт 65мм (10/250шт)</t>
  </si>
  <si>
    <t>150.46 руб.</t>
  </si>
  <si>
    <t>ZGR-002049</t>
  </si>
  <si>
    <t>Е700-2</t>
  </si>
  <si>
    <t>Выпуск для сифона 70мм, диаметр 1 1/2 винт 65мм,с пробкой (10/250шт)</t>
  </si>
  <si>
    <t>164.97 руб.</t>
  </si>
  <si>
    <t>ZGR-002050</t>
  </si>
  <si>
    <t>Е700-5</t>
  </si>
  <si>
    <t>Выпуск для сифона 64мм, диаметр 1 1/4, винт 65мм (10/300шт)</t>
  </si>
  <si>
    <t>129.55 руб.</t>
  </si>
  <si>
    <t>ZGR-002051</t>
  </si>
  <si>
    <t>Е700-8</t>
  </si>
  <si>
    <t>Перелив для сифона круглый (10/100шт)</t>
  </si>
  <si>
    <t>90.20 руб.</t>
  </si>
  <si>
    <t>ZGR-002055</t>
  </si>
  <si>
    <t>Е705-5</t>
  </si>
  <si>
    <t>Прокладка плоская, 32 мм (25/3000шт)</t>
  </si>
  <si>
    <t>14.26 руб.</t>
  </si>
  <si>
    <t>ZGR-002056</t>
  </si>
  <si>
    <t>Е705-6</t>
  </si>
  <si>
    <t>Прокладка плоская, 40 мм (25/1500шт)</t>
  </si>
  <si>
    <t>&gt;500</t>
  </si>
  <si>
    <t>ZGR-002057</t>
  </si>
  <si>
    <t>Е705-7</t>
  </si>
  <si>
    <t>Прокладка конусная, 32 мм (25/1000шт)</t>
  </si>
  <si>
    <t>ZGR-002058</t>
  </si>
  <si>
    <t>Е705-8</t>
  </si>
  <si>
    <t>Прокладка конусная, 40 мм (25/1000шт)</t>
  </si>
  <si>
    <t>ZGR-002059</t>
  </si>
  <si>
    <t>Е705-2</t>
  </si>
  <si>
    <t>Пробка для ванны (50/500шт)</t>
  </si>
  <si>
    <t>29.43 руб.</t>
  </si>
  <si>
    <t>ZGR-002069</t>
  </si>
  <si>
    <t>Е705-9</t>
  </si>
  <si>
    <t>Мембрана силиконовая для арматуры (SA416-3, SA416-6, SA480-2) (25/1000шт)</t>
  </si>
  <si>
    <t>22.03 руб.</t>
  </si>
  <si>
    <t>ZGR-002070</t>
  </si>
  <si>
    <t>V152-5</t>
  </si>
  <si>
    <t>Сифон для ванны F-образный h 120mm, с перев и выпуск 70мм, цеп и проб, г/тр Ø40-Ø40/50 (25шт)</t>
  </si>
  <si>
    <t>538.79 руб.</t>
  </si>
  <si>
    <t>ZGR-002071</t>
  </si>
  <si>
    <t>GCC120-0</t>
  </si>
  <si>
    <t>Сифон гофрированный 1 1/2"х40/50, с механизмом click-cluck, длинна max 750мм (75шт)</t>
  </si>
  <si>
    <t>442.22 руб.</t>
  </si>
  <si>
    <t>ZGR-002072</t>
  </si>
  <si>
    <t>GCC120-1</t>
  </si>
  <si>
    <t>Сифон гофрированный (удлиненный) 1 1/2"х40/50, с механизмом click-cluck, длинна max 1500 мм (50шт)</t>
  </si>
  <si>
    <t>484.34 руб.</t>
  </si>
  <si>
    <t>ZGR-002073</t>
  </si>
  <si>
    <t>YCC101-0</t>
  </si>
  <si>
    <t>Сифон для умывальника CLICK-CLUCK, гайка 32 мм, выход гт 1 1/4"- 40/50мм (40шт)</t>
  </si>
  <si>
    <t>547.60 руб.</t>
  </si>
  <si>
    <t>ZGR-002074</t>
  </si>
  <si>
    <t>PCC165-0</t>
  </si>
  <si>
    <t>Сифон для душевого поддона (h)-80мм, CLICK-CLUCK, гт 1 1/2" - 40/50мм (50шт)</t>
  </si>
  <si>
    <t>540.74 руб.</t>
  </si>
  <si>
    <t>ZGR-002075</t>
  </si>
  <si>
    <t>VСС154-0</t>
  </si>
  <si>
    <t>Сифон-автомат для ванны CLICK-CLUCK c ЛАТУН хром рукояткой,высота(h)-110мм, с гт 40х40/50 (20шт)</t>
  </si>
  <si>
    <t>2 516.54 руб.</t>
  </si>
  <si>
    <t>ZGR-002076</t>
  </si>
  <si>
    <t>VСС154-1</t>
  </si>
  <si>
    <t>Сифон-автомат для ванны CLICK-CLUCK c ПЛАСТ хром рукояткой,высота(h)-110мм, с гт 40х40/50 (20шт)</t>
  </si>
  <si>
    <t>997.26 руб.</t>
  </si>
  <si>
    <t>ZGR-002083</t>
  </si>
  <si>
    <t>Е700-6</t>
  </si>
  <si>
    <t>Перелив для евросифона квадратный (10/100шт)</t>
  </si>
  <si>
    <t>45.46 руб.</t>
  </si>
  <si>
    <t>ZGR-002085</t>
  </si>
  <si>
    <t>SB408-4</t>
  </si>
  <si>
    <t>Смывной бачок 8л для унитаза пластиковый, с ЦЕПОЧКОЙ, кнопочный,c комплектом труб (5шт)</t>
  </si>
  <si>
    <t>2 332.07 руб.</t>
  </si>
  <si>
    <t>ZGR-002116</t>
  </si>
  <si>
    <t>P162-3</t>
  </si>
  <si>
    <t>Сифон для душ.поддона с РЕВИЗИЕЙ,  h 120mm, выпуск 70мм, с гибкой трубой 1 1/2" - Ø40/50мм (40шт)</t>
  </si>
  <si>
    <t>335.49 руб.</t>
  </si>
  <si>
    <t>ZGR-002118</t>
  </si>
  <si>
    <t>М104-9</t>
  </si>
  <si>
    <t>Сифон для керам мойки, выпуск 3 1/2, ДВА перелива, лат.винт 45,г/тр 1 1/2  Ø 40/50  (20шт)</t>
  </si>
  <si>
    <t>862.33 руб.</t>
  </si>
  <si>
    <t>ZGR-002119</t>
  </si>
  <si>
    <t>М103-4</t>
  </si>
  <si>
    <t>Сифон для керам мойки, выпуск 3 1/2, ДВА перелива, пластик.винт 45,г/тр 1 1/2  Ø 40/50  (20шт)</t>
  </si>
  <si>
    <t>561.87 руб.</t>
  </si>
  <si>
    <t>Сифоны прочие</t>
  </si>
  <si>
    <t>ELK-200311</t>
  </si>
  <si>
    <t>KF-03B   Cлив для унитаза армированный ELKA (упак.30шт)</t>
  </si>
  <si>
    <t>248.99 руб.</t>
  </si>
  <si>
    <t>STL-001006</t>
  </si>
  <si>
    <t>Минисифон для стиральной машины белый пластик (1/60шт)</t>
  </si>
  <si>
    <t>216.00 руб.</t>
  </si>
  <si>
    <t>Измельчители пищевых отходов</t>
  </si>
  <si>
    <t>VER-001096</t>
  </si>
  <si>
    <t>VER-723</t>
  </si>
  <si>
    <t>Измельчитель пищевых отходов (1шт)</t>
  </si>
  <si>
    <t>15 431.11 руб.</t>
  </si>
  <si>
    <t>VER-001097</t>
  </si>
  <si>
    <t>VER-723E</t>
  </si>
  <si>
    <t>Измельчитель пищевых отходов, дистанционное управление (1шт)</t>
  </si>
  <si>
    <t>17 494.89 руб.</t>
  </si>
  <si>
    <t>VER-001098</t>
  </si>
  <si>
    <t>VER723-1S</t>
  </si>
  <si>
    <t>Пневмокнопка для измельчителяпищевых отходов, цвет золото (100/1шт)</t>
  </si>
  <si>
    <t>945.96 руб.</t>
  </si>
  <si>
    <t>VER-001099</t>
  </si>
  <si>
    <t>VER723-1G</t>
  </si>
  <si>
    <t>Пневмокнопка для измельчителяпищевых отходов, цвет графит (100/1шт)</t>
  </si>
  <si>
    <t>VER-001100</t>
  </si>
  <si>
    <t>VER723-1C</t>
  </si>
  <si>
    <t>Пневмокнопка для измельчителяпищевых отходов, черный матовый (100/1шт)</t>
  </si>
  <si>
    <t>VER-001341</t>
  </si>
  <si>
    <t>FCD-724</t>
  </si>
  <si>
    <t>15 307.26 руб.</t>
  </si>
  <si>
    <t>VER-001342</t>
  </si>
  <si>
    <t>FCD-724E</t>
  </si>
  <si>
    <t>17 028.88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</si>
</sst>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cf840f_c554_11ea_8159_003048fd731b_19e968b3_793a_11f0_a79f_047c1617b1431.jpeg"/><Relationship Id="rId2" Type="http://schemas.openxmlformats.org/officeDocument/2006/relationships/image" Target="../media/42df8f77_86a6_11e9_8101_003048fd731b_30a1dc88_a599_11ee_a526_047c1617b1432.png"/><Relationship Id="rId3" Type="http://schemas.openxmlformats.org/officeDocument/2006/relationships/image" Target="../media/42df8f7d_86a6_11e9_8101_003048fd731b_30a1dc8e_a599_11ee_a526_047c1617b1433.png"/><Relationship Id="rId4" Type="http://schemas.openxmlformats.org/officeDocument/2006/relationships/image" Target="../media/42df8f80_86a6_11e9_8101_003048fd731b_30a1dc91_a599_11ee_a526_047c1617b1434.jpeg"/><Relationship Id="rId5" Type="http://schemas.openxmlformats.org/officeDocument/2006/relationships/image" Target="../media/42df8f83_86a6_11e9_8101_003048fd731b_30a1dc94_a599_11ee_a526_047c1617b1435.jpeg"/><Relationship Id="rId6" Type="http://schemas.openxmlformats.org/officeDocument/2006/relationships/image" Target="../media/42df8f86_86a6_11e9_8101_003048fd731b_30a1dc97_a599_11ee_a526_047c1617b1436.jpeg"/><Relationship Id="rId7" Type="http://schemas.openxmlformats.org/officeDocument/2006/relationships/image" Target="../media/42df8f98_86a6_11e9_8101_003048fd731b_30a1dca9_a599_11ee_a526_047c1617b1437.jpeg"/><Relationship Id="rId8" Type="http://schemas.openxmlformats.org/officeDocument/2006/relationships/image" Target="../media/42df8f9e_86a6_11e9_8101_003048fd731b_30a1dcaf_a599_11ee_a526_047c1617b1438.jpeg"/><Relationship Id="rId9" Type="http://schemas.openxmlformats.org/officeDocument/2006/relationships/image" Target="../media/42df8fa4_86a6_11e9_8101_003048fd731b_30a1dcb5_a599_11ee_a526_047c1617b1439.jpeg"/><Relationship Id="rId10" Type="http://schemas.openxmlformats.org/officeDocument/2006/relationships/image" Target="../media/42df8fad_86a6_11e9_8101_003048fd731b_30a1dcbe_a599_11ee_a526_047c1617b14310.jpeg"/><Relationship Id="rId11" Type="http://schemas.openxmlformats.org/officeDocument/2006/relationships/image" Target="../media/dc42ab61_69dd_11eb_823a_003048fd731b_ae66e540_3fbb_11ef_a5f3_047c1617b14311.png"/><Relationship Id="rId12" Type="http://schemas.openxmlformats.org/officeDocument/2006/relationships/image" Target="../media/42df8f1f_86a6_11e9_8101_003048fd731b_30a1dd09_a599_11ee_a526_047c1617b14312.jpeg"/><Relationship Id="rId13" Type="http://schemas.openxmlformats.org/officeDocument/2006/relationships/image" Target="../media/42df8f22_86a6_11e9_8101_003048fd731b_30a1dcc8_a599_11ee_a526_047c1617b14313.jpeg"/><Relationship Id="rId14" Type="http://schemas.openxmlformats.org/officeDocument/2006/relationships/image" Target="../media/42df8f25_86a6_11e9_8101_003048fd731b_30a1dccb_a599_11ee_a526_047c1617b14314.jpeg"/><Relationship Id="rId15" Type="http://schemas.openxmlformats.org/officeDocument/2006/relationships/image" Target="../media/42df8f28_86a6_11e9_8101_003048fd731b_30a1dcce_a599_11ee_a526_047c1617b14315.png"/><Relationship Id="rId16" Type="http://schemas.openxmlformats.org/officeDocument/2006/relationships/image" Target="../media/42df8f34_86a6_11e9_8101_003048fd731b_30a1dcd7_a599_11ee_a526_047c1617b14316.png"/><Relationship Id="rId17" Type="http://schemas.openxmlformats.org/officeDocument/2006/relationships/image" Target="../media/42df8f43_86a6_11e9_8101_003048fd731b_30a1dce6_a599_11ee_a526_047c1617b14317.jpeg"/><Relationship Id="rId18" Type="http://schemas.openxmlformats.org/officeDocument/2006/relationships/image" Target="../media/42df8f52_86a6_11e9_8101_003048fd731b_30a1dcf5_a599_11ee_a526_047c1617b14318.png"/><Relationship Id="rId19" Type="http://schemas.openxmlformats.org/officeDocument/2006/relationships/image" Target="../media/5c597427_c554_11ea_8159_003048fd731b_ae66e542_3fbb_11ef_a5f3_047c1617b14319.png"/><Relationship Id="rId20" Type="http://schemas.openxmlformats.org/officeDocument/2006/relationships/image" Target="../media/5c597437_c554_11ea_8159_003048fd731b_444b1b95_5a46_11f0_a775_047c1617b14320.jpeg"/><Relationship Id="rId21" Type="http://schemas.openxmlformats.org/officeDocument/2006/relationships/image" Target="../media/496bfb9a_86a6_11e9_8101_003048fd731b_30a1dd12_a599_11ee_a526_047c1617b14321.png"/><Relationship Id="rId22" Type="http://schemas.openxmlformats.org/officeDocument/2006/relationships/image" Target="../media/496bfb9d_86a6_11e9_8101_003048fd731b_30a1dd15_a599_11ee_a526_047c1617b14322.png"/><Relationship Id="rId23" Type="http://schemas.openxmlformats.org/officeDocument/2006/relationships/image" Target="../media/496bfba6_86a6_11e9_8101_003048fd731b_30a1dd1e_a599_11ee_a526_047c1617b14323.png"/><Relationship Id="rId24" Type="http://schemas.openxmlformats.org/officeDocument/2006/relationships/image" Target="../media/fbcf841d_c554_11ea_8159_003048fd731b_444b1b98_5a46_11f0_a775_047c1617b14324.jpeg"/><Relationship Id="rId25" Type="http://schemas.openxmlformats.org/officeDocument/2006/relationships/image" Target="../media/fbcf84ab_c554_11ea_8159_003048fd731b_ae66e543_3fbb_11ef_a5f3_047c1617b14325.png"/><Relationship Id="rId26" Type="http://schemas.openxmlformats.org/officeDocument/2006/relationships/image" Target="../media/42df8fc3_86a6_11e9_8101_003048fd731b_4cac0a0e_57f4_11ea_810f_003048fd731b26.jpeg"/><Relationship Id="rId27" Type="http://schemas.openxmlformats.org/officeDocument/2006/relationships/image" Target="../media/42df8fc6_86a6_11e9_8101_003048fd731b_4cac0a0c_57f4_11ea_810f_003048fd731b27.jpeg"/><Relationship Id="rId28" Type="http://schemas.openxmlformats.org/officeDocument/2006/relationships/image" Target="../media/42df8fd7_86a6_11e9_8101_003048fd731b_30a1dd2d_a599_11ee_a526_047c1617b14328.png"/><Relationship Id="rId29" Type="http://schemas.openxmlformats.org/officeDocument/2006/relationships/image" Target="../media/42df8fda_86a6_11e9_8101_003048fd731b_30a1dd30_a599_11ee_a526_047c1617b14329.png"/><Relationship Id="rId30" Type="http://schemas.openxmlformats.org/officeDocument/2006/relationships/image" Target="../media/42df8fdd_86a6_11e9_8101_003048fd731b_30a1dd33_a599_11ee_a526_047c1617b14330.png"/><Relationship Id="rId31" Type="http://schemas.openxmlformats.org/officeDocument/2006/relationships/image" Target="../media/496bfb58_86a6_11e9_8101_003048fd731b_30a1dd48_a599_11ee_a526_047c1617b14331.png"/><Relationship Id="rId32" Type="http://schemas.openxmlformats.org/officeDocument/2006/relationships/image" Target="../media/fbcf8439_c554_11ea_8159_003048fd731b_444b1b9b_5a46_11f0_a775_047c1617b14332.jpeg"/><Relationship Id="rId33" Type="http://schemas.openxmlformats.org/officeDocument/2006/relationships/image" Target="../media/496bfb6b_86a6_11e9_8101_003048fd731b_30a1dd5a_a599_11ee_a526_047c1617b14333.png"/><Relationship Id="rId34" Type="http://schemas.openxmlformats.org/officeDocument/2006/relationships/image" Target="../media/18d088fe_90e6_11e9_8102_003048fd731b_30a1dd89_a599_11ee_a526_047c1617b14334.png"/><Relationship Id="rId35" Type="http://schemas.openxmlformats.org/officeDocument/2006/relationships/image" Target="../media/18d08900_90e6_11e9_8102_003048fd731b_30a1dd8b_a599_11ee_a526_047c1617b14335.png"/><Relationship Id="rId36" Type="http://schemas.openxmlformats.org/officeDocument/2006/relationships/image" Target="../media/18d08902_90e6_11e9_8102_003048fd731b_30a1dd8d_a599_11ee_a526_047c1617b14336.png"/><Relationship Id="rId37" Type="http://schemas.openxmlformats.org/officeDocument/2006/relationships/image" Target="../media/18d08906_90e6_11e9_8102_003048fd731b_30a1dd91_a599_11ee_a526_047c1617b14337.png"/><Relationship Id="rId38" Type="http://schemas.openxmlformats.org/officeDocument/2006/relationships/image" Target="../media/18d0890a_90e6_11e9_8102_003048fd731b_30a1dd95_a599_11ee_a526_047c1617b14338.png"/><Relationship Id="rId39" Type="http://schemas.openxmlformats.org/officeDocument/2006/relationships/image" Target="../media/18d0890e_90e6_11e9_8102_003048fd731b_30a1dd99_a599_11ee_a526_047c1617b14339.png"/><Relationship Id="rId40" Type="http://schemas.openxmlformats.org/officeDocument/2006/relationships/image" Target="../media/18d08910_90e6_11e9_8102_003048fd731b_30a1dd9b_a599_11ee_a526_047c1617b14340.png"/><Relationship Id="rId41" Type="http://schemas.openxmlformats.org/officeDocument/2006/relationships/image" Target="../media/18d08914_90e6_11e9_8102_003048fd731b_30a1dd9f_a599_11ee_a526_047c1617b14341.png"/><Relationship Id="rId42" Type="http://schemas.openxmlformats.org/officeDocument/2006/relationships/image" Target="../media/496bfbd6_86a6_11e9_8101_003048fd731b_30a1dda4_a599_11ee_a526_047c1617b14342.jpeg"/><Relationship Id="rId43" Type="http://schemas.openxmlformats.org/officeDocument/2006/relationships/image" Target="../media/496bfbe3_86a6_11e9_8101_003048fd731b_30a1ddb3_a599_11ee_a526_047c1617b14343.jpeg"/><Relationship Id="rId44" Type="http://schemas.openxmlformats.org/officeDocument/2006/relationships/image" Target="../media/496bfbec_86a6_11e9_8101_003048fd731b_30a1ddbc_a599_11ee_a526_047c1617b14344.jpeg"/><Relationship Id="rId45" Type="http://schemas.openxmlformats.org/officeDocument/2006/relationships/image" Target="../media/496bfbf5_86a6_11e9_8101_003048fd731b_30a1ddc4_a599_11ee_a526_047c1617b14345.png"/><Relationship Id="rId46" Type="http://schemas.openxmlformats.org/officeDocument/2006/relationships/image" Target="../media/496bfbfe_86a6_11e9_8101_003048fd731b_30a1ddc9_a599_11ee_a526_047c1617b14346.jpeg"/><Relationship Id="rId47" Type="http://schemas.openxmlformats.org/officeDocument/2006/relationships/image" Target="../media/496bfc11_86a6_11e9_8101_003048fd731b_4cac0a1b_57f4_11ea_810f_003048fd731b47.jpeg"/><Relationship Id="rId48" Type="http://schemas.openxmlformats.org/officeDocument/2006/relationships/image" Target="../media/496bfc14_86a6_11e9_8101_003048fd731b_30a1dde9_a599_11ee_a526_047c1617b14348.png"/><Relationship Id="rId49" Type="http://schemas.openxmlformats.org/officeDocument/2006/relationships/image" Target="../media/496bfc1e_86a6_11e9_8101_003048fd731b_30a1ddef_a599_11ee_a526_047c1617b14349.jpeg"/><Relationship Id="rId50" Type="http://schemas.openxmlformats.org/officeDocument/2006/relationships/image" Target="../media/496bfc21_86a6_11e9_8101_003048fd731b_30a1ddf1_a599_11ee_a526_047c1617b14350.jpeg"/><Relationship Id="rId51" Type="http://schemas.openxmlformats.org/officeDocument/2006/relationships/image" Target="../media/496bfc24_86a6_11e9_8101_003048fd731b_30a1ddf3_a599_11ee_a526_047c1617b14351.png"/><Relationship Id="rId52" Type="http://schemas.openxmlformats.org/officeDocument/2006/relationships/image" Target="../media/496bfc27_86a6_11e9_8101_003048fd731b_30a1ddf5_a599_11ee_a526_047c1617b14352.jpeg"/><Relationship Id="rId53" Type="http://schemas.openxmlformats.org/officeDocument/2006/relationships/image" Target="../media/496bfc2a_86a6_11e9_8101_003048fd731b_30a1ddf7_a599_11ee_a526_047c1617b14353.jpeg"/><Relationship Id="rId54" Type="http://schemas.openxmlformats.org/officeDocument/2006/relationships/image" Target="../media/496bfc2d_86a6_11e9_8101_003048fd731b_30a1ddf9_a599_11ee_a526_047c1617b14354.jpeg"/><Relationship Id="rId55" Type="http://schemas.openxmlformats.org/officeDocument/2006/relationships/image" Target="../media/496bfc30_86a6_11e9_8101_003048fd731b_30a1ddfb_a599_11ee_a526_047c1617b14355.jpeg"/><Relationship Id="rId56" Type="http://schemas.openxmlformats.org/officeDocument/2006/relationships/image" Target="../media/496bfc33_86a6_11e9_8101_003048fd731b_30a1ddfd_a599_11ee_a526_047c1617b14356.png"/><Relationship Id="rId57" Type="http://schemas.openxmlformats.org/officeDocument/2006/relationships/image" Target="../media/496bfc36_86a6_11e9_8101_003048fd731b_30a1ddff_a599_11ee_a526_047c1617b14357.png"/><Relationship Id="rId58" Type="http://schemas.openxmlformats.org/officeDocument/2006/relationships/image" Target="../media/496bfc39_86a6_11e9_8101_003048fd731b_30a1de01_a599_11ee_a526_047c1617b14358.png"/><Relationship Id="rId59" Type="http://schemas.openxmlformats.org/officeDocument/2006/relationships/image" Target="../media/898e81b2_9095_11ea_8115_003048fd731b_30a1de0d_a599_11ee_a526_047c1617b14359.png"/><Relationship Id="rId60" Type="http://schemas.openxmlformats.org/officeDocument/2006/relationships/image" Target="../media/496bfbc2_86a6_11e9_8101_003048fd731b_30a1de11_a599_11ee_a526_047c1617b14360.png"/><Relationship Id="rId61" Type="http://schemas.openxmlformats.org/officeDocument/2006/relationships/image" Target="../media/496bfbd2_86a6_11e9_8101_003048fd731b_30a1de15_a599_11ee_a526_047c1617b14361.png"/><Relationship Id="rId62" Type="http://schemas.openxmlformats.org/officeDocument/2006/relationships/image" Target="../media/50895f70_86a6_11e9_8101_003048fd731b_30a1de23_a599_11ee_a526_047c1617b14362.png"/><Relationship Id="rId63" Type="http://schemas.openxmlformats.org/officeDocument/2006/relationships/image" Target="../media/50895f73_86a6_11e9_8101_003048fd731b_30a1de25_a599_11ee_a526_047c1617b14363.png"/><Relationship Id="rId64" Type="http://schemas.openxmlformats.org/officeDocument/2006/relationships/image" Target="../media/50895f76_86a6_11e9_8101_003048fd731b_30a1de28_a599_11ee_a526_047c1617b14364.jpeg"/><Relationship Id="rId65" Type="http://schemas.openxmlformats.org/officeDocument/2006/relationships/image" Target="../media/50895f79_86a6_11e9_8101_003048fd731b_30a1de29_a599_11ee_a526_047c1617b14365.png"/><Relationship Id="rId66" Type="http://schemas.openxmlformats.org/officeDocument/2006/relationships/image" Target="../media/50895f7c_86a6_11e9_8101_003048fd731b_3700bd73_a599_11ee_a526_047c1617b14366.png"/><Relationship Id="rId67" Type="http://schemas.openxmlformats.org/officeDocument/2006/relationships/image" Target="../media/e825a76a_3767_11ea_810f_003048fd731b_ae66e53f_3fbb_11ef_a5f3_047c1617b14367.jpeg"/><Relationship Id="rId68" Type="http://schemas.openxmlformats.org/officeDocument/2006/relationships/image" Target="../media/e825a742_3767_11ea_810f_003048fd731b_b618d7d5_4847_11ea_810f_003048fd731b68.jpeg"/><Relationship Id="rId69" Type="http://schemas.openxmlformats.org/officeDocument/2006/relationships/image" Target="../media/e825a744_3767_11ea_810f_003048fd731b_3700bdec_a599_11ee_a526_047c1617b14369.jpeg"/><Relationship Id="rId70" Type="http://schemas.openxmlformats.org/officeDocument/2006/relationships/image" Target="../media/e825a746_3767_11ea_810f_003048fd731b_3700bdeb_a599_11ee_a526_047c1617b14370.jpeg"/><Relationship Id="rId71" Type="http://schemas.openxmlformats.org/officeDocument/2006/relationships/image" Target="../media/e825a748_3767_11ea_810f_003048fd731b_3700bded_a599_11ee_a526_047c1617b14371.jpeg"/><Relationship Id="rId72" Type="http://schemas.openxmlformats.org/officeDocument/2006/relationships/image" Target="../media/e825a74a_3767_11ea_810f_003048fd731b_3700bdee_a599_11ee_a526_047c1617b14372.jpeg"/><Relationship Id="rId73" Type="http://schemas.openxmlformats.org/officeDocument/2006/relationships/image" Target="../media/e825a74c_3767_11ea_810f_003048fd731b_3700bdef_a599_11ee_a526_047c1617b14373.jpeg"/><Relationship Id="rId74" Type="http://schemas.openxmlformats.org/officeDocument/2006/relationships/image" Target="../media/e825a74e_3767_11ea_810f_003048fd731b_3700bdf0_a599_11ee_a526_047c1617b14374.jpeg"/><Relationship Id="rId75" Type="http://schemas.openxmlformats.org/officeDocument/2006/relationships/image" Target="../media/e825a750_3767_11ea_810f_003048fd731b_3700bdf1_a599_11ee_a526_047c1617b14375.jpeg"/><Relationship Id="rId76" Type="http://schemas.openxmlformats.org/officeDocument/2006/relationships/image" Target="../media/e825a752_3767_11ea_810f_003048fd731b_3700bdf2_a599_11ee_a526_047c1617b14376.jpeg"/><Relationship Id="rId77" Type="http://schemas.openxmlformats.org/officeDocument/2006/relationships/image" Target="../media/e825a754_3767_11ea_810f_003048fd731b_3700bdf3_a599_11ee_a526_047c1617b14377.jpeg"/><Relationship Id="rId78" Type="http://schemas.openxmlformats.org/officeDocument/2006/relationships/image" Target="../media/e825a756_3767_11ea_810f_003048fd731b_3700bdf4_a599_11ee_a526_047c1617b14378.jpeg"/><Relationship Id="rId79" Type="http://schemas.openxmlformats.org/officeDocument/2006/relationships/image" Target="../media/f0fe18b0_3248_11ee_a490_047c1617b143_a73d6c3a_3fbb_11ef_a5f3_047c1617b14379.png"/><Relationship Id="rId80" Type="http://schemas.openxmlformats.org/officeDocument/2006/relationships/image" Target="../media/f0fe18b2_3248_11ee_a490_047c1617b143_a73d6c42_3fbb_11ef_a5f3_047c1617b14380.png"/><Relationship Id="rId81" Type="http://schemas.openxmlformats.org/officeDocument/2006/relationships/image" Target="../media/f0fe18b4_3248_11ee_a490_047c1617b143_a73d6c3c_3fbb_11ef_a5f3_047c1617b14381.png"/><Relationship Id="rId82" Type="http://schemas.openxmlformats.org/officeDocument/2006/relationships/image" Target="../media/f0fe18b6_3248_11ee_a490_047c1617b143_a73d6c3e_3fbb_11ef_a5f3_047c1617b14382.png"/><Relationship Id="rId83" Type="http://schemas.openxmlformats.org/officeDocument/2006/relationships/image" Target="../media/f0fe18b8_3248_11ee_a490_047c1617b143_a73d6c40_3fbb_11ef_a5f3_047c1617b14383.png"/><Relationship Id="rId84" Type="http://schemas.openxmlformats.org/officeDocument/2006/relationships/image" Target="../media/f0fe18ba_3248_11ee_a490_047c1617b143_a73d6c30_3fbb_11ef_a5f3_047c1617b14384.png"/><Relationship Id="rId85" Type="http://schemas.openxmlformats.org/officeDocument/2006/relationships/image" Target="../media/f0fe18bc_3248_11ee_a490_047c1617b143_a73d6c38_3fbb_11ef_a5f3_047c1617b14385.png"/><Relationship Id="rId86" Type="http://schemas.openxmlformats.org/officeDocument/2006/relationships/image" Target="../media/f0fe18be_3248_11ee_a490_047c1617b143_a73d6c32_3fbb_11ef_a5f3_047c1617b14386.png"/><Relationship Id="rId87" Type="http://schemas.openxmlformats.org/officeDocument/2006/relationships/image" Target="../media/f0fe18c0_3248_11ee_a490_047c1617b143_a73d6c34_3fbb_11ef_a5f3_047c1617b14387.png"/><Relationship Id="rId88" Type="http://schemas.openxmlformats.org/officeDocument/2006/relationships/image" Target="../media/f0fe18c2_3248_11ee_a490_047c1617b143_a73d6c36_3fbb_11ef_a5f3_047c1617b14388.png"/><Relationship Id="rId89" Type="http://schemas.openxmlformats.org/officeDocument/2006/relationships/image" Target="../media/e825a75e_3767_11ea_810f_003048fd731b_82295986_3773_11ea_810f_003048fd731b89.jpeg"/><Relationship Id="rId90" Type="http://schemas.openxmlformats.org/officeDocument/2006/relationships/image" Target="../media/e825a760_3767_11ea_810f_003048fd731b_3700bdf6_a599_11ee_a526_047c1617b14390.jpeg"/><Relationship Id="rId91" Type="http://schemas.openxmlformats.org/officeDocument/2006/relationships/image" Target="../media/e825a762_3767_11ea_810f_003048fd731b_3700bdf7_a599_11ee_a526_047c1617b14391.jpeg"/><Relationship Id="rId92" Type="http://schemas.openxmlformats.org/officeDocument/2006/relationships/image" Target="../media/e825a764_3767_11ea_810f_003048fd731b_3700bdf8_a599_11ee_a526_047c1617b14392.jpeg"/><Relationship Id="rId93" Type="http://schemas.openxmlformats.org/officeDocument/2006/relationships/image" Target="../media/e825a766_3767_11ea_810f_003048fd731b_3700bdf5_a599_11ee_a526_047c1617b14393.jpeg"/><Relationship Id="rId94" Type="http://schemas.openxmlformats.org/officeDocument/2006/relationships/image" Target="../media/0352cc21_5316_11ee_a4bb_047c1617b143_19e968d4_793a_11f0_a79f_047c1617b14394.jpeg"/><Relationship Id="rId95" Type="http://schemas.openxmlformats.org/officeDocument/2006/relationships/image" Target="../media/0352cc23_5316_11ee_a4bb_047c1617b143_19e968d1_793a_11f0_a79f_047c1617b14395.jpeg"/><Relationship Id="rId96" Type="http://schemas.openxmlformats.org/officeDocument/2006/relationships/image" Target="../media/0352cc25_5316_11ee_a4bb_047c1617b143_19e968d2_793a_11f0_a79f_047c1617b14396.jpeg"/><Relationship Id="rId97" Type="http://schemas.openxmlformats.org/officeDocument/2006/relationships/image" Target="../media/0352cc27_5316_11ee_a4bb_047c1617b143_19e968d3_793a_11f0_a79f_047c1617b14397.jpeg"/><Relationship Id="rId98" Type="http://schemas.openxmlformats.org/officeDocument/2006/relationships/image" Target="../media/0352cc29_5316_11ee_a4bb_047c1617b143_a73d6c47_3fbb_11ef_a5f3_047c1617b14398.png"/><Relationship Id="rId99" Type="http://schemas.openxmlformats.org/officeDocument/2006/relationships/image" Target="../media/0352cc2b_5316_11ee_a4bb_047c1617b143_19e968d0_793a_11f0_a79f_047c1617b14399.jpeg"/><Relationship Id="rId100" Type="http://schemas.openxmlformats.org/officeDocument/2006/relationships/image" Target="../media/0352cc2d_5316_11ee_a4bb_047c1617b143_19e968cc_793a_11f0_a79f_047c1617b143100.jpeg"/><Relationship Id="rId101" Type="http://schemas.openxmlformats.org/officeDocument/2006/relationships/image" Target="../media/0352cc2f_5316_11ee_a4bb_047c1617b143_19e968cd_793a_11f0_a79f_047c1617b143101.jpeg"/><Relationship Id="rId102" Type="http://schemas.openxmlformats.org/officeDocument/2006/relationships/image" Target="../media/0352cc31_5316_11ee_a4bb_047c1617b143_19e968ce_793a_11f0_a79f_047c1617b143102.jpeg"/><Relationship Id="rId103" Type="http://schemas.openxmlformats.org/officeDocument/2006/relationships/image" Target="../media/0352cc33_5316_11ee_a4bb_047c1617b143_19e968cf_793a_11f0_a79f_047c1617b143103.jpeg"/><Relationship Id="rId104" Type="http://schemas.openxmlformats.org/officeDocument/2006/relationships/image" Target="../media/1f13c447_37d2_11ef_a5e9_047c1617b143_19e968a7_793a_11f0_a79f_047c1617b143104.jpeg"/><Relationship Id="rId105" Type="http://schemas.openxmlformats.org/officeDocument/2006/relationships/image" Target="../media/1f13c449_37d2_11ef_a5e9_047c1617b143_19e968a8_793a_11f0_a79f_047c1617b143105.jpeg"/><Relationship Id="rId106" Type="http://schemas.openxmlformats.org/officeDocument/2006/relationships/image" Target="../media/1f13c44b_37d2_11ef_a5e9_047c1617b143_19e968b2_793a_11f0_a79f_047c1617b143106.jpeg"/><Relationship Id="rId107" Type="http://schemas.openxmlformats.org/officeDocument/2006/relationships/image" Target="../media/1f13c44d_37d2_11ef_a5e9_047c1617b143_19e968ad_793a_11f0_a79f_047c1617b143107.jpeg"/><Relationship Id="rId108" Type="http://schemas.openxmlformats.org/officeDocument/2006/relationships/image" Target="../media/1f13c44f_37d2_11ef_a5e9_047c1617b143_19e968a9_793a_11f0_a79f_047c1617b143108.jpeg"/><Relationship Id="rId109" Type="http://schemas.openxmlformats.org/officeDocument/2006/relationships/image" Target="../media/1f13c451_37d2_11ef_a5e9_047c1617b143_19e968ae_793a_11f0_a79f_047c1617b143109.jpeg"/><Relationship Id="rId110" Type="http://schemas.openxmlformats.org/officeDocument/2006/relationships/image" Target="../media/1f13c453_37d2_11ef_a5e9_047c1617b143_19e968a0_793a_11f0_a79f_047c1617b143110.jpeg"/><Relationship Id="rId111" Type="http://schemas.openxmlformats.org/officeDocument/2006/relationships/image" Target="../media/1f13c455_37d2_11ef_a5e9_047c1617b143_19e968a1_793a_11f0_a79f_047c1617b143111.jpeg"/><Relationship Id="rId112" Type="http://schemas.openxmlformats.org/officeDocument/2006/relationships/image" Target="../media/1f13c457_37d2_11ef_a5e9_047c1617b143_19e968a6_793a_11f0_a79f_047c1617b143112.jpeg"/><Relationship Id="rId113" Type="http://schemas.openxmlformats.org/officeDocument/2006/relationships/image" Target="../media/1f13c459_37d2_11ef_a5e9_047c1617b143_19e968a2_793a_11f0_a79f_047c1617b143113.jpeg"/><Relationship Id="rId114" Type="http://schemas.openxmlformats.org/officeDocument/2006/relationships/image" Target="../media/1f13c45b_37d2_11ef_a5e9_047c1617b143_19e968a5_793a_11f0_a79f_047c1617b143114.jpeg"/><Relationship Id="rId115" Type="http://schemas.openxmlformats.org/officeDocument/2006/relationships/image" Target="../media/1f13c45d_37d2_11ef_a5e9_047c1617b143_19e968a4_793a_11f0_a79f_047c1617b143115.jpeg"/><Relationship Id="rId116" Type="http://schemas.openxmlformats.org/officeDocument/2006/relationships/image" Target="../media/e825a758_3767_11ea_810f_003048fd731b_3700bdf9_a599_11ee_a526_047c1617b143116.jpeg"/><Relationship Id="rId117" Type="http://schemas.openxmlformats.org/officeDocument/2006/relationships/image" Target="../media/e825a75a_3767_11ea_810f_003048fd731b_3700bdfa_a599_11ee_a526_047c1617b143117.jpeg"/><Relationship Id="rId118" Type="http://schemas.openxmlformats.org/officeDocument/2006/relationships/image" Target="../media/e825a75c_3767_11ea_810f_003048fd731b_3700bdfb_a599_11ee_a526_047c1617b143118.jpeg"/><Relationship Id="rId119" Type="http://schemas.openxmlformats.org/officeDocument/2006/relationships/image" Target="../media/1fcb31fc_5f91_11eb_822d_003048fd731b_3700bdfc_a599_11ee_a526_047c1617b143119.png"/><Relationship Id="rId120" Type="http://schemas.openxmlformats.org/officeDocument/2006/relationships/image" Target="../media/1fcb31fe_5f91_11eb_822d_003048fd731b_3700bdfd_a599_11ee_a526_047c1617b143120.jpeg"/><Relationship Id="rId121" Type="http://schemas.openxmlformats.org/officeDocument/2006/relationships/image" Target="../media/f0fe18c4_3248_11ee_a490_047c1617b143_a562d154_d05b_11f0_a810_047c1617b143121.jpeg"/><Relationship Id="rId122" Type="http://schemas.openxmlformats.org/officeDocument/2006/relationships/image" Target="../media/f0fe18c6_3248_11ee_a490_047c1617b143_a562d152_d05b_11f0_a810_047c1617b143122.jpeg"/><Relationship Id="rId123" Type="http://schemas.openxmlformats.org/officeDocument/2006/relationships/image" Target="../media/f0fe18c8_3248_11ee_a490_047c1617b143_a562d153_d05b_11f0_a810_047c1617b143123.jpeg"/><Relationship Id="rId124" Type="http://schemas.openxmlformats.org/officeDocument/2006/relationships/image" Target="../media/f0fe18ca_3248_11ee_a490_047c1617b143_0a6f3a70_310d_11f1_a89b_047c1617b143124.jpeg"/><Relationship Id="rId125" Type="http://schemas.openxmlformats.org/officeDocument/2006/relationships/image" Target="../media/f0fe18cc_3248_11ee_a490_047c1617b143_a73d6c51_3fbb_11ef_a5f3_047c1617b143125.png"/><Relationship Id="rId126" Type="http://schemas.openxmlformats.org/officeDocument/2006/relationships/image" Target="../media/32d8af5f_62e1_11ee_a4cf_047c1617b143_ae66e529_3fbb_11ef_a5f3_047c1617b143126.png"/><Relationship Id="rId127" Type="http://schemas.openxmlformats.org/officeDocument/2006/relationships/image" Target="../media/32d8af61_62e1_11ee_a4cf_047c1617b143_ae66e52b_3fbb_11ef_a5f3_047c1617b143127.png"/><Relationship Id="rId128" Type="http://schemas.openxmlformats.org/officeDocument/2006/relationships/image" Target="../media/32d8af63_62e1_11ee_a4cf_047c1617b143_ae66e52d_3fbb_11ef_a5f3_047c1617b143128.png"/><Relationship Id="rId129" Type="http://schemas.openxmlformats.org/officeDocument/2006/relationships/image" Target="../media/32d8af65_62e1_11ee_a4cf_047c1617b143_ae66e52f_3fbb_11ef_a5f3_047c1617b143129.png"/><Relationship Id="rId130" Type="http://schemas.openxmlformats.org/officeDocument/2006/relationships/image" Target="../media/32d8af67_62e1_11ee_a4cf_047c1617b143_ae66e531_3fbb_11ef_a5f3_047c1617b143130.png"/><Relationship Id="rId131" Type="http://schemas.openxmlformats.org/officeDocument/2006/relationships/image" Target="../media/32d8af69_62e1_11ee_a4cf_047c1617b143_ae66e53b_3fbb_11ef_a5f3_047c1617b143131.png"/><Relationship Id="rId132" Type="http://schemas.openxmlformats.org/officeDocument/2006/relationships/image" Target="../media/32d8af6b_62e1_11ee_a4cf_047c1617b143_ae66e53d_3fbb_11ef_a5f3_047c1617b143132.png"/><Relationship Id="rId133" Type="http://schemas.openxmlformats.org/officeDocument/2006/relationships/image" Target="../media/32d8af6d_62e1_11ee_a4cf_047c1617b143_19e968d5_793a_11f0_a79f_047c1617b143133.jpeg"/><Relationship Id="rId134" Type="http://schemas.openxmlformats.org/officeDocument/2006/relationships/image" Target="../media/32d8af6f_62e1_11ee_a4cf_047c1617b143_ae66e539_3fbb_11ef_a5f3_047c1617b143134.png"/><Relationship Id="rId135" Type="http://schemas.openxmlformats.org/officeDocument/2006/relationships/image" Target="../media/32d8af71_62e1_11ee_a4cf_047c1617b143_ae66e533_3fbb_11ef_a5f3_047c1617b143135.png"/><Relationship Id="rId136" Type="http://schemas.openxmlformats.org/officeDocument/2006/relationships/image" Target="../media/fcf76cdd_dd79_11ec_a2a6_00259070b487_b125a35d_a598_11ee_a526_047c1617b143136.jpeg"/><Relationship Id="rId137" Type="http://schemas.openxmlformats.org/officeDocument/2006/relationships/image" Target="../media/fcf76cdf_dd79_11ec_a2a6_00259070b487_b125a365_a598_11ee_a526_047c1617b143137.jpeg"/><Relationship Id="rId138" Type="http://schemas.openxmlformats.org/officeDocument/2006/relationships/image" Target="../media/fcf76ce1_dd79_11ec_a2a6_00259070b487_b125a35f_a598_11ee_a526_047c1617b143138.jpeg"/><Relationship Id="rId139" Type="http://schemas.openxmlformats.org/officeDocument/2006/relationships/image" Target="../media/fcf76ce3_dd79_11ec_a2a6_00259070b487_b125a367_a598_11ee_a526_047c1617b143139.jpeg"/><Relationship Id="rId140" Type="http://schemas.openxmlformats.org/officeDocument/2006/relationships/image" Target="../media/fcf76ce5_dd79_11ec_a2a6_00259070b487_b125a359_a598_11ee_a526_047c1617b143140.jpeg"/><Relationship Id="rId141" Type="http://schemas.openxmlformats.org/officeDocument/2006/relationships/image" Target="../media/fcf76ce7_dd79_11ec_a2a6_00259070b487_b125a361_a598_11ee_a526_047c1617b143141.jpeg"/><Relationship Id="rId142" Type="http://schemas.openxmlformats.org/officeDocument/2006/relationships/image" Target="../media/fcf76ce9_dd79_11ec_a2a6_00259070b487_b125a35b_a598_11ee_a526_047c1617b143142.jpeg"/><Relationship Id="rId143" Type="http://schemas.openxmlformats.org/officeDocument/2006/relationships/image" Target="../media/fcf76ceb_dd79_11ec_a2a6_00259070b487_b125a363_a598_11ee_a526_047c1617b143143.jpeg"/><Relationship Id="rId144" Type="http://schemas.openxmlformats.org/officeDocument/2006/relationships/image" Target="../media/fcf76ced_dd79_11ec_a2a6_00259070b487_30a1dc51_a599_11ee_a526_047c1617b143144.jpeg"/><Relationship Id="rId145" Type="http://schemas.openxmlformats.org/officeDocument/2006/relationships/image" Target="../media/fcf76cef_dd79_11ec_a2a6_00259070b487_30a1dc53_a599_11ee_a526_047c1617b143145.png"/><Relationship Id="rId146" Type="http://schemas.openxmlformats.org/officeDocument/2006/relationships/image" Target="../media/fcf76cf1_dd79_11ec_a2a6_00259070b487_30a1dc55_a599_11ee_a526_047c1617b143146.png"/><Relationship Id="rId147" Type="http://schemas.openxmlformats.org/officeDocument/2006/relationships/image" Target="../media/fcf76cf3_dd79_11ec_a2a6_00259070b487_30a1dc4b_a599_11ee_a526_047c1617b143147.png"/><Relationship Id="rId148" Type="http://schemas.openxmlformats.org/officeDocument/2006/relationships/image" Target="../media/fcf76cf5_dd79_11ec_a2a6_00259070b487_30a1dc4d_a599_11ee_a526_047c1617b143148.png"/><Relationship Id="rId149" Type="http://schemas.openxmlformats.org/officeDocument/2006/relationships/image" Target="../media/fcf76cf7_dd79_11ec_a2a6_00259070b487_30a1dc4f_a599_11ee_a526_047c1617b143149.png"/><Relationship Id="rId150" Type="http://schemas.openxmlformats.org/officeDocument/2006/relationships/image" Target="../media/fcf76cf9_dd79_11ec_a2a6_00259070b487_30a1dc78_a599_11ee_a526_047c1617b143150.jpeg"/><Relationship Id="rId151" Type="http://schemas.openxmlformats.org/officeDocument/2006/relationships/image" Target="../media/fcf76cfb_dd79_11ec_a2a6_00259070b487_30a1dc82_a599_11ee_a526_047c1617b143151.jpeg"/><Relationship Id="rId152" Type="http://schemas.openxmlformats.org/officeDocument/2006/relationships/image" Target="../media/fcf76cfd_dd79_11ec_a2a6_00259070b487_30a1dc84_a599_11ee_a526_047c1617b143152.jpeg"/><Relationship Id="rId153" Type="http://schemas.openxmlformats.org/officeDocument/2006/relationships/image" Target="../media/fcf76cff_dd79_11ec_a2a6_00259070b487_30a1dc7e_a599_11ee_a526_047c1617b143153.jpeg"/><Relationship Id="rId154" Type="http://schemas.openxmlformats.org/officeDocument/2006/relationships/image" Target="../media/fcf76d01_dd79_11ec_a2a6_00259070b487_30a1dc80_a599_11ee_a526_047c1617b143154.jpeg"/><Relationship Id="rId155" Type="http://schemas.openxmlformats.org/officeDocument/2006/relationships/image" Target="../media/fcf76d03_dd79_11ec_a2a6_00259070b487_30a1dc7a_a599_11ee_a526_047c1617b143155.jpeg"/><Relationship Id="rId156" Type="http://schemas.openxmlformats.org/officeDocument/2006/relationships/image" Target="../media/fcf76d05_dd79_11ec_a2a6_00259070b487_30a1dc7c_a599_11ee_a526_047c1617b143156.jpeg"/><Relationship Id="rId157" Type="http://schemas.openxmlformats.org/officeDocument/2006/relationships/image" Target="../media/fcf76d07_dd79_11ec_a2a6_00259070b487_30a1dc86_a599_11ee_a526_047c1617b143157.jpeg"/><Relationship Id="rId158" Type="http://schemas.openxmlformats.org/officeDocument/2006/relationships/image" Target="../media/fcf76d09_dd79_11ec_a2a6_00259070b487_30a1dc57_a599_11ee_a526_047c1617b143158.png"/><Relationship Id="rId159" Type="http://schemas.openxmlformats.org/officeDocument/2006/relationships/image" Target="../media/fcf76d0b_dd79_11ec_a2a6_00259070b487_30a1dc2b_a599_11ee_a526_047c1617b143159.png"/><Relationship Id="rId160" Type="http://schemas.openxmlformats.org/officeDocument/2006/relationships/image" Target="../media/fcf76d0d_dd79_11ec_a2a6_00259070b487_30a1dc2d_a599_11ee_a526_047c1617b143160.png"/><Relationship Id="rId161" Type="http://schemas.openxmlformats.org/officeDocument/2006/relationships/image" Target="../media/fcf76d0f_dd79_11ec_a2a6_00259070b487_30a1dc2f_a599_11ee_a526_047c1617b143161.png"/><Relationship Id="rId162" Type="http://schemas.openxmlformats.org/officeDocument/2006/relationships/image" Target="../media/ea8dbb6a_dd83_11ec_a2a6_00259070b487_30a1dc45_a599_11ee_a526_047c1617b143162.jpeg"/><Relationship Id="rId163" Type="http://schemas.openxmlformats.org/officeDocument/2006/relationships/image" Target="../media/ea8dbb6c_dd83_11ec_a2a6_00259070b487_30a1dc49_a599_11ee_a526_047c1617b143163.jpeg"/><Relationship Id="rId164" Type="http://schemas.openxmlformats.org/officeDocument/2006/relationships/image" Target="../media/ea8dbb6e_dd83_11ec_a2a6_00259070b487_30a1dc47_a599_11ee_a526_047c1617b143164.jpeg"/><Relationship Id="rId165" Type="http://schemas.openxmlformats.org/officeDocument/2006/relationships/image" Target="../media/ea8dbb76_dd83_11ec_a2a6_00259070b487_b125a369_a598_11ee_a526_047c1617b143165.jpeg"/><Relationship Id="rId166" Type="http://schemas.openxmlformats.org/officeDocument/2006/relationships/image" Target="../media/ea8dbb78_dd83_11ec_a2a6_00259070b487_b125a36b_a598_11ee_a526_047c1617b143166.jpeg"/><Relationship Id="rId167" Type="http://schemas.openxmlformats.org/officeDocument/2006/relationships/image" Target="../media/ea8dbb7a_dd83_11ec_a2a6_00259070b487_b125a36d_a598_11ee_a526_047c1617b143167.jpeg"/><Relationship Id="rId168" Type="http://schemas.openxmlformats.org/officeDocument/2006/relationships/image" Target="../media/ea8dbb8a_dd83_11ec_a2a6_00259070b487_30a1dc67_a599_11ee_a526_047c1617b143168.png"/><Relationship Id="rId169" Type="http://schemas.openxmlformats.org/officeDocument/2006/relationships/image" Target="../media/ea8dbb8c_dd83_11ec_a2a6_00259070b487_30a1dc59_a599_11ee_a526_047c1617b143169.png"/><Relationship Id="rId170" Type="http://schemas.openxmlformats.org/officeDocument/2006/relationships/image" Target="../media/ea8dbb8e_dd83_11ec_a2a6_00259070b487_30a1dc5a_a599_11ee_a526_047c1617b143170.png"/><Relationship Id="rId171" Type="http://schemas.openxmlformats.org/officeDocument/2006/relationships/image" Target="../media/ea8dbb90_dd83_11ec_a2a6_00259070b487_30a1dc5b_a599_11ee_a526_047c1617b143171.png"/><Relationship Id="rId172" Type="http://schemas.openxmlformats.org/officeDocument/2006/relationships/image" Target="../media/ea8dbb92_dd83_11ec_a2a6_00259070b487_30a1dc5d_a599_11ee_a526_047c1617b143172.png"/><Relationship Id="rId173" Type="http://schemas.openxmlformats.org/officeDocument/2006/relationships/image" Target="../media/ea8dbb94_dd83_11ec_a2a6_00259070b487_30a1dc5f_a599_11ee_a526_047c1617b143173.png"/><Relationship Id="rId174" Type="http://schemas.openxmlformats.org/officeDocument/2006/relationships/image" Target="../media/ea8dbb96_dd83_11ec_a2a6_00259070b487_30a1dc61_a599_11ee_a526_047c1617b143174.png"/><Relationship Id="rId175" Type="http://schemas.openxmlformats.org/officeDocument/2006/relationships/image" Target="../media/ea8dbb98_dd83_11ec_a2a6_00259070b487_30a1dc63_a599_11ee_a526_047c1617b143175.png"/><Relationship Id="rId176" Type="http://schemas.openxmlformats.org/officeDocument/2006/relationships/image" Target="../media/ea8dbb9a_dd83_11ec_a2a6_00259070b487_30a1dc65_a599_11ee_a526_047c1617b143176.png"/><Relationship Id="rId177" Type="http://schemas.openxmlformats.org/officeDocument/2006/relationships/image" Target="../media/ea8dbba2_dd83_11ec_a2a6_00259070b487_30a1dc70_a599_11ee_a526_047c1617b143177.png"/><Relationship Id="rId178" Type="http://schemas.openxmlformats.org/officeDocument/2006/relationships/image" Target="../media/ea8dbba4_dd83_11ec_a2a6_00259070b487_30a1dc72_a599_11ee_a526_047c1617b143178.png"/><Relationship Id="rId179" Type="http://schemas.openxmlformats.org/officeDocument/2006/relationships/image" Target="../media/ea8dbba6_dd83_11ec_a2a6_00259070b487_30a1dc74_a599_11ee_a526_047c1617b143179.png"/><Relationship Id="rId180" Type="http://schemas.openxmlformats.org/officeDocument/2006/relationships/image" Target="../media/ea8dbba8_dd83_11ec_a2a6_00259070b487_30a1dc76_a599_11ee_a526_047c1617b143180.png"/><Relationship Id="rId181" Type="http://schemas.openxmlformats.org/officeDocument/2006/relationships/image" Target="../media/ea8dbbaa_dd83_11ec_a2a6_00259070b487_30a1dc6f_a599_11ee_a526_047c1617b143181.jpeg"/><Relationship Id="rId182" Type="http://schemas.openxmlformats.org/officeDocument/2006/relationships/image" Target="../media/85dc95f3_9062_11ed_a3b6_047c1617b143_a73d6c2b_3fbb_11ef_a5f3_047c1617b143182.jpeg"/><Relationship Id="rId183" Type="http://schemas.openxmlformats.org/officeDocument/2006/relationships/image" Target="../media/85dc95f1_9062_11ed_a3b6_047c1617b143_a73d6c21_3fbb_11ef_a5f3_047c1617b143183.jpeg"/><Relationship Id="rId184" Type="http://schemas.openxmlformats.org/officeDocument/2006/relationships/image" Target="../media/5ce7260d_9a62_11ed_a3c3_047c1617b143_a73d6c17_3fbb_11ef_a5f3_047c1617b143184.jpeg"/><Relationship Id="rId185" Type="http://schemas.openxmlformats.org/officeDocument/2006/relationships/image" Target="../media/5ce7260f_9a62_11ed_a3c3_047c1617b143_a73d6c19_3fbb_11ef_a5f3_047c1617b143185.jpeg"/><Relationship Id="rId186" Type="http://schemas.openxmlformats.org/officeDocument/2006/relationships/image" Target="../media/5ce72611_9a62_11ed_a3c3_047c1617b143_a73d6c27_3fbb_11ef_a5f3_047c1617b143186.jpeg"/><Relationship Id="rId187" Type="http://schemas.openxmlformats.org/officeDocument/2006/relationships/image" Target="../media/5ce72613_9a62_11ed_a3c3_047c1617b143_a73d6c1d_3fbb_11ef_a5f3_047c1617b143187.jpeg"/><Relationship Id="rId188" Type="http://schemas.openxmlformats.org/officeDocument/2006/relationships/image" Target="../media/5ce72615_9a62_11ed_a3c3_047c1617b143_a73d6c23_3fbb_11ef_a5f3_047c1617b143188.jpeg"/><Relationship Id="rId189" Type="http://schemas.openxmlformats.org/officeDocument/2006/relationships/image" Target="../media/5ce72617_9a62_11ed_a3c3_047c1617b143_a73d6c25_3fbb_11ef_a5f3_047c1617b143189.jpeg"/><Relationship Id="rId190" Type="http://schemas.openxmlformats.org/officeDocument/2006/relationships/image" Target="../media/5ce72625_9a62_11ed_a3c3_047c1617b143_a73d6c29_3fbb_11ef_a5f3_047c1617b143190.jpeg"/><Relationship Id="rId191" Type="http://schemas.openxmlformats.org/officeDocument/2006/relationships/image" Target="../media/3346f523_0631_11ee_a455_047c1617b143_a73d6c1f_3fbb_11ef_a5f3_047c1617b143191.jpeg"/><Relationship Id="rId192" Type="http://schemas.openxmlformats.org/officeDocument/2006/relationships/image" Target="../media/1de2cf8e_e54c_11ee_a57c_047c1617b143_a73d6c1b_3fbb_11ef_a5f3_047c1617b143192.jpeg"/><Relationship Id="rId193" Type="http://schemas.openxmlformats.org/officeDocument/2006/relationships/image" Target="../media/1de2cf92_e54c_11ee_a57c_047c1617b143_a73d6c2e_3fbb_11ef_a5f3_047c1617b143193.jpeg"/><Relationship Id="rId194" Type="http://schemas.openxmlformats.org/officeDocument/2006/relationships/image" Target="../media/1de2cf94_e54c_11ee_a57c_047c1617b143_a73d6c2d_3fbb_11ef_a5f3_047c1617b143194.jpeg"/><Relationship Id="rId195" Type="http://schemas.openxmlformats.org/officeDocument/2006/relationships/image" Target="../media/8f0df3fd_0434_11f1_a85d_047c1617b143_2ed14020_0c97_11f1_a86a_047c1617b143195.jpeg"/><Relationship Id="rId196" Type="http://schemas.openxmlformats.org/officeDocument/2006/relationships/image" Target="../media/59589299_a727_11ed_a3d3_047c1617b143_444b1b9e_5a46_11f0_a775_047c1617b143196.jpeg"/><Relationship Id="rId197" Type="http://schemas.openxmlformats.org/officeDocument/2006/relationships/image" Target="../media/fa083bdd_526f_11ef_a60b_047c1617b143_19e96895_793a_11f0_a79f_047c1617b143197.jpeg"/><Relationship Id="rId198" Type="http://schemas.openxmlformats.org/officeDocument/2006/relationships/image" Target="../media/fa083bdf_526f_11ef_a60b_047c1617b143_19e96899_793a_11f0_a79f_047c1617b143198.jpeg"/><Relationship Id="rId199" Type="http://schemas.openxmlformats.org/officeDocument/2006/relationships/image" Target="../media/fa083be1_526f_11ef_a60b_047c1617b143_19e9689e_793a_11f0_a79f_047c1617b143199.jpeg"/><Relationship Id="rId200" Type="http://schemas.openxmlformats.org/officeDocument/2006/relationships/image" Target="../media/fa083be3_526f_11ef_a60b_047c1617b143_19e9689d_793a_11f0_a79f_047c1617b143200.jpeg"/><Relationship Id="rId201" Type="http://schemas.openxmlformats.org/officeDocument/2006/relationships/image" Target="../media/fa083be5_526f_11ef_a60b_047c1617b143_19e9689f_793a_11f0_a79f_047c1617b143201.jpeg"/><Relationship Id="rId202" Type="http://schemas.openxmlformats.org/officeDocument/2006/relationships/image" Target="../media/e08970e1_ca70_11ef_a6af_047c1617b143_6b95d417_5a46_11f0_a775_047c1617b143202.jpeg"/><Relationship Id="rId203" Type="http://schemas.openxmlformats.org/officeDocument/2006/relationships/image" Target="../media/e08970e3_ca70_11ef_a6af_047c1617b143_6b95d418_5a46_11f0_a775_047c1617b14320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2" name="Image_52" descr="Image_52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9" name="Image_72" descr="Image_7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0" name="Image_73" descr="Image_7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1" name="Image_74" descr="Image_7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2" name="Image_76" descr="Image_7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3" name="Image_77" descr="Image_7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4" name="Image_78" descr="Image_7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5" name="Image_79" descr="Image_7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6" name="Image_80" descr="Image_8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7" name="Image_82" descr="Image_8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8" name="Image_84" descr="Image_8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9" name="Image_85" descr="Image_8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0" name="Image_86" descr="Image_8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1" name="Image_87" descr="Image_8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2" name="Image_88" descr="Image_8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3" name="Image_89" descr="Image_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4" name="Image_90" descr="Image_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5" name="Image_91" descr="Image_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6" name="Image_92" descr="Image_9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7" name="Image_93" descr="Image_9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8" name="Image_94" descr="Image_9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9" name="Image_95" descr="Image_9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0" name="Image_96" descr="Image_9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1" name="Image_97" descr="Image_9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2" name="Image_98" descr="Image_9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3" name="Image_99" descr="Image_9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4" name="Image_100" descr="Image_10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5" name="Image_101" descr="Image_10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6" name="Image_102" descr="Image_10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7" name="Image_103" descr="Image_10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8" name="Image_104" descr="Image_10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9" name="Image_106" descr="Image_10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0" name="Image_107" descr="Image_10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1" name="Image_108" descr="Image_10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2" name="Image_109" descr="Image_10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3" name="Image_110" descr="Image_11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4" name="Image_111" descr="Image_11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5" name="Image_112" descr="Image_11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6" name="Image_113" descr="Image_11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7" name="Image_114" descr="Image_11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8" name="Image_115" descr="Image_11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9" name="Image_116" descr="Image_11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0" name="Image_117" descr="Image_11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1" name="Image_118" descr="Image_11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2" name="Image_119" descr="Image_11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3" name="Image_120" descr="Image_12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4" name="Image_121" descr="Image_12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5" name="Image_122" descr="Image_12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6" name="Image_123" descr="Image_12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7" name="Image_124" descr="Image_12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8" name="Image_125" descr="Image_12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9" name="Image_126" descr="Image_12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0" name="Image_127" descr="Image_12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1" name="Image_128" descr="Image_12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2" name="Image_129" descr="Image_12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3" name="Image_130" descr="Image_13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4" name="Image_131" descr="Image_13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5" name="Image_132" descr="Image_13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6" name="Image_134" descr="Image_13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7" name="Image_135" descr="Image_13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8" name="Image_136" descr="Image_13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9" name="Image_137" descr="Image_13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0" name="Image_138" descr="Image_13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1" name="Image_139" descr="Image_13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2" name="Image_140" descr="Image_14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3" name="Image_141" descr="Image_14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4" name="Image_142" descr="Image_14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5" name="Image_143" descr="Image_14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6" name="Image_144" descr="Image_14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7" name="Image_145" descr="Image_14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8" name="Image_146" descr="Image_14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9" name="Image_147" descr="Image_14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0" name="Image_148" descr="Image_14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1" name="Image_149" descr="Image_14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2" name="Image_150" descr="Image_15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3" name="Image_151" descr="Image_15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4" name="Image_152" descr="Image_15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5" name="Image_153" descr="Image_15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6" name="Image_155" descr="Image_15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7" name="Image_156" descr="Image_15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8" name="Image_157" descr="Image_15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9" name="Image_158" descr="Image_15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0" name="Image_159" descr="Image_15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1" name="Image_160" descr="Image_16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2" name="Image_161" descr="Image_16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3" name="Image_162" descr="Image_16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4" name="Image_163" descr="Image_16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5" name="Image_164" descr="Image_16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6" name="Image_165" descr="Image_16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7" name="Image_166" descr="Image_16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8" name="Image_167" descr="Image_16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9" name="Image_168" descr="Image_16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0" name="Image_169" descr="Image_16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1" name="Image_170" descr="Image_17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2" name="Image_171" descr="Image_17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3" name="Image_172" descr="Image_17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4" name="Image_173" descr="Image_17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5" name="Image_174" descr="Image_17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6" name="Image_175" descr="Image_17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7" name="Image_176" descr="Image_17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8" name="Image_177" descr="Image_17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9" name="Image_178" descr="Image_17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0" name="Image_179" descr="Image_17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1" name="Image_180" descr="Image_18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2" name="Image_181" descr="Image_18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3" name="Image_182" descr="Image_18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4" name="Image_183" descr="Image_18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5" name="Image_184" descr="Image_18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6" name="Image_185" descr="Image_18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7" name="Image_186" descr="Image_18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8" name="Image_187" descr="Image_18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9" name="Image_188" descr="Image_18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0" name="Image_189" descr="Image_18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1" name="Image_190" descr="Image_19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2" name="Image_191" descr="Image_19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3" name="Image_192" descr="Image_19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4" name="Image_193" descr="Image_19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5" name="Image_194" descr="Image_194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6" name="Image_195" descr="Image_195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7" name="Image_196" descr="Image_196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8" name="Image_197" descr="Image_197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9" name="Image_198" descr="Image_198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0" name="Image_199" descr="Image_19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1" name="Image_200" descr="Image_200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2" name="Image_201" descr="Image_20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3" name="Image_202" descr="Image_202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4" name="Image_203" descr="Image_20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5" name="Image_204" descr="Image_20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6" name="Image_205" descr="Image_20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7" name="Image_206" descr="Image_20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8" name="Image_207" descr="Image_20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9" name="Image_208" descr="Image_20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0" name="Image_209" descr="Image_20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1" name="Image_210" descr="Image_21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2" name="Image_211" descr="Image_21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3" name="Image_212" descr="Image_21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4" name="Image_213" descr="Image_21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5" name="Image_215" descr="Image_215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6" name="Image_216" descr="Image_216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7" name="Image_218" descr="Image_218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8" name="Image_219" descr="Image_219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9" name="Image_220" descr="Image_220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0" name="Image_221" descr="Image_221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1" name="Image_222" descr="Image_222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2" name="Image_223" descr="Image_223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3" name="Image_224" descr="Image_224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889515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8</v>
      </c>
      <c r="H5" s="2">
        <v>0</v>
      </c>
      <c r="I5" s="1">
        <v>0</v>
      </c>
      <c r="J5" s="3" t="s">
        <v>17</v>
      </c>
      <c r="K5" s="2" t="str">
        <f>J5*1605.15</f>
        <v>0</v>
      </c>
      <c r="L5" s="5"/>
    </row>
    <row r="6" spans="1:12" customHeight="1" ht="105" outlineLevel="4">
      <c r="A6" s="1"/>
      <c r="B6" s="1">
        <v>821819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 t="s">
        <v>22</v>
      </c>
      <c r="J6" s="3" t="s">
        <v>17</v>
      </c>
      <c r="K6" s="2" t="str">
        <f>J6*411.57</f>
        <v>0</v>
      </c>
      <c r="L6" s="5"/>
    </row>
    <row r="7" spans="1:12" customHeight="1" ht="105" outlineLevel="4">
      <c r="A7" s="1"/>
      <c r="B7" s="1">
        <v>821821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6</v>
      </c>
      <c r="H7" s="2">
        <v>0</v>
      </c>
      <c r="I7" s="1">
        <v>0</v>
      </c>
      <c r="J7" s="3" t="s">
        <v>17</v>
      </c>
      <c r="K7" s="2" t="str">
        <f>J7*432.37</f>
        <v>0</v>
      </c>
      <c r="L7" s="5"/>
    </row>
    <row r="8" spans="1:12" customHeight="1" ht="105" outlineLevel="4">
      <c r="A8" s="1"/>
      <c r="B8" s="1">
        <v>821822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22</v>
      </c>
      <c r="H8" s="2">
        <v>0</v>
      </c>
      <c r="I8" s="1">
        <v>0</v>
      </c>
      <c r="J8" s="3" t="s">
        <v>17</v>
      </c>
      <c r="K8" s="2" t="str">
        <f>J8*343.47</f>
        <v>0</v>
      </c>
      <c r="L8" s="5"/>
    </row>
    <row r="9" spans="1:12" customHeight="1" ht="105" outlineLevel="4">
      <c r="A9" s="1"/>
      <c r="B9" s="1">
        <v>821823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22</v>
      </c>
      <c r="H9" s="2">
        <v>0</v>
      </c>
      <c r="I9" s="1">
        <v>0</v>
      </c>
      <c r="J9" s="3" t="s">
        <v>17</v>
      </c>
      <c r="K9" s="2" t="str">
        <f>J9*427.14</f>
        <v>0</v>
      </c>
      <c r="L9" s="5"/>
    </row>
    <row r="10" spans="1:12" customHeight="1" ht="105" outlineLevel="4">
      <c r="A10" s="1"/>
      <c r="B10" s="1">
        <v>821824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4</v>
      </c>
      <c r="H10" s="2">
        <v>0</v>
      </c>
      <c r="I10" s="1">
        <v>0</v>
      </c>
      <c r="J10" s="3" t="s">
        <v>17</v>
      </c>
      <c r="K10" s="2" t="str">
        <f>J10*436.73</f>
        <v>0</v>
      </c>
      <c r="L10" s="5"/>
    </row>
    <row r="11" spans="1:12" customHeight="1" ht="105" outlineLevel="4">
      <c r="A11" s="1"/>
      <c r="B11" s="1">
        <v>821830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17</v>
      </c>
      <c r="K11" s="2" t="str">
        <f>J11*482.39</f>
        <v>0</v>
      </c>
      <c r="L11" s="5"/>
    </row>
    <row r="12" spans="1:12" customHeight="1" ht="105" outlineLevel="4">
      <c r="A12" s="1"/>
      <c r="B12" s="1">
        <v>821832</v>
      </c>
      <c r="C12" s="1" t="s">
        <v>43</v>
      </c>
      <c r="D12" s="1" t="s">
        <v>44</v>
      </c>
      <c r="E12" s="2" t="s">
        <v>37</v>
      </c>
      <c r="F12" s="2" t="s">
        <v>45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J12*428.80</f>
        <v>0</v>
      </c>
      <c r="L12" s="5"/>
    </row>
    <row r="13" spans="1:12" customHeight="1" ht="105" outlineLevel="4">
      <c r="A13" s="1"/>
      <c r="B13" s="1">
        <v>821834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10</v>
      </c>
      <c r="H13" s="2">
        <v>0</v>
      </c>
      <c r="I13" s="1" t="s">
        <v>50</v>
      </c>
      <c r="J13" s="3" t="s">
        <v>17</v>
      </c>
      <c r="K13" s="2" t="str">
        <f>J13*466.34</f>
        <v>0</v>
      </c>
      <c r="L13" s="5"/>
    </row>
    <row r="14" spans="1:12" customHeight="1" ht="105" outlineLevel="4">
      <c r="A14" s="1"/>
      <c r="B14" s="1">
        <v>821837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50</v>
      </c>
      <c r="H14" s="2">
        <v>0</v>
      </c>
      <c r="I14" s="1">
        <v>0</v>
      </c>
      <c r="J14" s="3" t="s">
        <v>17</v>
      </c>
      <c r="K14" s="2" t="str">
        <f>J14*337.59</f>
        <v>0</v>
      </c>
      <c r="L14" s="5"/>
    </row>
    <row r="15" spans="1:12" customHeight="1" ht="105" outlineLevel="4">
      <c r="A15" s="1"/>
      <c r="B15" s="1">
        <v>831539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50</v>
      </c>
      <c r="H15" s="2">
        <v>0</v>
      </c>
      <c r="I15" s="1">
        <v>0</v>
      </c>
      <c r="J15" s="3" t="s">
        <v>17</v>
      </c>
      <c r="K15" s="2" t="str">
        <f>J15*432.90</f>
        <v>0</v>
      </c>
      <c r="L15" s="5"/>
    </row>
    <row r="16" spans="1:12" outlineLevel="2">
      <c r="A16" s="8" t="s">
        <v>59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821790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7</v>
      </c>
      <c r="H17" s="2">
        <v>0</v>
      </c>
      <c r="I17" s="1" t="s">
        <v>50</v>
      </c>
      <c r="J17" s="3" t="s">
        <v>17</v>
      </c>
      <c r="K17" s="2" t="str">
        <f>J17*431.66</f>
        <v>0</v>
      </c>
      <c r="L17" s="5"/>
    </row>
    <row r="18" spans="1:12" customHeight="1" ht="105" outlineLevel="4">
      <c r="A18" s="1"/>
      <c r="B18" s="1">
        <v>821791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-8</v>
      </c>
      <c r="H18" s="2">
        <v>0</v>
      </c>
      <c r="I18" s="1" t="s">
        <v>68</v>
      </c>
      <c r="J18" s="3" t="s">
        <v>17</v>
      </c>
      <c r="K18" s="2" t="str">
        <f>J18*440.25</f>
        <v>0</v>
      </c>
      <c r="L18" s="5"/>
    </row>
    <row r="19" spans="1:12" customHeight="1" ht="105" outlineLevel="4">
      <c r="A19" s="1"/>
      <c r="B19" s="1">
        <v>821792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0</v>
      </c>
      <c r="H19" s="2">
        <v>0</v>
      </c>
      <c r="I19" s="1" t="s">
        <v>50</v>
      </c>
      <c r="J19" s="3" t="s">
        <v>17</v>
      </c>
      <c r="K19" s="2" t="str">
        <f>J19*169.23</f>
        <v>0</v>
      </c>
      <c r="L19" s="5"/>
    </row>
    <row r="20" spans="1:12" customHeight="1" ht="105" outlineLevel="4">
      <c r="A20" s="1"/>
      <c r="B20" s="1">
        <v>821793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0</v>
      </c>
      <c r="H20" s="2">
        <v>0</v>
      </c>
      <c r="I20" s="1">
        <v>0</v>
      </c>
      <c r="J20" s="3" t="s">
        <v>17</v>
      </c>
      <c r="K20" s="2" t="str">
        <f>J20*655.38</f>
        <v>0</v>
      </c>
      <c r="L20" s="5"/>
    </row>
    <row r="21" spans="1:12" customHeight="1" ht="105" outlineLevel="4">
      <c r="A21" s="1"/>
      <c r="B21" s="1">
        <v>821797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22</v>
      </c>
      <c r="H21" s="2">
        <v>0</v>
      </c>
      <c r="I21" s="1">
        <v>0</v>
      </c>
      <c r="J21" s="3" t="s">
        <v>17</v>
      </c>
      <c r="K21" s="2" t="str">
        <f>J21*1314.72</f>
        <v>0</v>
      </c>
      <c r="L21" s="5"/>
    </row>
    <row r="22" spans="1:12" customHeight="1" ht="105" outlineLevel="4">
      <c r="A22" s="1"/>
      <c r="B22" s="1">
        <v>821802</v>
      </c>
      <c r="C22" s="1" t="s">
        <v>81</v>
      </c>
      <c r="D22" s="1" t="s">
        <v>82</v>
      </c>
      <c r="E22" s="2" t="s">
        <v>66</v>
      </c>
      <c r="F22" s="2" t="s">
        <v>83</v>
      </c>
      <c r="G22" s="2">
        <v>-10</v>
      </c>
      <c r="H22" s="2">
        <v>0</v>
      </c>
      <c r="I22" s="1" t="s">
        <v>50</v>
      </c>
      <c r="J22" s="3" t="s">
        <v>17</v>
      </c>
      <c r="K22" s="2" t="str">
        <f>J22*453.79</f>
        <v>0</v>
      </c>
      <c r="L22" s="5"/>
    </row>
    <row r="23" spans="1:12" customHeight="1" ht="105" outlineLevel="4">
      <c r="A23" s="1"/>
      <c r="B23" s="1">
        <v>821807</v>
      </c>
      <c r="C23" s="1" t="s">
        <v>84</v>
      </c>
      <c r="D23" s="1" t="s">
        <v>85</v>
      </c>
      <c r="E23" s="2" t="s">
        <v>86</v>
      </c>
      <c r="F23" s="2" t="s">
        <v>87</v>
      </c>
      <c r="G23" s="2">
        <v>9</v>
      </c>
      <c r="H23" s="2">
        <v>0</v>
      </c>
      <c r="I23" s="1">
        <v>0</v>
      </c>
      <c r="J23" s="3" t="s">
        <v>17</v>
      </c>
      <c r="K23" s="2" t="str">
        <f>J23*438.31</f>
        <v>0</v>
      </c>
      <c r="L23" s="5"/>
    </row>
    <row r="24" spans="1:12" customHeight="1" ht="105" outlineLevel="4">
      <c r="A24" s="1"/>
      <c r="B24" s="1">
        <v>845106</v>
      </c>
      <c r="C24" s="1" t="s">
        <v>88</v>
      </c>
      <c r="D24" s="1" t="s">
        <v>89</v>
      </c>
      <c r="E24" s="2" t="s">
        <v>90</v>
      </c>
      <c r="F24" s="2" t="s">
        <v>91</v>
      </c>
      <c r="G24" s="2">
        <v>9</v>
      </c>
      <c r="H24" s="2">
        <v>0</v>
      </c>
      <c r="I24" s="1">
        <v>0</v>
      </c>
      <c r="J24" s="3" t="s">
        <v>17</v>
      </c>
      <c r="K24" s="2" t="str">
        <f>J24*1281.95</f>
        <v>0</v>
      </c>
      <c r="L24" s="5"/>
    </row>
    <row r="25" spans="1:12" customHeight="1" ht="105" outlineLevel="4">
      <c r="A25" s="1"/>
      <c r="B25" s="1">
        <v>885289</v>
      </c>
      <c r="C25" s="1" t="s">
        <v>92</v>
      </c>
      <c r="D25" s="1" t="s">
        <v>93</v>
      </c>
      <c r="E25" s="2" t="s">
        <v>94</v>
      </c>
      <c r="F25" s="2" t="s">
        <v>95</v>
      </c>
      <c r="G25" s="2">
        <v>0</v>
      </c>
      <c r="H25" s="2">
        <v>0</v>
      </c>
      <c r="I25" s="1">
        <v>0</v>
      </c>
      <c r="J25" s="3" t="s">
        <v>17</v>
      </c>
      <c r="K25" s="2" t="str">
        <f>J25*1242.54</f>
        <v>0</v>
      </c>
      <c r="L25" s="5"/>
    </row>
    <row r="26" spans="1:12" outlineLevel="2">
      <c r="A26" s="8" t="s">
        <v>96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821879</v>
      </c>
      <c r="C27" s="1" t="s">
        <v>97</v>
      </c>
      <c r="D27" s="1" t="s">
        <v>98</v>
      </c>
      <c r="E27" s="2" t="s">
        <v>99</v>
      </c>
      <c r="F27" s="2" t="s">
        <v>100</v>
      </c>
      <c r="G27" s="2" t="s">
        <v>50</v>
      </c>
      <c r="H27" s="2">
        <v>0</v>
      </c>
      <c r="I27" s="1">
        <v>0</v>
      </c>
      <c r="J27" s="3" t="s">
        <v>17</v>
      </c>
      <c r="K27" s="2" t="str">
        <f>J27*332.13</f>
        <v>0</v>
      </c>
      <c r="L27" s="5"/>
    </row>
    <row r="28" spans="1:12" customHeight="1" ht="105" outlineLevel="4">
      <c r="A28" s="1"/>
      <c r="B28" s="1">
        <v>821880</v>
      </c>
      <c r="C28" s="1" t="s">
        <v>101</v>
      </c>
      <c r="D28" s="1" t="s">
        <v>102</v>
      </c>
      <c r="E28" s="2" t="s">
        <v>103</v>
      </c>
      <c r="F28" s="2" t="s">
        <v>104</v>
      </c>
      <c r="G28" s="2" t="s">
        <v>50</v>
      </c>
      <c r="H28" s="2">
        <v>0</v>
      </c>
      <c r="I28" s="1" t="s">
        <v>50</v>
      </c>
      <c r="J28" s="3" t="s">
        <v>17</v>
      </c>
      <c r="K28" s="2" t="str">
        <f>J28*393.21</f>
        <v>0</v>
      </c>
      <c r="L28" s="5"/>
    </row>
    <row r="29" spans="1:12" customHeight="1" ht="105" outlineLevel="4">
      <c r="A29" s="1"/>
      <c r="B29" s="1">
        <v>821883</v>
      </c>
      <c r="C29" s="1" t="s">
        <v>105</v>
      </c>
      <c r="D29" s="1" t="s">
        <v>106</v>
      </c>
      <c r="E29" s="2" t="s">
        <v>107</v>
      </c>
      <c r="F29" s="2" t="s">
        <v>108</v>
      </c>
      <c r="G29" s="2" t="s">
        <v>68</v>
      </c>
      <c r="H29" s="2">
        <v>0</v>
      </c>
      <c r="I29" s="1">
        <v>0</v>
      </c>
      <c r="J29" s="3" t="s">
        <v>17</v>
      </c>
      <c r="K29" s="2" t="str">
        <f>J29*364.89</f>
        <v>0</v>
      </c>
      <c r="L29" s="5"/>
    </row>
    <row r="30" spans="1:12" outlineLevel="2">
      <c r="A30" s="8" t="s">
        <v>109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885290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0</v>
      </c>
      <c r="H31" s="2">
        <v>0</v>
      </c>
      <c r="I31" s="1">
        <v>0</v>
      </c>
      <c r="J31" s="3" t="s">
        <v>17</v>
      </c>
      <c r="K31" s="2" t="str">
        <f>J31*687.61</f>
        <v>0</v>
      </c>
      <c r="L31" s="5"/>
    </row>
    <row r="32" spans="1:12" customHeight="1" ht="105" outlineLevel="4">
      <c r="A32" s="1"/>
      <c r="B32" s="1">
        <v>878153</v>
      </c>
      <c r="C32" s="1" t="s">
        <v>114</v>
      </c>
      <c r="D32" s="1" t="s">
        <v>115</v>
      </c>
      <c r="E32" s="2" t="s">
        <v>116</v>
      </c>
      <c r="F32" s="2" t="s">
        <v>117</v>
      </c>
      <c r="G32" s="2" t="s">
        <v>22</v>
      </c>
      <c r="H32" s="2">
        <v>0</v>
      </c>
      <c r="I32" s="1">
        <v>0</v>
      </c>
      <c r="J32" s="3" t="s">
        <v>17</v>
      </c>
      <c r="K32" s="2" t="str">
        <f>J32*1913.60</f>
        <v>0</v>
      </c>
      <c r="L32" s="5"/>
    </row>
    <row r="33" spans="1:12" customHeight="1" ht="105" outlineLevel="4">
      <c r="A33" s="1"/>
      <c r="B33" s="1">
        <v>821843</v>
      </c>
      <c r="C33" s="1" t="s">
        <v>118</v>
      </c>
      <c r="D33" s="1" t="s">
        <v>119</v>
      </c>
      <c r="E33" s="2" t="s">
        <v>120</v>
      </c>
      <c r="F33" s="2" t="s">
        <v>121</v>
      </c>
      <c r="G33" s="2" t="s">
        <v>22</v>
      </c>
      <c r="H33" s="2">
        <v>0</v>
      </c>
      <c r="I33" s="1">
        <v>0</v>
      </c>
      <c r="J33" s="3" t="s">
        <v>17</v>
      </c>
      <c r="K33" s="2" t="str">
        <f>J33*493.75</f>
        <v>0</v>
      </c>
      <c r="L33" s="5"/>
    </row>
    <row r="34" spans="1:12" customHeight="1" ht="105" outlineLevel="4">
      <c r="A34" s="1"/>
      <c r="B34" s="1">
        <v>821844</v>
      </c>
      <c r="C34" s="1" t="s">
        <v>122</v>
      </c>
      <c r="D34" s="1" t="s">
        <v>123</v>
      </c>
      <c r="E34" s="2" t="s">
        <v>124</v>
      </c>
      <c r="F34" s="2" t="s">
        <v>125</v>
      </c>
      <c r="G34" s="2">
        <v>-9</v>
      </c>
      <c r="H34" s="2">
        <v>0</v>
      </c>
      <c r="I34" s="1" t="s">
        <v>22</v>
      </c>
      <c r="J34" s="3" t="s">
        <v>17</v>
      </c>
      <c r="K34" s="2" t="str">
        <f>J34*543.08</f>
        <v>0</v>
      </c>
      <c r="L34" s="5"/>
    </row>
    <row r="35" spans="1:12" customHeight="1" ht="105" outlineLevel="4">
      <c r="A35" s="1"/>
      <c r="B35" s="1">
        <v>821849</v>
      </c>
      <c r="C35" s="1" t="s">
        <v>126</v>
      </c>
      <c r="D35" s="1" t="s">
        <v>127</v>
      </c>
      <c r="E35" s="2" t="s">
        <v>128</v>
      </c>
      <c r="F35" s="2" t="s">
        <v>129</v>
      </c>
      <c r="G35" s="2" t="s">
        <v>22</v>
      </c>
      <c r="H35" s="2">
        <v>0</v>
      </c>
      <c r="I35" s="1" t="s">
        <v>50</v>
      </c>
      <c r="J35" s="3" t="s">
        <v>17</v>
      </c>
      <c r="K35" s="2" t="str">
        <f>J35*786.70</f>
        <v>0</v>
      </c>
      <c r="L35" s="5"/>
    </row>
    <row r="36" spans="1:12" customHeight="1" ht="105" outlineLevel="4">
      <c r="A36" s="1"/>
      <c r="B36" s="1">
        <v>821850</v>
      </c>
      <c r="C36" s="1" t="s">
        <v>130</v>
      </c>
      <c r="D36" s="1" t="s">
        <v>131</v>
      </c>
      <c r="E36" s="2" t="s">
        <v>132</v>
      </c>
      <c r="F36" s="2" t="s">
        <v>113</v>
      </c>
      <c r="G36" s="2" t="s">
        <v>50</v>
      </c>
      <c r="H36" s="2">
        <v>0</v>
      </c>
      <c r="I36" s="1">
        <v>0</v>
      </c>
      <c r="J36" s="3" t="s">
        <v>17</v>
      </c>
      <c r="K36" s="2" t="str">
        <f>J36*687.61</f>
        <v>0</v>
      </c>
      <c r="L36" s="5"/>
    </row>
    <row r="37" spans="1:12" customHeight="1" ht="105" outlineLevel="4">
      <c r="A37" s="1"/>
      <c r="B37" s="1">
        <v>821851</v>
      </c>
      <c r="C37" s="1" t="s">
        <v>133</v>
      </c>
      <c r="D37" s="1" t="s">
        <v>134</v>
      </c>
      <c r="E37" s="2" t="s">
        <v>135</v>
      </c>
      <c r="F37" s="2" t="s">
        <v>129</v>
      </c>
      <c r="G37" s="2" t="s">
        <v>22</v>
      </c>
      <c r="H37" s="2">
        <v>0</v>
      </c>
      <c r="I37" s="1" t="s">
        <v>68</v>
      </c>
      <c r="J37" s="3" t="s">
        <v>17</v>
      </c>
      <c r="K37" s="2" t="str">
        <f>J37*786.70</f>
        <v>0</v>
      </c>
      <c r="L37" s="5"/>
    </row>
    <row r="38" spans="1:12" customHeight="1" ht="105" outlineLevel="4">
      <c r="A38" s="1"/>
      <c r="B38" s="1">
        <v>821858</v>
      </c>
      <c r="C38" s="1" t="s">
        <v>136</v>
      </c>
      <c r="D38" s="1" t="s">
        <v>137</v>
      </c>
      <c r="E38" s="2" t="s">
        <v>138</v>
      </c>
      <c r="F38" s="2" t="s">
        <v>139</v>
      </c>
      <c r="G38" s="2">
        <v>0</v>
      </c>
      <c r="H38" s="2">
        <v>0</v>
      </c>
      <c r="I38" s="1">
        <v>0</v>
      </c>
      <c r="J38" s="3" t="s">
        <v>17</v>
      </c>
      <c r="K38" s="2" t="str">
        <f>J38*0.00</f>
        <v>0</v>
      </c>
      <c r="L38" s="5"/>
    </row>
    <row r="39" spans="1:12" outlineLevel="2">
      <c r="A39" s="8" t="s">
        <v>140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885291</v>
      </c>
      <c r="C40" s="1" t="s">
        <v>141</v>
      </c>
      <c r="D40" s="1" t="s">
        <v>142</v>
      </c>
      <c r="E40" s="2" t="s">
        <v>143</v>
      </c>
      <c r="F40" s="2" t="s">
        <v>144</v>
      </c>
      <c r="G40" s="2">
        <v>0</v>
      </c>
      <c r="H40" s="2">
        <v>0</v>
      </c>
      <c r="I40" s="1">
        <v>0</v>
      </c>
      <c r="J40" s="3" t="s">
        <v>17</v>
      </c>
      <c r="K40" s="2" t="str">
        <f>J40*345.78</f>
        <v>0</v>
      </c>
      <c r="L40" s="5"/>
    </row>
    <row r="41" spans="1:12" customHeight="1" ht="105" outlineLevel="4">
      <c r="A41" s="1"/>
      <c r="B41" s="1">
        <v>821864</v>
      </c>
      <c r="C41" s="1" t="s">
        <v>145</v>
      </c>
      <c r="D41" s="1" t="s">
        <v>146</v>
      </c>
      <c r="E41" s="2" t="s">
        <v>147</v>
      </c>
      <c r="F41" s="2" t="s">
        <v>148</v>
      </c>
      <c r="G41" s="2" t="s">
        <v>68</v>
      </c>
      <c r="H41" s="2">
        <v>0</v>
      </c>
      <c r="I41" s="1">
        <v>0</v>
      </c>
      <c r="J41" s="3" t="s">
        <v>17</v>
      </c>
      <c r="K41" s="2" t="str">
        <f>J41*309.68</f>
        <v>0</v>
      </c>
      <c r="L41" s="5"/>
    </row>
    <row r="42" spans="1:12" outlineLevel="2">
      <c r="A42" s="8" t="s">
        <v>149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822887</v>
      </c>
      <c r="C43" s="1" t="s">
        <v>150</v>
      </c>
      <c r="D43" s="1" t="s">
        <v>151</v>
      </c>
      <c r="E43" s="2" t="s">
        <v>152</v>
      </c>
      <c r="F43" s="2" t="s">
        <v>153</v>
      </c>
      <c r="G43" s="2" t="s">
        <v>68</v>
      </c>
      <c r="H43" s="2">
        <v>0</v>
      </c>
      <c r="I43" s="1">
        <v>0</v>
      </c>
      <c r="J43" s="3" t="s">
        <v>17</v>
      </c>
      <c r="K43" s="2" t="str">
        <f>J43*134.65</f>
        <v>0</v>
      </c>
      <c r="L43" s="5"/>
    </row>
    <row r="44" spans="1:12" customHeight="1" ht="105" outlineLevel="4">
      <c r="A44" s="1"/>
      <c r="B44" s="1">
        <v>822888</v>
      </c>
      <c r="C44" s="1" t="s">
        <v>154</v>
      </c>
      <c r="D44" s="1" t="s">
        <v>155</v>
      </c>
      <c r="E44" s="2" t="s">
        <v>156</v>
      </c>
      <c r="F44" s="2" t="s">
        <v>157</v>
      </c>
      <c r="G44" s="2" t="s">
        <v>22</v>
      </c>
      <c r="H44" s="2">
        <v>0</v>
      </c>
      <c r="I44" s="1">
        <v>0</v>
      </c>
      <c r="J44" s="3" t="s">
        <v>17</v>
      </c>
      <c r="K44" s="2" t="str">
        <f>J44*143.47</f>
        <v>0</v>
      </c>
      <c r="L44" s="5"/>
    </row>
    <row r="45" spans="1:12" customHeight="1" ht="105" outlineLevel="4">
      <c r="A45" s="1"/>
      <c r="B45" s="1">
        <v>822889</v>
      </c>
      <c r="C45" s="1" t="s">
        <v>158</v>
      </c>
      <c r="D45" s="1" t="s">
        <v>159</v>
      </c>
      <c r="E45" s="2" t="s">
        <v>160</v>
      </c>
      <c r="F45" s="2" t="s">
        <v>161</v>
      </c>
      <c r="G45" s="2">
        <v>-19</v>
      </c>
      <c r="H45" s="2">
        <v>0</v>
      </c>
      <c r="I45" s="1" t="s">
        <v>68</v>
      </c>
      <c r="J45" s="3" t="s">
        <v>17</v>
      </c>
      <c r="K45" s="2" t="str">
        <f>J45*214.85</f>
        <v>0</v>
      </c>
      <c r="L45" s="5"/>
    </row>
    <row r="46" spans="1:12" customHeight="1" ht="105" outlineLevel="4">
      <c r="A46" s="1"/>
      <c r="B46" s="1">
        <v>822891</v>
      </c>
      <c r="C46" s="1" t="s">
        <v>162</v>
      </c>
      <c r="D46" s="1" t="s">
        <v>163</v>
      </c>
      <c r="E46" s="2" t="s">
        <v>164</v>
      </c>
      <c r="F46" s="2" t="s">
        <v>157</v>
      </c>
      <c r="G46" s="2" t="s">
        <v>50</v>
      </c>
      <c r="H46" s="2">
        <v>0</v>
      </c>
      <c r="I46" s="1">
        <v>0</v>
      </c>
      <c r="J46" s="3" t="s">
        <v>17</v>
      </c>
      <c r="K46" s="2" t="str">
        <f>J46*143.47</f>
        <v>0</v>
      </c>
      <c r="L46" s="5"/>
    </row>
    <row r="47" spans="1:12" customHeight="1" ht="105" outlineLevel="4">
      <c r="A47" s="1"/>
      <c r="B47" s="1">
        <v>822893</v>
      </c>
      <c r="C47" s="1" t="s">
        <v>165</v>
      </c>
      <c r="D47" s="1" t="s">
        <v>166</v>
      </c>
      <c r="E47" s="2" t="s">
        <v>167</v>
      </c>
      <c r="F47" s="2" t="s">
        <v>168</v>
      </c>
      <c r="G47" s="2" t="s">
        <v>22</v>
      </c>
      <c r="H47" s="2">
        <v>0</v>
      </c>
      <c r="I47" s="1">
        <v>0</v>
      </c>
      <c r="J47" s="3" t="s">
        <v>17</v>
      </c>
      <c r="K47" s="2" t="str">
        <f>J47*211.03</f>
        <v>0</v>
      </c>
      <c r="L47" s="5"/>
    </row>
    <row r="48" spans="1:12" customHeight="1" ht="105" outlineLevel="4">
      <c r="A48" s="1"/>
      <c r="B48" s="1">
        <v>822895</v>
      </c>
      <c r="C48" s="1" t="s">
        <v>169</v>
      </c>
      <c r="D48" s="1" t="s">
        <v>170</v>
      </c>
      <c r="E48" s="2" t="s">
        <v>171</v>
      </c>
      <c r="F48" s="2" t="s">
        <v>172</v>
      </c>
      <c r="G48" s="2">
        <v>6</v>
      </c>
      <c r="H48" s="2">
        <v>0</v>
      </c>
      <c r="I48" s="1" t="s">
        <v>68</v>
      </c>
      <c r="J48" s="3" t="s">
        <v>17</v>
      </c>
      <c r="K48" s="2" t="str">
        <f>J48*108.82</f>
        <v>0</v>
      </c>
      <c r="L48" s="5"/>
    </row>
    <row r="49" spans="1:12" customHeight="1" ht="105" outlineLevel="4">
      <c r="A49" s="1"/>
      <c r="B49" s="1">
        <v>822896</v>
      </c>
      <c r="C49" s="1" t="s">
        <v>173</v>
      </c>
      <c r="D49" s="1" t="s">
        <v>174</v>
      </c>
      <c r="E49" s="2" t="s">
        <v>175</v>
      </c>
      <c r="F49" s="2" t="s">
        <v>176</v>
      </c>
      <c r="G49" s="2" t="s">
        <v>68</v>
      </c>
      <c r="H49" s="2">
        <v>0</v>
      </c>
      <c r="I49" s="1">
        <v>0</v>
      </c>
      <c r="J49" s="3" t="s">
        <v>17</v>
      </c>
      <c r="K49" s="2" t="str">
        <f>J49*130.18</f>
        <v>0</v>
      </c>
      <c r="L49" s="5"/>
    </row>
    <row r="50" spans="1:12" customHeight="1" ht="105" outlineLevel="4">
      <c r="A50" s="1"/>
      <c r="B50" s="1">
        <v>822898</v>
      </c>
      <c r="C50" s="1" t="s">
        <v>177</v>
      </c>
      <c r="D50" s="1" t="s">
        <v>178</v>
      </c>
      <c r="E50" s="2" t="s">
        <v>179</v>
      </c>
      <c r="F50" s="2" t="s">
        <v>180</v>
      </c>
      <c r="G50" s="2" t="s">
        <v>50</v>
      </c>
      <c r="H50" s="2">
        <v>0</v>
      </c>
      <c r="I50" s="1">
        <v>0</v>
      </c>
      <c r="J50" s="3" t="s">
        <v>17</v>
      </c>
      <c r="K50" s="2" t="str">
        <f>J50*65.24</f>
        <v>0</v>
      </c>
      <c r="L50" s="5"/>
    </row>
    <row r="51" spans="1:12" outlineLevel="2">
      <c r="A51" s="8" t="s">
        <v>181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821897</v>
      </c>
      <c r="C52" s="1" t="s">
        <v>182</v>
      </c>
      <c r="D52" s="1" t="s">
        <v>183</v>
      </c>
      <c r="E52" s="2" t="s">
        <v>184</v>
      </c>
      <c r="F52" s="2" t="s">
        <v>185</v>
      </c>
      <c r="G52" s="2">
        <v>0</v>
      </c>
      <c r="H52" s="2">
        <v>0</v>
      </c>
      <c r="I52" s="1">
        <v>0</v>
      </c>
      <c r="J52" s="3" t="s">
        <v>17</v>
      </c>
      <c r="K52" s="2" t="str">
        <f>J52*174.93</f>
        <v>0</v>
      </c>
      <c r="L52" s="5"/>
    </row>
    <row r="53" spans="1:12" customHeight="1" ht="105" outlineLevel="4">
      <c r="A53" s="1"/>
      <c r="B53" s="1">
        <v>821901</v>
      </c>
      <c r="C53" s="1" t="s">
        <v>186</v>
      </c>
      <c r="D53" s="1" t="s">
        <v>187</v>
      </c>
      <c r="E53" s="2" t="s">
        <v>188</v>
      </c>
      <c r="F53" s="2" t="s">
        <v>189</v>
      </c>
      <c r="G53" s="2">
        <v>0</v>
      </c>
      <c r="H53" s="2">
        <v>0</v>
      </c>
      <c r="I53" s="1">
        <v>0</v>
      </c>
      <c r="J53" s="3" t="s">
        <v>17</v>
      </c>
      <c r="K53" s="2" t="str">
        <f>J53*155.72</f>
        <v>0</v>
      </c>
      <c r="L53" s="5"/>
    </row>
    <row r="54" spans="1:12" customHeight="1" ht="105" outlineLevel="4">
      <c r="A54" s="1"/>
      <c r="B54" s="1">
        <v>821904</v>
      </c>
      <c r="C54" s="1" t="s">
        <v>190</v>
      </c>
      <c r="D54" s="1" t="s">
        <v>191</v>
      </c>
      <c r="E54" s="2" t="s">
        <v>192</v>
      </c>
      <c r="F54" s="2" t="s">
        <v>185</v>
      </c>
      <c r="G54" s="2" t="s">
        <v>68</v>
      </c>
      <c r="H54" s="2">
        <v>0</v>
      </c>
      <c r="I54" s="1">
        <v>0</v>
      </c>
      <c r="J54" s="3" t="s">
        <v>17</v>
      </c>
      <c r="K54" s="2" t="str">
        <f>J54*174.93</f>
        <v>0</v>
      </c>
      <c r="L54" s="5"/>
    </row>
    <row r="55" spans="1:12" customHeight="1" ht="105" outlineLevel="4">
      <c r="A55" s="1"/>
      <c r="B55" s="1">
        <v>821907</v>
      </c>
      <c r="C55" s="1" t="s">
        <v>193</v>
      </c>
      <c r="D55" s="1" t="s">
        <v>194</v>
      </c>
      <c r="E55" s="2" t="s">
        <v>195</v>
      </c>
      <c r="F55" s="2" t="s">
        <v>196</v>
      </c>
      <c r="G55" s="2">
        <v>0</v>
      </c>
      <c r="H55" s="2">
        <v>0</v>
      </c>
      <c r="I55" s="1">
        <v>0</v>
      </c>
      <c r="J55" s="3" t="s">
        <v>17</v>
      </c>
      <c r="K55" s="2" t="str">
        <f>J55*891.47</f>
        <v>0</v>
      </c>
      <c r="L55" s="5"/>
    </row>
    <row r="56" spans="1:12" customHeight="1" ht="105" outlineLevel="4">
      <c r="A56" s="1"/>
      <c r="B56" s="1">
        <v>821910</v>
      </c>
      <c r="C56" s="1" t="s">
        <v>197</v>
      </c>
      <c r="D56" s="1" t="s">
        <v>198</v>
      </c>
      <c r="E56" s="2" t="s">
        <v>199</v>
      </c>
      <c r="F56" s="2" t="s">
        <v>200</v>
      </c>
      <c r="G56" s="2">
        <v>0</v>
      </c>
      <c r="H56" s="2">
        <v>0</v>
      </c>
      <c r="I56" s="1">
        <v>0</v>
      </c>
      <c r="J56" s="3" t="s">
        <v>17</v>
      </c>
      <c r="K56" s="2" t="str">
        <f>J56*411.59</f>
        <v>0</v>
      </c>
      <c r="L56" s="5"/>
    </row>
    <row r="57" spans="1:12" outlineLevel="2">
      <c r="A57" s="8" t="s">
        <v>201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821916</v>
      </c>
      <c r="C58" s="1" t="s">
        <v>202</v>
      </c>
      <c r="D58" s="1" t="s">
        <v>203</v>
      </c>
      <c r="E58" s="2" t="s">
        <v>204</v>
      </c>
      <c r="F58" s="2" t="s">
        <v>205</v>
      </c>
      <c r="G58" s="2" t="s">
        <v>22</v>
      </c>
      <c r="H58" s="2">
        <v>0</v>
      </c>
      <c r="I58" s="1">
        <v>0</v>
      </c>
      <c r="J58" s="3" t="s">
        <v>17</v>
      </c>
      <c r="K58" s="2" t="str">
        <f>J58*1030.96</f>
        <v>0</v>
      </c>
      <c r="L58" s="5"/>
    </row>
    <row r="59" spans="1:12" customHeight="1" ht="105" outlineLevel="4">
      <c r="A59" s="1"/>
      <c r="B59" s="1">
        <v>821917</v>
      </c>
      <c r="C59" s="1" t="s">
        <v>206</v>
      </c>
      <c r="D59" s="1" t="s">
        <v>207</v>
      </c>
      <c r="E59" s="2" t="s">
        <v>208</v>
      </c>
      <c r="F59" s="2" t="s">
        <v>209</v>
      </c>
      <c r="G59" s="2">
        <v>4</v>
      </c>
      <c r="H59" s="2">
        <v>0</v>
      </c>
      <c r="I59" s="1">
        <v>0</v>
      </c>
      <c r="J59" s="3" t="s">
        <v>17</v>
      </c>
      <c r="K59" s="2" t="str">
        <f>J59*1033.08</f>
        <v>0</v>
      </c>
      <c r="L59" s="5"/>
    </row>
    <row r="60" spans="1:12" outlineLevel="2">
      <c r="A60" s="8" t="s">
        <v>210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5"/>
    </row>
    <row r="61" spans="1:12" customHeight="1" ht="105" outlineLevel="4">
      <c r="A61" s="1"/>
      <c r="B61" s="1">
        <v>821920</v>
      </c>
      <c r="C61" s="1" t="s">
        <v>211</v>
      </c>
      <c r="D61" s="1" t="s">
        <v>212</v>
      </c>
      <c r="E61" s="2" t="s">
        <v>213</v>
      </c>
      <c r="F61" s="2" t="s">
        <v>214</v>
      </c>
      <c r="G61" s="2" t="s">
        <v>22</v>
      </c>
      <c r="H61" s="2">
        <v>0</v>
      </c>
      <c r="I61" s="1" t="s">
        <v>68</v>
      </c>
      <c r="J61" s="3" t="s">
        <v>17</v>
      </c>
      <c r="K61" s="2" t="str">
        <f>J61*20.88</f>
        <v>0</v>
      </c>
      <c r="L61" s="5"/>
    </row>
    <row r="62" spans="1:12" customHeight="1" ht="105" outlineLevel="4">
      <c r="A62" s="1"/>
      <c r="B62" s="1">
        <v>821921</v>
      </c>
      <c r="C62" s="1" t="s">
        <v>215</v>
      </c>
      <c r="D62" s="1" t="s">
        <v>216</v>
      </c>
      <c r="E62" s="2" t="s">
        <v>217</v>
      </c>
      <c r="F62" s="2" t="s">
        <v>218</v>
      </c>
      <c r="G62" s="2">
        <v>-100</v>
      </c>
      <c r="H62" s="2">
        <v>0</v>
      </c>
      <c r="I62" s="1" t="s">
        <v>219</v>
      </c>
      <c r="J62" s="3" t="s">
        <v>17</v>
      </c>
      <c r="K62" s="2" t="str">
        <f>J62*14.35</f>
        <v>0</v>
      </c>
      <c r="L62" s="5"/>
    </row>
    <row r="63" spans="1:12" customHeight="1" ht="105" outlineLevel="4">
      <c r="A63" s="1"/>
      <c r="B63" s="1">
        <v>821922</v>
      </c>
      <c r="C63" s="1" t="s">
        <v>220</v>
      </c>
      <c r="D63" s="1" t="s">
        <v>221</v>
      </c>
      <c r="E63" s="2" t="s">
        <v>222</v>
      </c>
      <c r="F63" s="2" t="s">
        <v>223</v>
      </c>
      <c r="G63" s="2">
        <v>0</v>
      </c>
      <c r="H63" s="2">
        <v>0</v>
      </c>
      <c r="I63" s="1">
        <v>0</v>
      </c>
      <c r="J63" s="3" t="s">
        <v>17</v>
      </c>
      <c r="K63" s="2" t="str">
        <f>J63*6.72</f>
        <v>0</v>
      </c>
      <c r="L63" s="5"/>
    </row>
    <row r="64" spans="1:12" customHeight="1" ht="105" outlineLevel="4">
      <c r="A64" s="1"/>
      <c r="B64" s="1">
        <v>821923</v>
      </c>
      <c r="C64" s="1" t="s">
        <v>224</v>
      </c>
      <c r="D64" s="1" t="s">
        <v>225</v>
      </c>
      <c r="E64" s="2" t="s">
        <v>226</v>
      </c>
      <c r="F64" s="2" t="s">
        <v>227</v>
      </c>
      <c r="G64" s="2" t="s">
        <v>68</v>
      </c>
      <c r="H64" s="2">
        <v>0</v>
      </c>
      <c r="I64" s="1">
        <v>0</v>
      </c>
      <c r="J64" s="3" t="s">
        <v>17</v>
      </c>
      <c r="K64" s="2" t="str">
        <f>J64*8.65</f>
        <v>0</v>
      </c>
      <c r="L64" s="5"/>
    </row>
    <row r="65" spans="1:12" customHeight="1" ht="105" outlineLevel="4">
      <c r="A65" s="1"/>
      <c r="B65" s="1">
        <v>821924</v>
      </c>
      <c r="C65" s="1" t="s">
        <v>228</v>
      </c>
      <c r="D65" s="1" t="s">
        <v>229</v>
      </c>
      <c r="E65" s="2" t="s">
        <v>230</v>
      </c>
      <c r="F65" s="2" t="s">
        <v>231</v>
      </c>
      <c r="G65" s="2">
        <v>0</v>
      </c>
      <c r="H65" s="2">
        <v>0</v>
      </c>
      <c r="I65" s="1" t="s">
        <v>219</v>
      </c>
      <c r="J65" s="3" t="s">
        <v>17</v>
      </c>
      <c r="K65" s="2" t="str">
        <f>J65*10.83</f>
        <v>0</v>
      </c>
      <c r="L65" s="5"/>
    </row>
    <row r="66" spans="1:12" customHeight="1" ht="105" outlineLevel="4">
      <c r="A66" s="1"/>
      <c r="B66" s="1">
        <v>821925</v>
      </c>
      <c r="C66" s="1" t="s">
        <v>232</v>
      </c>
      <c r="D66" s="1" t="s">
        <v>233</v>
      </c>
      <c r="E66" s="2" t="s">
        <v>234</v>
      </c>
      <c r="F66" s="2" t="s">
        <v>235</v>
      </c>
      <c r="G66" s="2" t="s">
        <v>68</v>
      </c>
      <c r="H66" s="2">
        <v>0</v>
      </c>
      <c r="I66" s="1">
        <v>0</v>
      </c>
      <c r="J66" s="3" t="s">
        <v>17</v>
      </c>
      <c r="K66" s="2" t="str">
        <f>J66*28.12</f>
        <v>0</v>
      </c>
      <c r="L66" s="5"/>
    </row>
    <row r="67" spans="1:12" customHeight="1" ht="105" outlineLevel="4">
      <c r="A67" s="1"/>
      <c r="B67" s="1">
        <v>821926</v>
      </c>
      <c r="C67" s="1" t="s">
        <v>236</v>
      </c>
      <c r="D67" s="1" t="s">
        <v>237</v>
      </c>
      <c r="E67" s="2" t="s">
        <v>238</v>
      </c>
      <c r="F67" s="2" t="s">
        <v>239</v>
      </c>
      <c r="G67" s="2">
        <v>0</v>
      </c>
      <c r="H67" s="2">
        <v>0</v>
      </c>
      <c r="I67" s="1">
        <v>0</v>
      </c>
      <c r="J67" s="3" t="s">
        <v>17</v>
      </c>
      <c r="K67" s="2" t="str">
        <f>J67*38.83</f>
        <v>0</v>
      </c>
      <c r="L67" s="5"/>
    </row>
    <row r="68" spans="1:12" customHeight="1" ht="105" outlineLevel="4">
      <c r="A68" s="1"/>
      <c r="B68" s="1">
        <v>821927</v>
      </c>
      <c r="C68" s="1" t="s">
        <v>240</v>
      </c>
      <c r="D68" s="1" t="s">
        <v>241</v>
      </c>
      <c r="E68" s="2" t="s">
        <v>242</v>
      </c>
      <c r="F68" s="2" t="s">
        <v>243</v>
      </c>
      <c r="G68" s="2" t="s">
        <v>68</v>
      </c>
      <c r="H68" s="2">
        <v>0</v>
      </c>
      <c r="I68" s="1">
        <v>0</v>
      </c>
      <c r="J68" s="3" t="s">
        <v>17</v>
      </c>
      <c r="K68" s="2" t="str">
        <f>J68*17.68</f>
        <v>0</v>
      </c>
      <c r="L68" s="5"/>
    </row>
    <row r="69" spans="1:12" customHeight="1" ht="105" outlineLevel="4">
      <c r="A69" s="1"/>
      <c r="B69" s="1">
        <v>821928</v>
      </c>
      <c r="C69" s="1" t="s">
        <v>244</v>
      </c>
      <c r="D69" s="1" t="s">
        <v>245</v>
      </c>
      <c r="E69" s="2" t="s">
        <v>246</v>
      </c>
      <c r="F69" s="2" t="s">
        <v>247</v>
      </c>
      <c r="G69" s="2" t="s">
        <v>22</v>
      </c>
      <c r="H69" s="2">
        <v>0</v>
      </c>
      <c r="I69" s="1">
        <v>0</v>
      </c>
      <c r="J69" s="3" t="s">
        <v>17</v>
      </c>
      <c r="K69" s="2" t="str">
        <f>J69*18.76</f>
        <v>0</v>
      </c>
      <c r="L69" s="5"/>
    </row>
    <row r="70" spans="1:12" customHeight="1" ht="105" outlineLevel="4">
      <c r="A70" s="1"/>
      <c r="B70" s="1">
        <v>821929</v>
      </c>
      <c r="C70" s="1" t="s">
        <v>248</v>
      </c>
      <c r="D70" s="1" t="s">
        <v>249</v>
      </c>
      <c r="E70" s="2" t="s">
        <v>250</v>
      </c>
      <c r="F70" s="2" t="s">
        <v>251</v>
      </c>
      <c r="G70" s="2">
        <v>-20</v>
      </c>
      <c r="H70" s="2">
        <v>0</v>
      </c>
      <c r="I70" s="1" t="s">
        <v>50</v>
      </c>
      <c r="J70" s="3" t="s">
        <v>17</v>
      </c>
      <c r="K70" s="2" t="str">
        <f>J70*36.16</f>
        <v>0</v>
      </c>
      <c r="L70" s="5"/>
    </row>
    <row r="71" spans="1:12" outlineLevel="2">
      <c r="A71" s="8" t="s">
        <v>252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5"/>
    </row>
    <row r="72" spans="1:12" customHeight="1" ht="105" outlineLevel="4">
      <c r="A72" s="1"/>
      <c r="B72" s="1">
        <v>827068</v>
      </c>
      <c r="C72" s="1" t="s">
        <v>253</v>
      </c>
      <c r="D72" s="1" t="s">
        <v>254</v>
      </c>
      <c r="E72" s="2" t="s">
        <v>255</v>
      </c>
      <c r="F72" s="2" t="s">
        <v>256</v>
      </c>
      <c r="G72" s="2">
        <v>0</v>
      </c>
      <c r="H72" s="2">
        <v>0</v>
      </c>
      <c r="I72" s="1">
        <v>0</v>
      </c>
      <c r="J72" s="3" t="s">
        <v>17</v>
      </c>
      <c r="K72" s="2" t="str">
        <f>J72*414.77</f>
        <v>0</v>
      </c>
      <c r="L72" s="5"/>
    </row>
    <row r="73" spans="1:12" customHeight="1" ht="105" outlineLevel="4">
      <c r="A73" s="1"/>
      <c r="B73" s="1">
        <v>821891</v>
      </c>
      <c r="C73" s="1" t="s">
        <v>257</v>
      </c>
      <c r="D73" s="1" t="s">
        <v>258</v>
      </c>
      <c r="E73" s="2" t="s">
        <v>259</v>
      </c>
      <c r="F73" s="2" t="s">
        <v>260</v>
      </c>
      <c r="G73" s="2" t="s">
        <v>219</v>
      </c>
      <c r="H73" s="2">
        <v>0</v>
      </c>
      <c r="I73" s="1">
        <v>0</v>
      </c>
      <c r="J73" s="3" t="s">
        <v>17</v>
      </c>
      <c r="K73" s="2" t="str">
        <f>J73*328.00</f>
        <v>0</v>
      </c>
      <c r="L73" s="5"/>
    </row>
    <row r="74" spans="1:12" customHeight="1" ht="105" outlineLevel="4">
      <c r="A74" s="1"/>
      <c r="B74" s="1">
        <v>821896</v>
      </c>
      <c r="C74" s="1" t="s">
        <v>261</v>
      </c>
      <c r="D74" s="1" t="s">
        <v>262</v>
      </c>
      <c r="E74" s="2" t="s">
        <v>263</v>
      </c>
      <c r="F74" s="2" t="s">
        <v>264</v>
      </c>
      <c r="G74" s="2">
        <v>-1</v>
      </c>
      <c r="H74" s="2">
        <v>0</v>
      </c>
      <c r="I74" s="1">
        <v>0</v>
      </c>
      <c r="J74" s="3" t="s">
        <v>17</v>
      </c>
      <c r="K74" s="2" t="str">
        <f>J74*577.89</f>
        <v>0</v>
      </c>
      <c r="L74" s="5"/>
    </row>
    <row r="75" spans="1:12" outlineLevel="2">
      <c r="A75" s="8" t="s">
        <v>265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821965</v>
      </c>
      <c r="C76" s="1" t="s">
        <v>266</v>
      </c>
      <c r="D76" s="1" t="s">
        <v>267</v>
      </c>
      <c r="E76" s="2" t="s">
        <v>268</v>
      </c>
      <c r="F76" s="2" t="s">
        <v>269</v>
      </c>
      <c r="G76" s="2">
        <v>-12</v>
      </c>
      <c r="H76" s="2">
        <v>0</v>
      </c>
      <c r="I76" s="1" t="s">
        <v>68</v>
      </c>
      <c r="J76" s="3" t="s">
        <v>17</v>
      </c>
      <c r="K76" s="2" t="str">
        <f>J76*278.76</f>
        <v>0</v>
      </c>
      <c r="L76" s="5"/>
    </row>
    <row r="77" spans="1:12" customHeight="1" ht="105" outlineLevel="4">
      <c r="A77" s="1"/>
      <c r="B77" s="1">
        <v>821966</v>
      </c>
      <c r="C77" s="1" t="s">
        <v>270</v>
      </c>
      <c r="D77" s="1" t="s">
        <v>271</v>
      </c>
      <c r="E77" s="2" t="s">
        <v>272</v>
      </c>
      <c r="F77" s="2" t="s">
        <v>273</v>
      </c>
      <c r="G77" s="2" t="s">
        <v>22</v>
      </c>
      <c r="H77" s="2">
        <v>0</v>
      </c>
      <c r="I77" s="1">
        <v>0</v>
      </c>
      <c r="J77" s="3" t="s">
        <v>17</v>
      </c>
      <c r="K77" s="2" t="str">
        <f>J77*351.77</f>
        <v>0</v>
      </c>
      <c r="L77" s="5"/>
    </row>
    <row r="78" spans="1:12" customHeight="1" ht="105" outlineLevel="4">
      <c r="A78" s="1"/>
      <c r="B78" s="1">
        <v>821967</v>
      </c>
      <c r="C78" s="1" t="s">
        <v>274</v>
      </c>
      <c r="D78" s="1" t="s">
        <v>275</v>
      </c>
      <c r="E78" s="2" t="s">
        <v>276</v>
      </c>
      <c r="F78" s="2" t="s">
        <v>277</v>
      </c>
      <c r="G78" s="2">
        <v>-3</v>
      </c>
      <c r="H78" s="2">
        <v>0</v>
      </c>
      <c r="I78" s="1" t="s">
        <v>50</v>
      </c>
      <c r="J78" s="3" t="s">
        <v>17</v>
      </c>
      <c r="K78" s="2" t="str">
        <f>J78*286.51</f>
        <v>0</v>
      </c>
      <c r="L78" s="5"/>
    </row>
    <row r="79" spans="1:12" customHeight="1" ht="105" outlineLevel="4">
      <c r="A79" s="1"/>
      <c r="B79" s="1">
        <v>821968</v>
      </c>
      <c r="C79" s="1" t="s">
        <v>278</v>
      </c>
      <c r="D79" s="1" t="s">
        <v>279</v>
      </c>
      <c r="E79" s="2" t="s">
        <v>280</v>
      </c>
      <c r="F79" s="2" t="s">
        <v>273</v>
      </c>
      <c r="G79" s="2">
        <v>0</v>
      </c>
      <c r="H79" s="2">
        <v>0</v>
      </c>
      <c r="I79" s="1" t="s">
        <v>50</v>
      </c>
      <c r="J79" s="3" t="s">
        <v>17</v>
      </c>
      <c r="K79" s="2" t="str">
        <f>J79*351.77</f>
        <v>0</v>
      </c>
      <c r="L79" s="5"/>
    </row>
    <row r="80" spans="1:12" customHeight="1" ht="105" outlineLevel="4">
      <c r="A80" s="1"/>
      <c r="B80" s="1">
        <v>821969</v>
      </c>
      <c r="C80" s="1" t="s">
        <v>281</v>
      </c>
      <c r="D80" s="1" t="s">
        <v>282</v>
      </c>
      <c r="E80" s="2" t="s">
        <v>283</v>
      </c>
      <c r="F80" s="2" t="s">
        <v>273</v>
      </c>
      <c r="G80" s="2">
        <v>0</v>
      </c>
      <c r="H80" s="2">
        <v>0</v>
      </c>
      <c r="I80" s="1" t="s">
        <v>50</v>
      </c>
      <c r="J80" s="3" t="s">
        <v>17</v>
      </c>
      <c r="K80" s="2" t="str">
        <f>J80*351.77</f>
        <v>0</v>
      </c>
      <c r="L80" s="5"/>
    </row>
    <row r="81" spans="1:12" outlineLevel="1">
      <c r="A81" s="7" t="s">
        <v>284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5"/>
    </row>
    <row r="82" spans="1:12" customHeight="1" ht="105" outlineLevel="3">
      <c r="A82" s="1"/>
      <c r="B82" s="1">
        <v>878826</v>
      </c>
      <c r="C82" s="1" t="s">
        <v>285</v>
      </c>
      <c r="D82" s="1" t="s">
        <v>286</v>
      </c>
      <c r="E82" s="2" t="s">
        <v>287</v>
      </c>
      <c r="F82" s="2" t="s">
        <v>288</v>
      </c>
      <c r="G82" s="2">
        <v>0</v>
      </c>
      <c r="H82" s="2">
        <v>0</v>
      </c>
      <c r="I82" s="1">
        <v>0</v>
      </c>
      <c r="J82" s="3" t="s">
        <v>17</v>
      </c>
      <c r="K82" s="2" t="str">
        <f>J82*376.22</f>
        <v>0</v>
      </c>
      <c r="L82" s="5"/>
    </row>
    <row r="83" spans="1:12" outlineLevel="2">
      <c r="A83" s="8" t="s">
        <v>289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5"/>
    </row>
    <row r="84" spans="1:12" customHeight="1" ht="105" outlineLevel="4">
      <c r="A84" s="1"/>
      <c r="B84" s="1">
        <v>824916</v>
      </c>
      <c r="C84" s="1" t="s">
        <v>290</v>
      </c>
      <c r="D84" s="1" t="s">
        <v>291</v>
      </c>
      <c r="E84" s="2" t="s">
        <v>292</v>
      </c>
      <c r="F84" s="2" t="s">
        <v>293</v>
      </c>
      <c r="G84" s="2">
        <v>10</v>
      </c>
      <c r="H84" s="2">
        <v>0</v>
      </c>
      <c r="I84" s="1">
        <v>0</v>
      </c>
      <c r="J84" s="3" t="s">
        <v>17</v>
      </c>
      <c r="K84" s="2" t="str">
        <f>J84*102.18</f>
        <v>0</v>
      </c>
      <c r="L84" s="5"/>
    </row>
    <row r="85" spans="1:12" customHeight="1" ht="105" outlineLevel="4">
      <c r="A85" s="1"/>
      <c r="B85" s="1">
        <v>824917</v>
      </c>
      <c r="C85" s="1" t="s">
        <v>294</v>
      </c>
      <c r="D85" s="1" t="s">
        <v>295</v>
      </c>
      <c r="E85" s="2" t="s">
        <v>296</v>
      </c>
      <c r="F85" s="2" t="s">
        <v>297</v>
      </c>
      <c r="G85" s="2">
        <v>5</v>
      </c>
      <c r="H85" s="2">
        <v>0</v>
      </c>
      <c r="I85" s="1">
        <v>0</v>
      </c>
      <c r="J85" s="3" t="s">
        <v>17</v>
      </c>
      <c r="K85" s="2" t="str">
        <f>J85*761.72</f>
        <v>0</v>
      </c>
      <c r="L85" s="5"/>
    </row>
    <row r="86" spans="1:12" customHeight="1" ht="105" outlineLevel="4">
      <c r="A86" s="1"/>
      <c r="B86" s="1">
        <v>824918</v>
      </c>
      <c r="C86" s="1" t="s">
        <v>298</v>
      </c>
      <c r="D86" s="1" t="s">
        <v>299</v>
      </c>
      <c r="E86" s="2" t="s">
        <v>296</v>
      </c>
      <c r="F86" s="2" t="s">
        <v>300</v>
      </c>
      <c r="G86" s="2">
        <v>5</v>
      </c>
      <c r="H86" s="2">
        <v>0</v>
      </c>
      <c r="I86" s="1">
        <v>0</v>
      </c>
      <c r="J86" s="3" t="s">
        <v>17</v>
      </c>
      <c r="K86" s="2" t="str">
        <f>J86*596.06</f>
        <v>0</v>
      </c>
      <c r="L86" s="5"/>
    </row>
    <row r="87" spans="1:12" customHeight="1" ht="105" outlineLevel="4">
      <c r="A87" s="1"/>
      <c r="B87" s="1">
        <v>824919</v>
      </c>
      <c r="C87" s="1" t="s">
        <v>301</v>
      </c>
      <c r="D87" s="1" t="s">
        <v>302</v>
      </c>
      <c r="E87" s="2" t="s">
        <v>303</v>
      </c>
      <c r="F87" s="2" t="s">
        <v>304</v>
      </c>
      <c r="G87" s="2">
        <v>5</v>
      </c>
      <c r="H87" s="2">
        <v>0</v>
      </c>
      <c r="I87" s="1">
        <v>0</v>
      </c>
      <c r="J87" s="3" t="s">
        <v>17</v>
      </c>
      <c r="K87" s="2" t="str">
        <f>J87*760.18</f>
        <v>0</v>
      </c>
      <c r="L87" s="5"/>
    </row>
    <row r="88" spans="1:12" customHeight="1" ht="105" outlineLevel="4">
      <c r="A88" s="1"/>
      <c r="B88" s="1">
        <v>824920</v>
      </c>
      <c r="C88" s="1" t="s">
        <v>305</v>
      </c>
      <c r="D88" s="1" t="s">
        <v>306</v>
      </c>
      <c r="E88" s="2" t="s">
        <v>303</v>
      </c>
      <c r="F88" s="2" t="s">
        <v>307</v>
      </c>
      <c r="G88" s="2">
        <v>5</v>
      </c>
      <c r="H88" s="2">
        <v>0</v>
      </c>
      <c r="I88" s="1">
        <v>0</v>
      </c>
      <c r="J88" s="3" t="s">
        <v>17</v>
      </c>
      <c r="K88" s="2" t="str">
        <f>J88*594.52</f>
        <v>0</v>
      </c>
      <c r="L88" s="5"/>
    </row>
    <row r="89" spans="1:12" customHeight="1" ht="105" outlineLevel="4">
      <c r="A89" s="1"/>
      <c r="B89" s="1">
        <v>824921</v>
      </c>
      <c r="C89" s="1" t="s">
        <v>308</v>
      </c>
      <c r="D89" s="1" t="s">
        <v>309</v>
      </c>
      <c r="E89" s="2" t="s">
        <v>310</v>
      </c>
      <c r="F89" s="2" t="s">
        <v>311</v>
      </c>
      <c r="G89" s="2">
        <v>3</v>
      </c>
      <c r="H89" s="2">
        <v>0</v>
      </c>
      <c r="I89" s="1">
        <v>0</v>
      </c>
      <c r="J89" s="3" t="s">
        <v>17</v>
      </c>
      <c r="K89" s="2" t="str">
        <f>J89*520.20</f>
        <v>0</v>
      </c>
      <c r="L89" s="5"/>
    </row>
    <row r="90" spans="1:12" customHeight="1" ht="105" outlineLevel="4">
      <c r="A90" s="1"/>
      <c r="B90" s="1">
        <v>824922</v>
      </c>
      <c r="C90" s="1" t="s">
        <v>312</v>
      </c>
      <c r="D90" s="1" t="s">
        <v>313</v>
      </c>
      <c r="E90" s="2" t="s">
        <v>310</v>
      </c>
      <c r="F90" s="2" t="s">
        <v>314</v>
      </c>
      <c r="G90" s="2">
        <v>4</v>
      </c>
      <c r="H90" s="2">
        <v>0</v>
      </c>
      <c r="I90" s="1">
        <v>0</v>
      </c>
      <c r="J90" s="3" t="s">
        <v>17</v>
      </c>
      <c r="K90" s="2" t="str">
        <f>J90*498.53</f>
        <v>0</v>
      </c>
      <c r="L90" s="5"/>
    </row>
    <row r="91" spans="1:12" customHeight="1" ht="105" outlineLevel="4">
      <c r="A91" s="1"/>
      <c r="B91" s="1">
        <v>824923</v>
      </c>
      <c r="C91" s="1" t="s">
        <v>315</v>
      </c>
      <c r="D91" s="1" t="s">
        <v>316</v>
      </c>
      <c r="E91" s="2" t="s">
        <v>317</v>
      </c>
      <c r="F91" s="2" t="s">
        <v>311</v>
      </c>
      <c r="G91" s="2">
        <v>8</v>
      </c>
      <c r="H91" s="2">
        <v>0</v>
      </c>
      <c r="I91" s="1">
        <v>0</v>
      </c>
      <c r="J91" s="3" t="s">
        <v>17</v>
      </c>
      <c r="K91" s="2" t="str">
        <f>J91*520.20</f>
        <v>0</v>
      </c>
      <c r="L91" s="5"/>
    </row>
    <row r="92" spans="1:12" customHeight="1" ht="105" outlineLevel="4">
      <c r="A92" s="1"/>
      <c r="B92" s="1">
        <v>824924</v>
      </c>
      <c r="C92" s="1" t="s">
        <v>318</v>
      </c>
      <c r="D92" s="1" t="s">
        <v>319</v>
      </c>
      <c r="E92" s="2" t="s">
        <v>317</v>
      </c>
      <c r="F92" s="2" t="s">
        <v>314</v>
      </c>
      <c r="G92" s="2">
        <v>6</v>
      </c>
      <c r="H92" s="2">
        <v>0</v>
      </c>
      <c r="I92" s="1">
        <v>0</v>
      </c>
      <c r="J92" s="3" t="s">
        <v>17</v>
      </c>
      <c r="K92" s="2" t="str">
        <f>J92*498.53</f>
        <v>0</v>
      </c>
      <c r="L92" s="5"/>
    </row>
    <row r="93" spans="1:12" customHeight="1" ht="105" outlineLevel="4">
      <c r="A93" s="1"/>
      <c r="B93" s="1">
        <v>824925</v>
      </c>
      <c r="C93" s="1" t="s">
        <v>320</v>
      </c>
      <c r="D93" s="1" t="s">
        <v>321</v>
      </c>
      <c r="E93" s="2" t="s">
        <v>303</v>
      </c>
      <c r="F93" s="2" t="s">
        <v>322</v>
      </c>
      <c r="G93" s="2">
        <v>4</v>
      </c>
      <c r="H93" s="2">
        <v>0</v>
      </c>
      <c r="I93" s="1">
        <v>0</v>
      </c>
      <c r="J93" s="3" t="s">
        <v>17</v>
      </c>
      <c r="K93" s="2" t="str">
        <f>J93*806.62</f>
        <v>0</v>
      </c>
      <c r="L93" s="5"/>
    </row>
    <row r="94" spans="1:12" customHeight="1" ht="105" outlineLevel="4">
      <c r="A94" s="1"/>
      <c r="B94" s="1">
        <v>824926</v>
      </c>
      <c r="C94" s="1" t="s">
        <v>323</v>
      </c>
      <c r="D94" s="1" t="s">
        <v>324</v>
      </c>
      <c r="E94" s="2" t="s">
        <v>303</v>
      </c>
      <c r="F94" s="2" t="s">
        <v>325</v>
      </c>
      <c r="G94" s="2">
        <v>4</v>
      </c>
      <c r="H94" s="2">
        <v>0</v>
      </c>
      <c r="I94" s="1">
        <v>0</v>
      </c>
      <c r="J94" s="3" t="s">
        <v>17</v>
      </c>
      <c r="K94" s="2" t="str">
        <f>J94*1080.66</f>
        <v>0</v>
      </c>
      <c r="L94" s="5"/>
    </row>
    <row r="95" spans="1:12" customHeight="1" ht="105" outlineLevel="4">
      <c r="A95" s="1"/>
      <c r="B95" s="1">
        <v>879318</v>
      </c>
      <c r="C95" s="1" t="s">
        <v>326</v>
      </c>
      <c r="D95" s="1" t="s">
        <v>327</v>
      </c>
      <c r="E95" s="2" t="s">
        <v>328</v>
      </c>
      <c r="F95" s="2" t="s">
        <v>329</v>
      </c>
      <c r="G95" s="2">
        <v>1</v>
      </c>
      <c r="H95" s="2">
        <v>0</v>
      </c>
      <c r="I95" s="1">
        <v>0</v>
      </c>
      <c r="J95" s="3" t="s">
        <v>17</v>
      </c>
      <c r="K95" s="2" t="str">
        <f>J95*1106.98</f>
        <v>0</v>
      </c>
      <c r="L95" s="5"/>
    </row>
    <row r="96" spans="1:12" customHeight="1" ht="105" outlineLevel="4">
      <c r="A96" s="1"/>
      <c r="B96" s="1">
        <v>879202</v>
      </c>
      <c r="C96" s="1" t="s">
        <v>330</v>
      </c>
      <c r="D96" s="1" t="s">
        <v>331</v>
      </c>
      <c r="E96" s="2" t="s">
        <v>332</v>
      </c>
      <c r="F96" s="2" t="s">
        <v>329</v>
      </c>
      <c r="G96" s="2">
        <v>3</v>
      </c>
      <c r="H96" s="2">
        <v>0</v>
      </c>
      <c r="I96" s="1">
        <v>0</v>
      </c>
      <c r="J96" s="3" t="s">
        <v>17</v>
      </c>
      <c r="K96" s="2" t="str">
        <f>J96*1106.98</f>
        <v>0</v>
      </c>
      <c r="L96" s="5"/>
    </row>
    <row r="97" spans="1:12" customHeight="1" ht="105" outlineLevel="4">
      <c r="A97" s="1"/>
      <c r="B97" s="1">
        <v>879203</v>
      </c>
      <c r="C97" s="1" t="s">
        <v>333</v>
      </c>
      <c r="D97" s="1" t="s">
        <v>334</v>
      </c>
      <c r="E97" s="2" t="s">
        <v>335</v>
      </c>
      <c r="F97" s="2" t="s">
        <v>336</v>
      </c>
      <c r="G97" s="2">
        <v>3</v>
      </c>
      <c r="H97" s="2">
        <v>0</v>
      </c>
      <c r="I97" s="1">
        <v>0</v>
      </c>
      <c r="J97" s="3" t="s">
        <v>17</v>
      </c>
      <c r="K97" s="2" t="str">
        <f>J97*1170.45</f>
        <v>0</v>
      </c>
      <c r="L97" s="5"/>
    </row>
    <row r="98" spans="1:12" customHeight="1" ht="105" outlineLevel="4">
      <c r="A98" s="1"/>
      <c r="B98" s="1">
        <v>879319</v>
      </c>
      <c r="C98" s="1" t="s">
        <v>337</v>
      </c>
      <c r="D98" s="1" t="s">
        <v>338</v>
      </c>
      <c r="E98" s="2" t="s">
        <v>339</v>
      </c>
      <c r="F98" s="2" t="s">
        <v>340</v>
      </c>
      <c r="G98" s="2">
        <v>5</v>
      </c>
      <c r="H98" s="2">
        <v>0</v>
      </c>
      <c r="I98" s="1">
        <v>0</v>
      </c>
      <c r="J98" s="3" t="s">
        <v>17</v>
      </c>
      <c r="K98" s="2" t="str">
        <f>J98*1201.42</f>
        <v>0</v>
      </c>
      <c r="L98" s="5"/>
    </row>
    <row r="99" spans="1:12" customHeight="1" ht="105" outlineLevel="4">
      <c r="A99" s="1"/>
      <c r="B99" s="1">
        <v>879204</v>
      </c>
      <c r="C99" s="1" t="s">
        <v>341</v>
      </c>
      <c r="D99" s="1" t="s">
        <v>342</v>
      </c>
      <c r="E99" s="2" t="s">
        <v>343</v>
      </c>
      <c r="F99" s="2" t="s">
        <v>344</v>
      </c>
      <c r="G99" s="2">
        <v>4</v>
      </c>
      <c r="H99" s="2">
        <v>0</v>
      </c>
      <c r="I99" s="1">
        <v>0</v>
      </c>
      <c r="J99" s="3" t="s">
        <v>17</v>
      </c>
      <c r="K99" s="2" t="str">
        <f>J99*1179.74</f>
        <v>0</v>
      </c>
      <c r="L99" s="5"/>
    </row>
    <row r="100" spans="1:12" customHeight="1" ht="105" outlineLevel="4">
      <c r="A100" s="1"/>
      <c r="B100" s="1">
        <v>879205</v>
      </c>
      <c r="C100" s="1" t="s">
        <v>345</v>
      </c>
      <c r="D100" s="1" t="s">
        <v>346</v>
      </c>
      <c r="E100" s="2" t="s">
        <v>347</v>
      </c>
      <c r="F100" s="2" t="s">
        <v>348</v>
      </c>
      <c r="G100" s="2">
        <v>3</v>
      </c>
      <c r="H100" s="2">
        <v>0</v>
      </c>
      <c r="I100" s="1">
        <v>0</v>
      </c>
      <c r="J100" s="3" t="s">
        <v>17</v>
      </c>
      <c r="K100" s="2" t="str">
        <f>J100*811.27</f>
        <v>0</v>
      </c>
      <c r="L100" s="5"/>
    </row>
    <row r="101" spans="1:12" customHeight="1" ht="105" outlineLevel="4">
      <c r="A101" s="1"/>
      <c r="B101" s="1">
        <v>879206</v>
      </c>
      <c r="C101" s="1" t="s">
        <v>349</v>
      </c>
      <c r="D101" s="1" t="s">
        <v>350</v>
      </c>
      <c r="E101" s="2" t="s">
        <v>351</v>
      </c>
      <c r="F101" s="2" t="s">
        <v>352</v>
      </c>
      <c r="G101" s="2">
        <v>3</v>
      </c>
      <c r="H101" s="2">
        <v>0</v>
      </c>
      <c r="I101" s="1">
        <v>0</v>
      </c>
      <c r="J101" s="3" t="s">
        <v>17</v>
      </c>
      <c r="K101" s="2" t="str">
        <f>J101*873.20</f>
        <v>0</v>
      </c>
      <c r="L101" s="5"/>
    </row>
    <row r="102" spans="1:12" customHeight="1" ht="105" outlineLevel="4">
      <c r="A102" s="1"/>
      <c r="B102" s="1">
        <v>879207</v>
      </c>
      <c r="C102" s="1" t="s">
        <v>353</v>
      </c>
      <c r="D102" s="1" t="s">
        <v>354</v>
      </c>
      <c r="E102" s="2" t="s">
        <v>355</v>
      </c>
      <c r="F102" s="2" t="s">
        <v>356</v>
      </c>
      <c r="G102" s="2">
        <v>4</v>
      </c>
      <c r="H102" s="2">
        <v>0</v>
      </c>
      <c r="I102" s="1">
        <v>0</v>
      </c>
      <c r="J102" s="3" t="s">
        <v>17</v>
      </c>
      <c r="K102" s="2" t="str">
        <f>J102*857.71</f>
        <v>0</v>
      </c>
      <c r="L102" s="5"/>
    </row>
    <row r="103" spans="1:12" customHeight="1" ht="105" outlineLevel="4">
      <c r="A103" s="1"/>
      <c r="B103" s="1">
        <v>879208</v>
      </c>
      <c r="C103" s="1" t="s">
        <v>357</v>
      </c>
      <c r="D103" s="1" t="s">
        <v>358</v>
      </c>
      <c r="E103" s="2" t="s">
        <v>359</v>
      </c>
      <c r="F103" s="2" t="s">
        <v>360</v>
      </c>
      <c r="G103" s="2">
        <v>4</v>
      </c>
      <c r="H103" s="2">
        <v>0</v>
      </c>
      <c r="I103" s="1">
        <v>0</v>
      </c>
      <c r="J103" s="3" t="s">
        <v>17</v>
      </c>
      <c r="K103" s="2" t="str">
        <f>J103*876.29</f>
        <v>0</v>
      </c>
      <c r="L103" s="5"/>
    </row>
    <row r="104" spans="1:12" customHeight="1" ht="105" outlineLevel="4">
      <c r="A104" s="1"/>
      <c r="B104" s="1">
        <v>879209</v>
      </c>
      <c r="C104" s="1" t="s">
        <v>361</v>
      </c>
      <c r="D104" s="1" t="s">
        <v>362</v>
      </c>
      <c r="E104" s="2" t="s">
        <v>363</v>
      </c>
      <c r="F104" s="2" t="s">
        <v>356</v>
      </c>
      <c r="G104" s="2">
        <v>5</v>
      </c>
      <c r="H104" s="2">
        <v>0</v>
      </c>
      <c r="I104" s="1">
        <v>0</v>
      </c>
      <c r="J104" s="3" t="s">
        <v>17</v>
      </c>
      <c r="K104" s="2" t="str">
        <f>J104*857.71</f>
        <v>0</v>
      </c>
      <c r="L104" s="5"/>
    </row>
    <row r="105" spans="1:12" outlineLevel="2">
      <c r="A105" s="8" t="s">
        <v>364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5"/>
    </row>
    <row r="106" spans="1:12" customHeight="1" ht="105" outlineLevel="4">
      <c r="A106" s="1"/>
      <c r="B106" s="1">
        <v>824930</v>
      </c>
      <c r="C106" s="1" t="s">
        <v>365</v>
      </c>
      <c r="D106" s="1" t="s">
        <v>366</v>
      </c>
      <c r="E106" s="2" t="s">
        <v>367</v>
      </c>
      <c r="F106" s="2" t="s">
        <v>368</v>
      </c>
      <c r="G106" s="2">
        <v>2</v>
      </c>
      <c r="H106" s="2">
        <v>0</v>
      </c>
      <c r="I106" s="1">
        <v>0</v>
      </c>
      <c r="J106" s="3" t="s">
        <v>17</v>
      </c>
      <c r="K106" s="2" t="str">
        <f>J106*4158.52</f>
        <v>0</v>
      </c>
      <c r="L106" s="5"/>
    </row>
    <row r="107" spans="1:12" customHeight="1" ht="105" outlineLevel="4">
      <c r="A107" s="1"/>
      <c r="B107" s="1">
        <v>824931</v>
      </c>
      <c r="C107" s="1" t="s">
        <v>369</v>
      </c>
      <c r="D107" s="1" t="s">
        <v>370</v>
      </c>
      <c r="E107" s="2" t="s">
        <v>371</v>
      </c>
      <c r="F107" s="2" t="s">
        <v>372</v>
      </c>
      <c r="G107" s="2">
        <v>2</v>
      </c>
      <c r="H107" s="2">
        <v>0</v>
      </c>
      <c r="I107" s="1">
        <v>0</v>
      </c>
      <c r="J107" s="3" t="s">
        <v>17</v>
      </c>
      <c r="K107" s="2" t="str">
        <f>J107*3901.52</f>
        <v>0</v>
      </c>
      <c r="L107" s="5"/>
    </row>
    <row r="108" spans="1:12" customHeight="1" ht="105" outlineLevel="4">
      <c r="A108" s="1"/>
      <c r="B108" s="1">
        <v>824932</v>
      </c>
      <c r="C108" s="1" t="s">
        <v>373</v>
      </c>
      <c r="D108" s="1" t="s">
        <v>374</v>
      </c>
      <c r="E108" s="2" t="s">
        <v>375</v>
      </c>
      <c r="F108" s="2" t="s">
        <v>376</v>
      </c>
      <c r="G108" s="2">
        <v>2</v>
      </c>
      <c r="H108" s="2">
        <v>0</v>
      </c>
      <c r="I108" s="1">
        <v>0</v>
      </c>
      <c r="J108" s="3" t="s">
        <v>17</v>
      </c>
      <c r="K108" s="2" t="str">
        <f>J108*1727.81</f>
        <v>0</v>
      </c>
      <c r="L108" s="5"/>
    </row>
    <row r="109" spans="1:12" customHeight="1" ht="105" outlineLevel="4">
      <c r="A109" s="1"/>
      <c r="B109" s="1">
        <v>824933</v>
      </c>
      <c r="C109" s="1" t="s">
        <v>377</v>
      </c>
      <c r="D109" s="1" t="s">
        <v>378</v>
      </c>
      <c r="E109" s="2" t="s">
        <v>379</v>
      </c>
      <c r="F109" s="2" t="s">
        <v>380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J109*1777.36</f>
        <v>0</v>
      </c>
      <c r="L109" s="5"/>
    </row>
    <row r="110" spans="1:12" customHeight="1" ht="105" outlineLevel="4">
      <c r="A110" s="1"/>
      <c r="B110" s="1">
        <v>824934</v>
      </c>
      <c r="C110" s="1" t="s">
        <v>381</v>
      </c>
      <c r="D110" s="1" t="s">
        <v>382</v>
      </c>
      <c r="E110" s="2" t="s">
        <v>383</v>
      </c>
      <c r="F110" s="2" t="s">
        <v>384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J110*2384.26</f>
        <v>0</v>
      </c>
      <c r="L110" s="5"/>
    </row>
    <row r="111" spans="1:12" customHeight="1" ht="105" outlineLevel="4">
      <c r="A111" s="1"/>
      <c r="B111" s="1">
        <v>879975</v>
      </c>
      <c r="C111" s="1" t="s">
        <v>385</v>
      </c>
      <c r="D111" s="1" t="s">
        <v>386</v>
      </c>
      <c r="E111" s="2" t="s">
        <v>387</v>
      </c>
      <c r="F111" s="2" t="s">
        <v>388</v>
      </c>
      <c r="G111" s="2">
        <v>1</v>
      </c>
      <c r="H111" s="2">
        <v>0</v>
      </c>
      <c r="I111" s="1">
        <v>0</v>
      </c>
      <c r="J111" s="3" t="s">
        <v>17</v>
      </c>
      <c r="K111" s="2" t="str">
        <f>J111*4040.86</f>
        <v>0</v>
      </c>
      <c r="L111" s="5"/>
    </row>
    <row r="112" spans="1:12" customHeight="1" ht="105" outlineLevel="4">
      <c r="A112" s="1"/>
      <c r="B112" s="1">
        <v>879976</v>
      </c>
      <c r="C112" s="1" t="s">
        <v>389</v>
      </c>
      <c r="D112" s="1" t="s">
        <v>390</v>
      </c>
      <c r="E112" s="2" t="s">
        <v>391</v>
      </c>
      <c r="F112" s="2" t="s">
        <v>388</v>
      </c>
      <c r="G112" s="2">
        <v>1</v>
      </c>
      <c r="H112" s="2">
        <v>0</v>
      </c>
      <c r="I112" s="1">
        <v>0</v>
      </c>
      <c r="J112" s="3" t="s">
        <v>17</v>
      </c>
      <c r="K112" s="2" t="str">
        <f>J112*4040.86</f>
        <v>0</v>
      </c>
      <c r="L112" s="5"/>
    </row>
    <row r="113" spans="1:12" customHeight="1" ht="105" outlineLevel="4">
      <c r="A113" s="1"/>
      <c r="B113" s="1">
        <v>879977</v>
      </c>
      <c r="C113" s="1" t="s">
        <v>392</v>
      </c>
      <c r="D113" s="1" t="s">
        <v>393</v>
      </c>
      <c r="E113" s="2" t="s">
        <v>394</v>
      </c>
      <c r="F113" s="2" t="s">
        <v>395</v>
      </c>
      <c r="G113" s="2">
        <v>1</v>
      </c>
      <c r="H113" s="2">
        <v>0</v>
      </c>
      <c r="I113" s="1">
        <v>0</v>
      </c>
      <c r="J113" s="3" t="s">
        <v>17</v>
      </c>
      <c r="K113" s="2" t="str">
        <f>J113*4164.71</f>
        <v>0</v>
      </c>
      <c r="L113" s="5"/>
    </row>
    <row r="114" spans="1:12" customHeight="1" ht="105" outlineLevel="4">
      <c r="A114" s="1"/>
      <c r="B114" s="1">
        <v>879978</v>
      </c>
      <c r="C114" s="1" t="s">
        <v>396</v>
      </c>
      <c r="D114" s="1" t="s">
        <v>397</v>
      </c>
      <c r="E114" s="2" t="s">
        <v>398</v>
      </c>
      <c r="F114" s="2" t="s">
        <v>399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J114*4417.07</f>
        <v>0</v>
      </c>
      <c r="L114" s="5"/>
    </row>
    <row r="115" spans="1:12" customHeight="1" ht="105" outlineLevel="4">
      <c r="A115" s="1"/>
      <c r="B115" s="1">
        <v>879979</v>
      </c>
      <c r="C115" s="1" t="s">
        <v>400</v>
      </c>
      <c r="D115" s="1" t="s">
        <v>401</v>
      </c>
      <c r="E115" s="2" t="s">
        <v>402</v>
      </c>
      <c r="F115" s="2" t="s">
        <v>403</v>
      </c>
      <c r="G115" s="2">
        <v>1</v>
      </c>
      <c r="H115" s="2">
        <v>0</v>
      </c>
      <c r="I115" s="1">
        <v>0</v>
      </c>
      <c r="J115" s="3" t="s">
        <v>17</v>
      </c>
      <c r="K115" s="2" t="str">
        <f>J115*4153.88</f>
        <v>0</v>
      </c>
      <c r="L115" s="5"/>
    </row>
    <row r="116" spans="1:12" customHeight="1" ht="105" outlineLevel="4">
      <c r="A116" s="1"/>
      <c r="B116" s="1">
        <v>879980</v>
      </c>
      <c r="C116" s="1" t="s">
        <v>404</v>
      </c>
      <c r="D116" s="1" t="s">
        <v>405</v>
      </c>
      <c r="E116" s="2" t="s">
        <v>406</v>
      </c>
      <c r="F116" s="2" t="s">
        <v>407</v>
      </c>
      <c r="G116" s="2">
        <v>1</v>
      </c>
      <c r="H116" s="2">
        <v>0</v>
      </c>
      <c r="I116" s="1">
        <v>0</v>
      </c>
      <c r="J116" s="3" t="s">
        <v>17</v>
      </c>
      <c r="K116" s="2" t="str">
        <f>J116*3773.01</f>
        <v>0</v>
      </c>
      <c r="L116" s="5"/>
    </row>
    <row r="117" spans="1:12" customHeight="1" ht="105" outlineLevel="4">
      <c r="A117" s="1"/>
      <c r="B117" s="1">
        <v>879981</v>
      </c>
      <c r="C117" s="1" t="s">
        <v>408</v>
      </c>
      <c r="D117" s="1" t="s">
        <v>409</v>
      </c>
      <c r="E117" s="2" t="s">
        <v>410</v>
      </c>
      <c r="F117" s="2" t="s">
        <v>407</v>
      </c>
      <c r="G117" s="2">
        <v>1</v>
      </c>
      <c r="H117" s="2">
        <v>0</v>
      </c>
      <c r="I117" s="1">
        <v>0</v>
      </c>
      <c r="J117" s="3" t="s">
        <v>17</v>
      </c>
      <c r="K117" s="2" t="str">
        <f>J117*3773.01</f>
        <v>0</v>
      </c>
      <c r="L117" s="5"/>
    </row>
    <row r="118" spans="1:12" customHeight="1" ht="105" outlineLevel="4">
      <c r="A118" s="1"/>
      <c r="B118" s="1">
        <v>879982</v>
      </c>
      <c r="C118" s="1" t="s">
        <v>411</v>
      </c>
      <c r="D118" s="1" t="s">
        <v>412</v>
      </c>
      <c r="E118" s="2" t="s">
        <v>413</v>
      </c>
      <c r="F118" s="2" t="s">
        <v>414</v>
      </c>
      <c r="G118" s="2">
        <v>1</v>
      </c>
      <c r="H118" s="2">
        <v>0</v>
      </c>
      <c r="I118" s="1">
        <v>0</v>
      </c>
      <c r="J118" s="3" t="s">
        <v>17</v>
      </c>
      <c r="K118" s="2" t="str">
        <f>J118*3896.87</f>
        <v>0</v>
      </c>
      <c r="L118" s="5"/>
    </row>
    <row r="119" spans="1:12" customHeight="1" ht="105" outlineLevel="4">
      <c r="A119" s="1"/>
      <c r="B119" s="1">
        <v>879983</v>
      </c>
      <c r="C119" s="1" t="s">
        <v>415</v>
      </c>
      <c r="D119" s="1" t="s">
        <v>416</v>
      </c>
      <c r="E119" s="2" t="s">
        <v>417</v>
      </c>
      <c r="F119" s="2" t="s">
        <v>418</v>
      </c>
      <c r="G119" s="2">
        <v>1</v>
      </c>
      <c r="H119" s="2">
        <v>0</v>
      </c>
      <c r="I119" s="1">
        <v>0</v>
      </c>
      <c r="J119" s="3" t="s">
        <v>17</v>
      </c>
      <c r="K119" s="2" t="str">
        <f>J119*4265.35</f>
        <v>0</v>
      </c>
      <c r="L119" s="5"/>
    </row>
    <row r="120" spans="1:12" customHeight="1" ht="105" outlineLevel="4">
      <c r="A120" s="1"/>
      <c r="B120" s="1">
        <v>879984</v>
      </c>
      <c r="C120" s="1" t="s">
        <v>419</v>
      </c>
      <c r="D120" s="1" t="s">
        <v>420</v>
      </c>
      <c r="E120" s="2" t="s">
        <v>421</v>
      </c>
      <c r="F120" s="2" t="s">
        <v>422</v>
      </c>
      <c r="G120" s="2">
        <v>1</v>
      </c>
      <c r="H120" s="2">
        <v>0</v>
      </c>
      <c r="I120" s="1">
        <v>0</v>
      </c>
      <c r="J120" s="3" t="s">
        <v>17</v>
      </c>
      <c r="K120" s="2" t="str">
        <f>J120*3907.71</f>
        <v>0</v>
      </c>
      <c r="L120" s="5"/>
    </row>
    <row r="121" spans="1:12" customHeight="1" ht="105" outlineLevel="4">
      <c r="A121" s="1"/>
      <c r="B121" s="1">
        <v>884690</v>
      </c>
      <c r="C121" s="1" t="s">
        <v>423</v>
      </c>
      <c r="D121" s="1" t="s">
        <v>424</v>
      </c>
      <c r="E121" s="2" t="s">
        <v>425</v>
      </c>
      <c r="F121" s="2" t="s">
        <v>426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J121*2090.10</f>
        <v>0</v>
      </c>
      <c r="L121" s="5"/>
    </row>
    <row r="122" spans="1:12" customHeight="1" ht="105" outlineLevel="4">
      <c r="A122" s="1"/>
      <c r="B122" s="1">
        <v>884691</v>
      </c>
      <c r="C122" s="1" t="s">
        <v>427</v>
      </c>
      <c r="D122" s="1" t="s">
        <v>428</v>
      </c>
      <c r="E122" s="2" t="s">
        <v>429</v>
      </c>
      <c r="F122" s="2" t="s">
        <v>426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J122*2090.10</f>
        <v>0</v>
      </c>
      <c r="L122" s="5"/>
    </row>
    <row r="123" spans="1:12" customHeight="1" ht="105" outlineLevel="4">
      <c r="A123" s="1"/>
      <c r="B123" s="1">
        <v>884692</v>
      </c>
      <c r="C123" s="1" t="s">
        <v>430</v>
      </c>
      <c r="D123" s="1" t="s">
        <v>431</v>
      </c>
      <c r="E123" s="2" t="s">
        <v>432</v>
      </c>
      <c r="F123" s="2" t="s">
        <v>426</v>
      </c>
      <c r="G123" s="2">
        <v>0</v>
      </c>
      <c r="H123" s="2">
        <v>0</v>
      </c>
      <c r="I123" s="1">
        <v>0</v>
      </c>
      <c r="J123" s="3" t="s">
        <v>17</v>
      </c>
      <c r="K123" s="2" t="str">
        <f>J123*2090.10</f>
        <v>0</v>
      </c>
      <c r="L123" s="5"/>
    </row>
    <row r="124" spans="1:12" customHeight="1" ht="105" outlineLevel="4">
      <c r="A124" s="1"/>
      <c r="B124" s="1">
        <v>884693</v>
      </c>
      <c r="C124" s="1" t="s">
        <v>433</v>
      </c>
      <c r="D124" s="1" t="s">
        <v>434</v>
      </c>
      <c r="E124" s="2" t="s">
        <v>435</v>
      </c>
      <c r="F124" s="2" t="s">
        <v>436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J124*2415.22</f>
        <v>0</v>
      </c>
      <c r="L124" s="5"/>
    </row>
    <row r="125" spans="1:12" customHeight="1" ht="105" outlineLevel="4">
      <c r="A125" s="1"/>
      <c r="B125" s="1">
        <v>884694</v>
      </c>
      <c r="C125" s="1" t="s">
        <v>437</v>
      </c>
      <c r="D125" s="1" t="s">
        <v>438</v>
      </c>
      <c r="E125" s="2" t="s">
        <v>439</v>
      </c>
      <c r="F125" s="2" t="s">
        <v>436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J125*2415.22</f>
        <v>0</v>
      </c>
      <c r="L125" s="5"/>
    </row>
    <row r="126" spans="1:12" customHeight="1" ht="105" outlineLevel="4">
      <c r="A126" s="1"/>
      <c r="B126" s="1">
        <v>884695</v>
      </c>
      <c r="C126" s="1" t="s">
        <v>440</v>
      </c>
      <c r="D126" s="1" t="s">
        <v>441</v>
      </c>
      <c r="E126" s="2" t="s">
        <v>442</v>
      </c>
      <c r="F126" s="2" t="s">
        <v>436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J126*2415.22</f>
        <v>0</v>
      </c>
      <c r="L126" s="5"/>
    </row>
    <row r="127" spans="1:12" customHeight="1" ht="105" outlineLevel="4">
      <c r="A127" s="1"/>
      <c r="B127" s="1">
        <v>884696</v>
      </c>
      <c r="C127" s="1" t="s">
        <v>443</v>
      </c>
      <c r="D127" s="1" t="s">
        <v>444</v>
      </c>
      <c r="E127" s="2" t="s">
        <v>445</v>
      </c>
      <c r="F127" s="2" t="s">
        <v>446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J127*2136.54</f>
        <v>0</v>
      </c>
      <c r="L127" s="5"/>
    </row>
    <row r="128" spans="1:12" customHeight="1" ht="105" outlineLevel="4">
      <c r="A128" s="1"/>
      <c r="B128" s="1">
        <v>884697</v>
      </c>
      <c r="C128" s="1" t="s">
        <v>447</v>
      </c>
      <c r="D128" s="1" t="s">
        <v>448</v>
      </c>
      <c r="E128" s="2" t="s">
        <v>449</v>
      </c>
      <c r="F128" s="2" t="s">
        <v>450</v>
      </c>
      <c r="G128" s="2">
        <v>1</v>
      </c>
      <c r="H128" s="2">
        <v>0</v>
      </c>
      <c r="I128" s="1">
        <v>0</v>
      </c>
      <c r="J128" s="3" t="s">
        <v>17</v>
      </c>
      <c r="K128" s="2" t="str">
        <f>J128*2148.93</f>
        <v>0</v>
      </c>
      <c r="L128" s="5"/>
    </row>
    <row r="129" spans="1:12" customHeight="1" ht="105" outlineLevel="4">
      <c r="A129" s="1"/>
      <c r="B129" s="1">
        <v>884698</v>
      </c>
      <c r="C129" s="1" t="s">
        <v>451</v>
      </c>
      <c r="D129" s="1" t="s">
        <v>452</v>
      </c>
      <c r="E129" s="2" t="s">
        <v>453</v>
      </c>
      <c r="F129" s="2" t="s">
        <v>450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J129*2148.93</f>
        <v>0</v>
      </c>
      <c r="L129" s="5"/>
    </row>
    <row r="130" spans="1:12" customHeight="1" ht="105" outlineLevel="4">
      <c r="A130" s="1"/>
      <c r="B130" s="1">
        <v>884699</v>
      </c>
      <c r="C130" s="1" t="s">
        <v>454</v>
      </c>
      <c r="D130" s="1" t="s">
        <v>455</v>
      </c>
      <c r="E130" s="2" t="s">
        <v>456</v>
      </c>
      <c r="F130" s="2" t="s">
        <v>457</v>
      </c>
      <c r="G130" s="2">
        <v>1</v>
      </c>
      <c r="H130" s="2">
        <v>0</v>
      </c>
      <c r="I130" s="1">
        <v>0</v>
      </c>
      <c r="J130" s="3" t="s">
        <v>17</v>
      </c>
      <c r="K130" s="2" t="str">
        <f>J130*2497.28</f>
        <v>0</v>
      </c>
      <c r="L130" s="5"/>
    </row>
    <row r="131" spans="1:12" customHeight="1" ht="105" outlineLevel="4">
      <c r="A131" s="1"/>
      <c r="B131" s="1">
        <v>884700</v>
      </c>
      <c r="C131" s="1" t="s">
        <v>458</v>
      </c>
      <c r="D131" s="1" t="s">
        <v>459</v>
      </c>
      <c r="E131" s="2" t="s">
        <v>460</v>
      </c>
      <c r="F131" s="2" t="s">
        <v>457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J131*2497.28</f>
        <v>0</v>
      </c>
      <c r="L131" s="5"/>
    </row>
    <row r="132" spans="1:12" customHeight="1" ht="105" outlineLevel="4">
      <c r="A132" s="1"/>
      <c r="B132" s="1">
        <v>884701</v>
      </c>
      <c r="C132" s="1" t="s">
        <v>461</v>
      </c>
      <c r="D132" s="1" t="s">
        <v>462</v>
      </c>
      <c r="E132" s="2" t="s">
        <v>463</v>
      </c>
      <c r="F132" s="2" t="s">
        <v>457</v>
      </c>
      <c r="G132" s="2">
        <v>1</v>
      </c>
      <c r="H132" s="2">
        <v>0</v>
      </c>
      <c r="I132" s="1">
        <v>0</v>
      </c>
      <c r="J132" s="3" t="s">
        <v>17</v>
      </c>
      <c r="K132" s="2" t="str">
        <f>J132*2497.28</f>
        <v>0</v>
      </c>
      <c r="L132" s="5"/>
    </row>
    <row r="133" spans="1:12" outlineLevel="2">
      <c r="A133" s="8" t="s">
        <v>284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5"/>
    </row>
    <row r="134" spans="1:12" customHeight="1" ht="105" outlineLevel="4">
      <c r="A134" s="1"/>
      <c r="B134" s="1">
        <v>824927</v>
      </c>
      <c r="C134" s="1" t="s">
        <v>464</v>
      </c>
      <c r="D134" s="1" t="s">
        <v>465</v>
      </c>
      <c r="E134" s="2" t="s">
        <v>466</v>
      </c>
      <c r="F134" s="2" t="s">
        <v>467</v>
      </c>
      <c r="G134" s="2">
        <v>2</v>
      </c>
      <c r="H134" s="2">
        <v>0</v>
      </c>
      <c r="I134" s="1">
        <v>0</v>
      </c>
      <c r="J134" s="3" t="s">
        <v>17</v>
      </c>
      <c r="K134" s="2" t="str">
        <f>J134*3099.54</f>
        <v>0</v>
      </c>
      <c r="L134" s="5"/>
    </row>
    <row r="135" spans="1:12" customHeight="1" ht="105" outlineLevel="4">
      <c r="A135" s="1"/>
      <c r="B135" s="1">
        <v>824928</v>
      </c>
      <c r="C135" s="1" t="s">
        <v>468</v>
      </c>
      <c r="D135" s="1" t="s">
        <v>469</v>
      </c>
      <c r="E135" s="2" t="s">
        <v>466</v>
      </c>
      <c r="F135" s="2" t="s">
        <v>470</v>
      </c>
      <c r="G135" s="2">
        <v>5</v>
      </c>
      <c r="H135" s="2">
        <v>0</v>
      </c>
      <c r="I135" s="1">
        <v>0</v>
      </c>
      <c r="J135" s="3" t="s">
        <v>17</v>
      </c>
      <c r="K135" s="2" t="str">
        <f>J135*1912.05</f>
        <v>0</v>
      </c>
      <c r="L135" s="5"/>
    </row>
    <row r="136" spans="1:12" customHeight="1" ht="105" outlineLevel="4">
      <c r="A136" s="1"/>
      <c r="B136" s="1">
        <v>824929</v>
      </c>
      <c r="C136" s="1" t="s">
        <v>471</v>
      </c>
      <c r="D136" s="1" t="s">
        <v>472</v>
      </c>
      <c r="E136" s="2" t="s">
        <v>466</v>
      </c>
      <c r="F136" s="2" t="s">
        <v>473</v>
      </c>
      <c r="G136" s="2">
        <v>1</v>
      </c>
      <c r="H136" s="2">
        <v>0</v>
      </c>
      <c r="I136" s="1">
        <v>0</v>
      </c>
      <c r="J136" s="3" t="s">
        <v>17</v>
      </c>
      <c r="K136" s="2" t="str">
        <f>J136*2424.51</f>
        <v>0</v>
      </c>
      <c r="L136" s="5"/>
    </row>
    <row r="137" spans="1:12" customHeight="1" ht="105" outlineLevel="4">
      <c r="A137" s="1"/>
      <c r="B137" s="1">
        <v>834459</v>
      </c>
      <c r="C137" s="1" t="s">
        <v>474</v>
      </c>
      <c r="D137" s="1" t="s">
        <v>475</v>
      </c>
      <c r="E137" s="2" t="s">
        <v>476</v>
      </c>
      <c r="F137" s="2" t="s">
        <v>477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J137*157.92</f>
        <v>0</v>
      </c>
      <c r="L137" s="5"/>
    </row>
    <row r="138" spans="1:12" customHeight="1" ht="105" outlineLevel="4">
      <c r="A138" s="1"/>
      <c r="B138" s="1">
        <v>834460</v>
      </c>
      <c r="C138" s="1" t="s">
        <v>478</v>
      </c>
      <c r="D138" s="1" t="s">
        <v>479</v>
      </c>
      <c r="E138" s="2" t="s">
        <v>480</v>
      </c>
      <c r="F138" s="2" t="s">
        <v>481</v>
      </c>
      <c r="G138" s="2" t="s">
        <v>50</v>
      </c>
      <c r="H138" s="2">
        <v>0</v>
      </c>
      <c r="I138" s="1">
        <v>0</v>
      </c>
      <c r="J138" s="3" t="s">
        <v>17</v>
      </c>
      <c r="K138" s="2" t="str">
        <f>J138*204.37</f>
        <v>0</v>
      </c>
      <c r="L138" s="5"/>
    </row>
    <row r="139" spans="1:12" customHeight="1" ht="105" outlineLevel="4">
      <c r="A139" s="1"/>
      <c r="B139" s="1">
        <v>879320</v>
      </c>
      <c r="C139" s="1" t="s">
        <v>482</v>
      </c>
      <c r="D139" s="1" t="s">
        <v>483</v>
      </c>
      <c r="E139" s="2" t="s">
        <v>484</v>
      </c>
      <c r="F139" s="2" t="s">
        <v>485</v>
      </c>
      <c r="G139" s="2" t="s">
        <v>22</v>
      </c>
      <c r="H139" s="2">
        <v>0</v>
      </c>
      <c r="I139" s="1">
        <v>0</v>
      </c>
      <c r="J139" s="3" t="s">
        <v>17</v>
      </c>
      <c r="K139" s="2" t="str">
        <f>J139*3361.19</f>
        <v>0</v>
      </c>
      <c r="L139" s="5"/>
    </row>
    <row r="140" spans="1:12" customHeight="1" ht="105" outlineLevel="4">
      <c r="A140" s="1"/>
      <c r="B140" s="1">
        <v>879321</v>
      </c>
      <c r="C140" s="1" t="s">
        <v>486</v>
      </c>
      <c r="D140" s="1" t="s">
        <v>487</v>
      </c>
      <c r="E140" s="2" t="s">
        <v>488</v>
      </c>
      <c r="F140" s="2" t="s">
        <v>489</v>
      </c>
      <c r="G140" s="2" t="s">
        <v>22</v>
      </c>
      <c r="H140" s="2">
        <v>0</v>
      </c>
      <c r="I140" s="1">
        <v>0</v>
      </c>
      <c r="J140" s="3" t="s">
        <v>17</v>
      </c>
      <c r="K140" s="2" t="str">
        <f>J140*3268.29</f>
        <v>0</v>
      </c>
      <c r="L140" s="5"/>
    </row>
    <row r="141" spans="1:12" customHeight="1" ht="105" outlineLevel="4">
      <c r="A141" s="1"/>
      <c r="B141" s="1">
        <v>879322</v>
      </c>
      <c r="C141" s="1" t="s">
        <v>490</v>
      </c>
      <c r="D141" s="1" t="s">
        <v>491</v>
      </c>
      <c r="E141" s="2" t="s">
        <v>492</v>
      </c>
      <c r="F141" s="2" t="s">
        <v>493</v>
      </c>
      <c r="G141" s="2" t="s">
        <v>22</v>
      </c>
      <c r="H141" s="2">
        <v>0</v>
      </c>
      <c r="I141" s="1">
        <v>0</v>
      </c>
      <c r="J141" s="3" t="s">
        <v>17</v>
      </c>
      <c r="K141" s="2" t="str">
        <f>J141*3378.22</f>
        <v>0</v>
      </c>
      <c r="L141" s="5"/>
    </row>
    <row r="142" spans="1:12" customHeight="1" ht="105" outlineLevel="4">
      <c r="A142" s="1"/>
      <c r="B142" s="1">
        <v>879323</v>
      </c>
      <c r="C142" s="1" t="s">
        <v>494</v>
      </c>
      <c r="D142" s="1" t="s">
        <v>495</v>
      </c>
      <c r="E142" s="2" t="s">
        <v>496</v>
      </c>
      <c r="F142" s="2" t="s">
        <v>497</v>
      </c>
      <c r="G142" s="2" t="s">
        <v>22</v>
      </c>
      <c r="H142" s="2">
        <v>0</v>
      </c>
      <c r="I142" s="1">
        <v>0</v>
      </c>
      <c r="J142" s="3" t="s">
        <v>17</v>
      </c>
      <c r="K142" s="2" t="str">
        <f>J142*3241.97</f>
        <v>0</v>
      </c>
      <c r="L142" s="5"/>
    </row>
    <row r="143" spans="1:12" customHeight="1" ht="105" outlineLevel="4">
      <c r="A143" s="1"/>
      <c r="B143" s="1">
        <v>879324</v>
      </c>
      <c r="C143" s="1" t="s">
        <v>498</v>
      </c>
      <c r="D143" s="1" t="s">
        <v>499</v>
      </c>
      <c r="E143" s="2" t="s">
        <v>496</v>
      </c>
      <c r="F143" s="2" t="s">
        <v>500</v>
      </c>
      <c r="G143" s="2" t="s">
        <v>22</v>
      </c>
      <c r="H143" s="2">
        <v>0</v>
      </c>
      <c r="I143" s="1">
        <v>0</v>
      </c>
      <c r="J143" s="3" t="s">
        <v>17</v>
      </c>
      <c r="K143" s="2" t="str">
        <f>J143*3486.59</f>
        <v>0</v>
      </c>
      <c r="L143" s="5"/>
    </row>
    <row r="144" spans="1:12" customHeight="1" ht="105" outlineLevel="4">
      <c r="A144" s="1"/>
      <c r="B144" s="1">
        <v>879988</v>
      </c>
      <c r="C144" s="1" t="s">
        <v>501</v>
      </c>
      <c r="D144" s="1" t="s">
        <v>502</v>
      </c>
      <c r="E144" s="2" t="s">
        <v>484</v>
      </c>
      <c r="F144" s="2" t="s">
        <v>485</v>
      </c>
      <c r="G144" s="2">
        <v>1</v>
      </c>
      <c r="H144" s="2">
        <v>0</v>
      </c>
      <c r="I144" s="1">
        <v>0</v>
      </c>
      <c r="J144" s="3" t="s">
        <v>17</v>
      </c>
      <c r="K144" s="2" t="str">
        <f>J144*3361.19</f>
        <v>0</v>
      </c>
      <c r="L144" s="5"/>
    </row>
    <row r="145" spans="1:12" customHeight="1" ht="105" outlineLevel="4">
      <c r="A145" s="1"/>
      <c r="B145" s="1">
        <v>879989</v>
      </c>
      <c r="C145" s="1" t="s">
        <v>503</v>
      </c>
      <c r="D145" s="1" t="s">
        <v>504</v>
      </c>
      <c r="E145" s="2" t="s">
        <v>488</v>
      </c>
      <c r="F145" s="2" t="s">
        <v>489</v>
      </c>
      <c r="G145" s="2">
        <v>0</v>
      </c>
      <c r="H145" s="2">
        <v>0</v>
      </c>
      <c r="I145" s="1">
        <v>0</v>
      </c>
      <c r="J145" s="3" t="s">
        <v>17</v>
      </c>
      <c r="K145" s="2" t="str">
        <f>J145*3268.29</f>
        <v>0</v>
      </c>
      <c r="L145" s="5"/>
    </row>
    <row r="146" spans="1:12" customHeight="1" ht="105" outlineLevel="4">
      <c r="A146" s="1"/>
      <c r="B146" s="1">
        <v>879990</v>
      </c>
      <c r="C146" s="1" t="s">
        <v>505</v>
      </c>
      <c r="D146" s="1" t="s">
        <v>506</v>
      </c>
      <c r="E146" s="2" t="s">
        <v>492</v>
      </c>
      <c r="F146" s="2" t="s">
        <v>493</v>
      </c>
      <c r="G146" s="2">
        <v>1</v>
      </c>
      <c r="H146" s="2">
        <v>0</v>
      </c>
      <c r="I146" s="1">
        <v>0</v>
      </c>
      <c r="J146" s="3" t="s">
        <v>17</v>
      </c>
      <c r="K146" s="2" t="str">
        <f>J146*3378.22</f>
        <v>0</v>
      </c>
      <c r="L146" s="5"/>
    </row>
    <row r="147" spans="1:12" customHeight="1" ht="105" outlineLevel="4">
      <c r="A147" s="1"/>
      <c r="B147" s="1">
        <v>879991</v>
      </c>
      <c r="C147" s="1" t="s">
        <v>507</v>
      </c>
      <c r="D147" s="1" t="s">
        <v>508</v>
      </c>
      <c r="E147" s="2" t="s">
        <v>496</v>
      </c>
      <c r="F147" s="2" t="s">
        <v>497</v>
      </c>
      <c r="G147" s="2">
        <v>1</v>
      </c>
      <c r="H147" s="2">
        <v>0</v>
      </c>
      <c r="I147" s="1">
        <v>0</v>
      </c>
      <c r="J147" s="3" t="s">
        <v>17</v>
      </c>
      <c r="K147" s="2" t="str">
        <f>J147*3241.97</f>
        <v>0</v>
      </c>
      <c r="L147" s="5"/>
    </row>
    <row r="148" spans="1:12" customHeight="1" ht="105" outlineLevel="4">
      <c r="A148" s="1"/>
      <c r="B148" s="1">
        <v>879992</v>
      </c>
      <c r="C148" s="1" t="s">
        <v>509</v>
      </c>
      <c r="D148" s="1" t="s">
        <v>510</v>
      </c>
      <c r="E148" s="2" t="s">
        <v>511</v>
      </c>
      <c r="F148" s="2" t="s">
        <v>512</v>
      </c>
      <c r="G148" s="2">
        <v>1</v>
      </c>
      <c r="H148" s="2">
        <v>0</v>
      </c>
      <c r="I148" s="1">
        <v>0</v>
      </c>
      <c r="J148" s="3" t="s">
        <v>17</v>
      </c>
      <c r="K148" s="2" t="str">
        <f>J148*3087.15</f>
        <v>0</v>
      </c>
      <c r="L148" s="5"/>
    </row>
    <row r="149" spans="1:12" customHeight="1" ht="105" outlineLevel="4">
      <c r="A149" s="1"/>
      <c r="B149" s="1">
        <v>879993</v>
      </c>
      <c r="C149" s="1" t="s">
        <v>513</v>
      </c>
      <c r="D149" s="1" t="s">
        <v>514</v>
      </c>
      <c r="E149" s="2" t="s">
        <v>496</v>
      </c>
      <c r="F149" s="2" t="s">
        <v>500</v>
      </c>
      <c r="G149" s="2">
        <v>1</v>
      </c>
      <c r="H149" s="2">
        <v>0</v>
      </c>
      <c r="I149" s="1">
        <v>0</v>
      </c>
      <c r="J149" s="3" t="s">
        <v>17</v>
      </c>
      <c r="K149" s="2" t="str">
        <f>J149*3486.59</f>
        <v>0</v>
      </c>
      <c r="L149" s="5"/>
    </row>
    <row r="150" spans="1:12" customHeight="1" ht="105" outlineLevel="4">
      <c r="A150" s="1"/>
      <c r="B150" s="1">
        <v>879994</v>
      </c>
      <c r="C150" s="1" t="s">
        <v>515</v>
      </c>
      <c r="D150" s="1" t="s">
        <v>516</v>
      </c>
      <c r="E150" s="2" t="s">
        <v>511</v>
      </c>
      <c r="F150" s="2" t="s">
        <v>517</v>
      </c>
      <c r="G150" s="2">
        <v>1</v>
      </c>
      <c r="H150" s="2">
        <v>0</v>
      </c>
      <c r="I150" s="1">
        <v>0</v>
      </c>
      <c r="J150" s="3" t="s">
        <v>17</v>
      </c>
      <c r="K150" s="2" t="str">
        <f>J150*3460.27</f>
        <v>0</v>
      </c>
      <c r="L150" s="5"/>
    </row>
    <row r="151" spans="1:12" customHeight="1" ht="105" outlineLevel="4">
      <c r="A151" s="1"/>
      <c r="B151" s="1">
        <v>879995</v>
      </c>
      <c r="C151" s="1" t="s">
        <v>518</v>
      </c>
      <c r="D151" s="1" t="s">
        <v>519</v>
      </c>
      <c r="E151" s="2" t="s">
        <v>488</v>
      </c>
      <c r="F151" s="2" t="s">
        <v>520</v>
      </c>
      <c r="G151" s="2">
        <v>1</v>
      </c>
      <c r="H151" s="2">
        <v>0</v>
      </c>
      <c r="I151" s="1">
        <v>0</v>
      </c>
      <c r="J151" s="3" t="s">
        <v>17</v>
      </c>
      <c r="K151" s="2" t="str">
        <f>J151*3632.13</f>
        <v>0</v>
      </c>
      <c r="L151" s="5"/>
    </row>
    <row r="152" spans="1:12" customHeight="1" ht="105" outlineLevel="4">
      <c r="A152" s="1"/>
      <c r="B152" s="1">
        <v>879996</v>
      </c>
      <c r="C152" s="1" t="s">
        <v>521</v>
      </c>
      <c r="D152" s="1" t="s">
        <v>522</v>
      </c>
      <c r="E152" s="2" t="s">
        <v>492</v>
      </c>
      <c r="F152" s="2" t="s">
        <v>523</v>
      </c>
      <c r="G152" s="2">
        <v>1</v>
      </c>
      <c r="H152" s="2">
        <v>0</v>
      </c>
      <c r="I152" s="1">
        <v>0</v>
      </c>
      <c r="J152" s="3" t="s">
        <v>17</v>
      </c>
      <c r="K152" s="2" t="str">
        <f>J152*3790.04</f>
        <v>0</v>
      </c>
      <c r="L152" s="5"/>
    </row>
    <row r="153" spans="1:12" customHeight="1" ht="105" outlineLevel="4">
      <c r="A153" s="1"/>
      <c r="B153" s="1">
        <v>879997</v>
      </c>
      <c r="C153" s="1" t="s">
        <v>524</v>
      </c>
      <c r="D153" s="1" t="s">
        <v>525</v>
      </c>
      <c r="E153" s="2" t="s">
        <v>484</v>
      </c>
      <c r="F153" s="2" t="s">
        <v>526</v>
      </c>
      <c r="G153" s="2">
        <v>1</v>
      </c>
      <c r="H153" s="2">
        <v>0</v>
      </c>
      <c r="I153" s="1">
        <v>0</v>
      </c>
      <c r="J153" s="3" t="s">
        <v>17</v>
      </c>
      <c r="K153" s="2" t="str">
        <f>J153*3765.27</f>
        <v>0</v>
      </c>
      <c r="L153" s="5"/>
    </row>
    <row r="154" spans="1:12" outlineLevel="1">
      <c r="A154" s="7" t="s">
        <v>527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5"/>
    </row>
    <row r="155" spans="1:12" customHeight="1" ht="105" outlineLevel="3">
      <c r="A155" s="1"/>
      <c r="B155" s="1">
        <v>868539</v>
      </c>
      <c r="C155" s="1" t="s">
        <v>528</v>
      </c>
      <c r="D155" s="1" t="s">
        <v>529</v>
      </c>
      <c r="E155" s="2" t="s">
        <v>530</v>
      </c>
      <c r="F155" s="2" t="s">
        <v>531</v>
      </c>
      <c r="G155" s="2" t="s">
        <v>50</v>
      </c>
      <c r="H155" s="2">
        <v>0</v>
      </c>
      <c r="I155" s="1">
        <v>0</v>
      </c>
      <c r="J155" s="3" t="s">
        <v>17</v>
      </c>
      <c r="K155" s="2" t="str">
        <f>J155*87.35</f>
        <v>0</v>
      </c>
      <c r="L155" s="5"/>
    </row>
    <row r="156" spans="1:12" customHeight="1" ht="105" outlineLevel="3">
      <c r="A156" s="1"/>
      <c r="B156" s="1">
        <v>868540</v>
      </c>
      <c r="C156" s="1" t="s">
        <v>532</v>
      </c>
      <c r="D156" s="1" t="s">
        <v>533</v>
      </c>
      <c r="E156" s="2" t="s">
        <v>534</v>
      </c>
      <c r="F156" s="2" t="s">
        <v>535</v>
      </c>
      <c r="G156" s="2" t="s">
        <v>50</v>
      </c>
      <c r="H156" s="2">
        <v>0</v>
      </c>
      <c r="I156" s="1">
        <v>0</v>
      </c>
      <c r="J156" s="3" t="s">
        <v>17</v>
      </c>
      <c r="K156" s="2" t="str">
        <f>J156*135.62</f>
        <v>0</v>
      </c>
      <c r="L156" s="5"/>
    </row>
    <row r="157" spans="1:12" customHeight="1" ht="105" outlineLevel="3">
      <c r="A157" s="1"/>
      <c r="B157" s="1">
        <v>868541</v>
      </c>
      <c r="C157" s="1" t="s">
        <v>536</v>
      </c>
      <c r="D157" s="1" t="s">
        <v>537</v>
      </c>
      <c r="E157" s="2" t="s">
        <v>538</v>
      </c>
      <c r="F157" s="2" t="s">
        <v>539</v>
      </c>
      <c r="G157" s="2" t="s">
        <v>68</v>
      </c>
      <c r="H157" s="2">
        <v>0</v>
      </c>
      <c r="I157" s="1">
        <v>0</v>
      </c>
      <c r="J157" s="3" t="s">
        <v>17</v>
      </c>
      <c r="K157" s="2" t="str">
        <f>J157*87.28</f>
        <v>0</v>
      </c>
      <c r="L157" s="5"/>
    </row>
    <row r="158" spans="1:12" customHeight="1" ht="105" outlineLevel="3">
      <c r="A158" s="1"/>
      <c r="B158" s="1">
        <v>868542</v>
      </c>
      <c r="C158" s="1" t="s">
        <v>540</v>
      </c>
      <c r="D158" s="1" t="s">
        <v>541</v>
      </c>
      <c r="E158" s="2" t="s">
        <v>542</v>
      </c>
      <c r="F158" s="2" t="s">
        <v>543</v>
      </c>
      <c r="G158" s="2" t="s">
        <v>68</v>
      </c>
      <c r="H158" s="2">
        <v>0</v>
      </c>
      <c r="I158" s="1">
        <v>0</v>
      </c>
      <c r="J158" s="3" t="s">
        <v>17</v>
      </c>
      <c r="K158" s="2" t="str">
        <f>J158*135.59</f>
        <v>0</v>
      </c>
      <c r="L158" s="5"/>
    </row>
    <row r="159" spans="1:12" customHeight="1" ht="105" outlineLevel="3">
      <c r="A159" s="1"/>
      <c r="B159" s="1">
        <v>868543</v>
      </c>
      <c r="C159" s="1" t="s">
        <v>544</v>
      </c>
      <c r="D159" s="1" t="s">
        <v>545</v>
      </c>
      <c r="E159" s="2" t="s">
        <v>546</v>
      </c>
      <c r="F159" s="2" t="s">
        <v>547</v>
      </c>
      <c r="G159" s="2" t="s">
        <v>219</v>
      </c>
      <c r="H159" s="2">
        <v>0</v>
      </c>
      <c r="I159" s="1">
        <v>0</v>
      </c>
      <c r="J159" s="3" t="s">
        <v>17</v>
      </c>
      <c r="K159" s="2" t="str">
        <f>J159*87.31</f>
        <v>0</v>
      </c>
      <c r="L159" s="5"/>
    </row>
    <row r="160" spans="1:12" customHeight="1" ht="105" outlineLevel="3">
      <c r="A160" s="1"/>
      <c r="B160" s="1">
        <v>868544</v>
      </c>
      <c r="C160" s="1" t="s">
        <v>548</v>
      </c>
      <c r="D160" s="1" t="s">
        <v>549</v>
      </c>
      <c r="E160" s="2" t="s">
        <v>550</v>
      </c>
      <c r="F160" s="2" t="s">
        <v>551</v>
      </c>
      <c r="G160" s="2" t="s">
        <v>219</v>
      </c>
      <c r="H160" s="2">
        <v>0</v>
      </c>
      <c r="I160" s="1">
        <v>0</v>
      </c>
      <c r="J160" s="3" t="s">
        <v>17</v>
      </c>
      <c r="K160" s="2" t="str">
        <f>J160*135.61</f>
        <v>0</v>
      </c>
      <c r="L160" s="5"/>
    </row>
    <row r="161" spans="1:12" customHeight="1" ht="105" outlineLevel="3">
      <c r="A161" s="1"/>
      <c r="B161" s="1">
        <v>868545</v>
      </c>
      <c r="C161" s="1" t="s">
        <v>552</v>
      </c>
      <c r="D161" s="1" t="s">
        <v>553</v>
      </c>
      <c r="E161" s="2" t="s">
        <v>554</v>
      </c>
      <c r="F161" s="2" t="s">
        <v>547</v>
      </c>
      <c r="G161" s="2" t="s">
        <v>22</v>
      </c>
      <c r="H161" s="2">
        <v>0</v>
      </c>
      <c r="I161" s="1">
        <v>0</v>
      </c>
      <c r="J161" s="3" t="s">
        <v>17</v>
      </c>
      <c r="K161" s="2" t="str">
        <f>J161*87.31</f>
        <v>0</v>
      </c>
      <c r="L161" s="5"/>
    </row>
    <row r="162" spans="1:12" customHeight="1" ht="105" outlineLevel="3">
      <c r="A162" s="1"/>
      <c r="B162" s="1">
        <v>868546</v>
      </c>
      <c r="C162" s="1" t="s">
        <v>555</v>
      </c>
      <c r="D162" s="1" t="s">
        <v>556</v>
      </c>
      <c r="E162" s="2" t="s">
        <v>557</v>
      </c>
      <c r="F162" s="2" t="s">
        <v>558</v>
      </c>
      <c r="G162" s="2" t="s">
        <v>22</v>
      </c>
      <c r="H162" s="2">
        <v>0</v>
      </c>
      <c r="I162" s="1">
        <v>0</v>
      </c>
      <c r="J162" s="3" t="s">
        <v>17</v>
      </c>
      <c r="K162" s="2" t="str">
        <f>J162*135.60</f>
        <v>0</v>
      </c>
      <c r="L162" s="5"/>
    </row>
    <row r="163" spans="1:12" customHeight="1" ht="105" outlineLevel="3">
      <c r="A163" s="1"/>
      <c r="B163" s="1">
        <v>868547</v>
      </c>
      <c r="C163" s="1" t="s">
        <v>559</v>
      </c>
      <c r="D163" s="1" t="s">
        <v>560</v>
      </c>
      <c r="E163" s="2" t="s">
        <v>561</v>
      </c>
      <c r="F163" s="2" t="s">
        <v>562</v>
      </c>
      <c r="G163" s="2" t="s">
        <v>219</v>
      </c>
      <c r="H163" s="2">
        <v>0</v>
      </c>
      <c r="I163" s="1">
        <v>0</v>
      </c>
      <c r="J163" s="3" t="s">
        <v>17</v>
      </c>
      <c r="K163" s="2" t="str">
        <f>J163*204.57</f>
        <v>0</v>
      </c>
      <c r="L163" s="5"/>
    </row>
    <row r="164" spans="1:12" customHeight="1" ht="105" outlineLevel="3">
      <c r="A164" s="1"/>
      <c r="B164" s="1">
        <v>868548</v>
      </c>
      <c r="C164" s="1" t="s">
        <v>563</v>
      </c>
      <c r="D164" s="1" t="s">
        <v>564</v>
      </c>
      <c r="E164" s="2" t="s">
        <v>565</v>
      </c>
      <c r="F164" s="2" t="s">
        <v>566</v>
      </c>
      <c r="G164" s="2" t="s">
        <v>68</v>
      </c>
      <c r="H164" s="2">
        <v>0</v>
      </c>
      <c r="I164" s="1">
        <v>0</v>
      </c>
      <c r="J164" s="3" t="s">
        <v>17</v>
      </c>
      <c r="K164" s="2" t="str">
        <f>J164*264.95</f>
        <v>0</v>
      </c>
      <c r="L164" s="5"/>
    </row>
    <row r="165" spans="1:12" customHeight="1" ht="105" outlineLevel="3">
      <c r="A165" s="1"/>
      <c r="B165" s="1">
        <v>868549</v>
      </c>
      <c r="C165" s="1" t="s">
        <v>567</v>
      </c>
      <c r="D165" s="1" t="s">
        <v>568</v>
      </c>
      <c r="E165" s="2" t="s">
        <v>569</v>
      </c>
      <c r="F165" s="2" t="s">
        <v>570</v>
      </c>
      <c r="G165" s="2" t="s">
        <v>68</v>
      </c>
      <c r="H165" s="2">
        <v>0</v>
      </c>
      <c r="I165" s="1">
        <v>0</v>
      </c>
      <c r="J165" s="3" t="s">
        <v>17</v>
      </c>
      <c r="K165" s="2" t="str">
        <f>J165*236.94</f>
        <v>0</v>
      </c>
      <c r="L165" s="5"/>
    </row>
    <row r="166" spans="1:12" customHeight="1" ht="105" outlineLevel="3">
      <c r="A166" s="1"/>
      <c r="B166" s="1">
        <v>868550</v>
      </c>
      <c r="C166" s="1" t="s">
        <v>571</v>
      </c>
      <c r="D166" s="1" t="s">
        <v>572</v>
      </c>
      <c r="E166" s="2" t="s">
        <v>573</v>
      </c>
      <c r="F166" s="2" t="s">
        <v>574</v>
      </c>
      <c r="G166" s="2" t="s">
        <v>219</v>
      </c>
      <c r="H166" s="2">
        <v>0</v>
      </c>
      <c r="I166" s="1">
        <v>0</v>
      </c>
      <c r="J166" s="3" t="s">
        <v>17</v>
      </c>
      <c r="K166" s="2" t="str">
        <f>J166*268.15</f>
        <v>0</v>
      </c>
      <c r="L166" s="5"/>
    </row>
    <row r="167" spans="1:12" customHeight="1" ht="105" outlineLevel="3">
      <c r="A167" s="1"/>
      <c r="B167" s="1">
        <v>868551</v>
      </c>
      <c r="C167" s="1" t="s">
        <v>575</v>
      </c>
      <c r="D167" s="1" t="s">
        <v>576</v>
      </c>
      <c r="E167" s="2" t="s">
        <v>577</v>
      </c>
      <c r="F167" s="2" t="s">
        <v>578</v>
      </c>
      <c r="G167" s="2" t="s">
        <v>219</v>
      </c>
      <c r="H167" s="2">
        <v>0</v>
      </c>
      <c r="I167" s="1">
        <v>0</v>
      </c>
      <c r="J167" s="3" t="s">
        <v>17</v>
      </c>
      <c r="K167" s="2" t="str">
        <f>J167*333.85</f>
        <v>0</v>
      </c>
      <c r="L167" s="5"/>
    </row>
    <row r="168" spans="1:12" customHeight="1" ht="105" outlineLevel="3">
      <c r="A168" s="1"/>
      <c r="B168" s="1">
        <v>868552</v>
      </c>
      <c r="C168" s="1" t="s">
        <v>579</v>
      </c>
      <c r="D168" s="1" t="s">
        <v>580</v>
      </c>
      <c r="E168" s="2" t="s">
        <v>581</v>
      </c>
      <c r="F168" s="2" t="s">
        <v>582</v>
      </c>
      <c r="G168" s="2" t="s">
        <v>50</v>
      </c>
      <c r="H168" s="2">
        <v>0</v>
      </c>
      <c r="I168" s="1">
        <v>0</v>
      </c>
      <c r="J168" s="3" t="s">
        <v>17</v>
      </c>
      <c r="K168" s="2" t="str">
        <f>J168*333.75</f>
        <v>0</v>
      </c>
      <c r="L168" s="5"/>
    </row>
    <row r="169" spans="1:12" customHeight="1" ht="105" outlineLevel="3">
      <c r="A169" s="1"/>
      <c r="B169" s="1">
        <v>868553</v>
      </c>
      <c r="C169" s="1" t="s">
        <v>583</v>
      </c>
      <c r="D169" s="1" t="s">
        <v>584</v>
      </c>
      <c r="E169" s="2" t="s">
        <v>585</v>
      </c>
      <c r="F169" s="2" t="s">
        <v>586</v>
      </c>
      <c r="G169" s="2">
        <v>2</v>
      </c>
      <c r="H169" s="2">
        <v>0</v>
      </c>
      <c r="I169" s="1">
        <v>0</v>
      </c>
      <c r="J169" s="3" t="s">
        <v>17</v>
      </c>
      <c r="K169" s="2" t="str">
        <f>J169*511.41</f>
        <v>0</v>
      </c>
      <c r="L169" s="5"/>
    </row>
    <row r="170" spans="1:12" customHeight="1" ht="105" outlineLevel="3">
      <c r="A170" s="1"/>
      <c r="B170" s="1">
        <v>868554</v>
      </c>
      <c r="C170" s="1" t="s">
        <v>587</v>
      </c>
      <c r="D170" s="1" t="s">
        <v>588</v>
      </c>
      <c r="E170" s="2" t="s">
        <v>589</v>
      </c>
      <c r="F170" s="2" t="s">
        <v>590</v>
      </c>
      <c r="G170" s="2" t="s">
        <v>68</v>
      </c>
      <c r="H170" s="2">
        <v>0</v>
      </c>
      <c r="I170" s="1">
        <v>0</v>
      </c>
      <c r="J170" s="3" t="s">
        <v>17</v>
      </c>
      <c r="K170" s="2" t="str">
        <f>J170*341.40</f>
        <v>0</v>
      </c>
      <c r="L170" s="5"/>
    </row>
    <row r="171" spans="1:12" customHeight="1" ht="105" outlineLevel="3">
      <c r="A171" s="1"/>
      <c r="B171" s="1">
        <v>868555</v>
      </c>
      <c r="C171" s="1" t="s">
        <v>591</v>
      </c>
      <c r="D171" s="1" t="s">
        <v>592</v>
      </c>
      <c r="E171" s="2" t="s">
        <v>593</v>
      </c>
      <c r="F171" s="2" t="s">
        <v>594</v>
      </c>
      <c r="G171" s="2" t="s">
        <v>50</v>
      </c>
      <c r="H171" s="2">
        <v>0</v>
      </c>
      <c r="I171" s="1">
        <v>0</v>
      </c>
      <c r="J171" s="3" t="s">
        <v>17</v>
      </c>
      <c r="K171" s="2" t="str">
        <f>J171*412.14</f>
        <v>0</v>
      </c>
      <c r="L171" s="5"/>
    </row>
    <row r="172" spans="1:12" customHeight="1" ht="105" outlineLevel="3">
      <c r="A172" s="1"/>
      <c r="B172" s="1">
        <v>868556</v>
      </c>
      <c r="C172" s="1" t="s">
        <v>595</v>
      </c>
      <c r="D172" s="1" t="s">
        <v>596</v>
      </c>
      <c r="E172" s="2" t="s">
        <v>597</v>
      </c>
      <c r="F172" s="2" t="s">
        <v>594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J172*412.14</f>
        <v>0</v>
      </c>
      <c r="L172" s="5"/>
    </row>
    <row r="173" spans="1:12" customHeight="1" ht="105" outlineLevel="3">
      <c r="A173" s="1"/>
      <c r="B173" s="1">
        <v>868557</v>
      </c>
      <c r="C173" s="1" t="s">
        <v>598</v>
      </c>
      <c r="D173" s="1" t="s">
        <v>599</v>
      </c>
      <c r="E173" s="2" t="s">
        <v>600</v>
      </c>
      <c r="F173" s="2" t="s">
        <v>601</v>
      </c>
      <c r="G173" s="2" t="s">
        <v>22</v>
      </c>
      <c r="H173" s="2">
        <v>0</v>
      </c>
      <c r="I173" s="1">
        <v>0</v>
      </c>
      <c r="J173" s="3" t="s">
        <v>17</v>
      </c>
      <c r="K173" s="2" t="str">
        <f>J173*816.03</f>
        <v>0</v>
      </c>
      <c r="L173" s="5"/>
    </row>
    <row r="174" spans="1:12" customHeight="1" ht="105" outlineLevel="3">
      <c r="A174" s="1"/>
      <c r="B174" s="1">
        <v>868558</v>
      </c>
      <c r="C174" s="1" t="s">
        <v>602</v>
      </c>
      <c r="D174" s="1" t="s">
        <v>603</v>
      </c>
      <c r="E174" s="2" t="s">
        <v>604</v>
      </c>
      <c r="F174" s="2" t="s">
        <v>605</v>
      </c>
      <c r="G174" s="2" t="s">
        <v>22</v>
      </c>
      <c r="H174" s="2">
        <v>0</v>
      </c>
      <c r="I174" s="1">
        <v>0</v>
      </c>
      <c r="J174" s="3" t="s">
        <v>17</v>
      </c>
      <c r="K174" s="2" t="str">
        <f>J174*535.15</f>
        <v>0</v>
      </c>
      <c r="L174" s="5"/>
    </row>
    <row r="175" spans="1:12" customHeight="1" ht="105" outlineLevel="3">
      <c r="A175" s="1"/>
      <c r="B175" s="1">
        <v>868559</v>
      </c>
      <c r="C175" s="1" t="s">
        <v>606</v>
      </c>
      <c r="D175" s="1" t="s">
        <v>607</v>
      </c>
      <c r="E175" s="2" t="s">
        <v>608</v>
      </c>
      <c r="F175" s="2" t="s">
        <v>609</v>
      </c>
      <c r="G175" s="2" t="s">
        <v>22</v>
      </c>
      <c r="H175" s="2">
        <v>0</v>
      </c>
      <c r="I175" s="1">
        <v>0</v>
      </c>
      <c r="J175" s="3" t="s">
        <v>17</v>
      </c>
      <c r="K175" s="2" t="str">
        <f>J175*561.17</f>
        <v>0</v>
      </c>
      <c r="L175" s="5"/>
    </row>
    <row r="176" spans="1:12" customHeight="1" ht="105" outlineLevel="3">
      <c r="A176" s="1"/>
      <c r="B176" s="1">
        <v>868560</v>
      </c>
      <c r="C176" s="1" t="s">
        <v>610</v>
      </c>
      <c r="D176" s="1" t="s">
        <v>611</v>
      </c>
      <c r="E176" s="2" t="s">
        <v>612</v>
      </c>
      <c r="F176" s="2" t="s">
        <v>613</v>
      </c>
      <c r="G176" s="2" t="s">
        <v>22</v>
      </c>
      <c r="H176" s="2">
        <v>0</v>
      </c>
      <c r="I176" s="1">
        <v>0</v>
      </c>
      <c r="J176" s="3" t="s">
        <v>17</v>
      </c>
      <c r="K176" s="2" t="str">
        <f>J176*1797.79</f>
        <v>0</v>
      </c>
      <c r="L176" s="5"/>
    </row>
    <row r="177" spans="1:12" customHeight="1" ht="105" outlineLevel="3">
      <c r="A177" s="1"/>
      <c r="B177" s="1">
        <v>868561</v>
      </c>
      <c r="C177" s="1" t="s">
        <v>614</v>
      </c>
      <c r="D177" s="1" t="s">
        <v>615</v>
      </c>
      <c r="E177" s="2" t="s">
        <v>616</v>
      </c>
      <c r="F177" s="2" t="s">
        <v>617</v>
      </c>
      <c r="G177" s="2" t="s">
        <v>50</v>
      </c>
      <c r="H177" s="2">
        <v>0</v>
      </c>
      <c r="I177" s="1">
        <v>0</v>
      </c>
      <c r="J177" s="3" t="s">
        <v>17</v>
      </c>
      <c r="K177" s="2" t="str">
        <f>J177*322.65</f>
        <v>0</v>
      </c>
      <c r="L177" s="5"/>
    </row>
    <row r="178" spans="1:12" customHeight="1" ht="105" outlineLevel="3">
      <c r="A178" s="1"/>
      <c r="B178" s="1">
        <v>868562</v>
      </c>
      <c r="C178" s="1" t="s">
        <v>618</v>
      </c>
      <c r="D178" s="1" t="s">
        <v>619</v>
      </c>
      <c r="E178" s="2" t="s">
        <v>620</v>
      </c>
      <c r="F178" s="2" t="s">
        <v>621</v>
      </c>
      <c r="G178" s="2" t="s">
        <v>22</v>
      </c>
      <c r="H178" s="2">
        <v>0</v>
      </c>
      <c r="I178" s="1">
        <v>0</v>
      </c>
      <c r="J178" s="3" t="s">
        <v>17</v>
      </c>
      <c r="K178" s="2" t="str">
        <f>J178*321.42</f>
        <v>0</v>
      </c>
      <c r="L178" s="5"/>
    </row>
    <row r="179" spans="1:12" customHeight="1" ht="105" outlineLevel="3">
      <c r="A179" s="1"/>
      <c r="B179" s="1">
        <v>868563</v>
      </c>
      <c r="C179" s="1" t="s">
        <v>622</v>
      </c>
      <c r="D179" s="1" t="s">
        <v>623</v>
      </c>
      <c r="E179" s="2" t="s">
        <v>624</v>
      </c>
      <c r="F179" s="2" t="s">
        <v>625</v>
      </c>
      <c r="G179" s="2" t="s">
        <v>50</v>
      </c>
      <c r="H179" s="2">
        <v>0</v>
      </c>
      <c r="I179" s="1">
        <v>0</v>
      </c>
      <c r="J179" s="3" t="s">
        <v>17</v>
      </c>
      <c r="K179" s="2" t="str">
        <f>J179*271.15</f>
        <v>0</v>
      </c>
      <c r="L179" s="5"/>
    </row>
    <row r="180" spans="1:12" customHeight="1" ht="105" outlineLevel="3">
      <c r="A180" s="1"/>
      <c r="B180" s="1">
        <v>868564</v>
      </c>
      <c r="C180" s="1" t="s">
        <v>626</v>
      </c>
      <c r="D180" s="1" t="s">
        <v>627</v>
      </c>
      <c r="E180" s="2" t="s">
        <v>628</v>
      </c>
      <c r="F180" s="2" t="s">
        <v>629</v>
      </c>
      <c r="G180" s="2" t="s">
        <v>50</v>
      </c>
      <c r="H180" s="2">
        <v>0</v>
      </c>
      <c r="I180" s="1">
        <v>0</v>
      </c>
      <c r="J180" s="3" t="s">
        <v>17</v>
      </c>
      <c r="K180" s="2" t="str">
        <f>J180*227.60</f>
        <v>0</v>
      </c>
      <c r="L180" s="5"/>
    </row>
    <row r="181" spans="1:12" customHeight="1" ht="105" outlineLevel="3">
      <c r="A181" s="1"/>
      <c r="B181" s="1">
        <v>868565</v>
      </c>
      <c r="C181" s="1" t="s">
        <v>630</v>
      </c>
      <c r="D181" s="1" t="s">
        <v>631</v>
      </c>
      <c r="E181" s="2" t="s">
        <v>632</v>
      </c>
      <c r="F181" s="2" t="s">
        <v>633</v>
      </c>
      <c r="G181" s="2" t="s">
        <v>50</v>
      </c>
      <c r="H181" s="2">
        <v>0</v>
      </c>
      <c r="I181" s="1">
        <v>0</v>
      </c>
      <c r="J181" s="3" t="s">
        <v>17</v>
      </c>
      <c r="K181" s="2" t="str">
        <f>J181*517.13</f>
        <v>0</v>
      </c>
      <c r="L181" s="5"/>
    </row>
    <row r="182" spans="1:12" customHeight="1" ht="105" outlineLevel="3">
      <c r="A182" s="1"/>
      <c r="B182" s="1">
        <v>868566</v>
      </c>
      <c r="C182" s="1" t="s">
        <v>634</v>
      </c>
      <c r="D182" s="1" t="s">
        <v>635</v>
      </c>
      <c r="E182" s="2" t="s">
        <v>636</v>
      </c>
      <c r="F182" s="2" t="s">
        <v>637</v>
      </c>
      <c r="G182" s="2" t="s">
        <v>22</v>
      </c>
      <c r="H182" s="2">
        <v>0</v>
      </c>
      <c r="I182" s="1">
        <v>0</v>
      </c>
      <c r="J182" s="3" t="s">
        <v>17</v>
      </c>
      <c r="K182" s="2" t="str">
        <f>J182*730.97</f>
        <v>0</v>
      </c>
      <c r="L182" s="5"/>
    </row>
    <row r="183" spans="1:12" customHeight="1" ht="105" outlineLevel="3">
      <c r="A183" s="1"/>
      <c r="B183" s="1">
        <v>868567</v>
      </c>
      <c r="C183" s="1" t="s">
        <v>638</v>
      </c>
      <c r="D183" s="1" t="s">
        <v>639</v>
      </c>
      <c r="E183" s="2" t="s">
        <v>640</v>
      </c>
      <c r="F183" s="2" t="s">
        <v>641</v>
      </c>
      <c r="G183" s="2">
        <v>10</v>
      </c>
      <c r="H183" s="2">
        <v>0</v>
      </c>
      <c r="I183" s="1">
        <v>0</v>
      </c>
      <c r="J183" s="3" t="s">
        <v>17</v>
      </c>
      <c r="K183" s="2" t="str">
        <f>J183*483.09</f>
        <v>0</v>
      </c>
      <c r="L183" s="5"/>
    </row>
    <row r="184" spans="1:12" customHeight="1" ht="105" outlineLevel="3">
      <c r="A184" s="1"/>
      <c r="B184" s="1">
        <v>868571</v>
      </c>
      <c r="C184" s="1" t="s">
        <v>642</v>
      </c>
      <c r="D184" s="1" t="s">
        <v>643</v>
      </c>
      <c r="E184" s="2" t="s">
        <v>644</v>
      </c>
      <c r="F184" s="2" t="s">
        <v>645</v>
      </c>
      <c r="G184" s="2" t="s">
        <v>50</v>
      </c>
      <c r="H184" s="2">
        <v>0</v>
      </c>
      <c r="I184" s="1">
        <v>0</v>
      </c>
      <c r="J184" s="3" t="s">
        <v>17</v>
      </c>
      <c r="K184" s="2" t="str">
        <f>J184*437.78</f>
        <v>0</v>
      </c>
      <c r="L184" s="5"/>
    </row>
    <row r="185" spans="1:12" customHeight="1" ht="105" outlineLevel="3">
      <c r="A185" s="1"/>
      <c r="B185" s="1">
        <v>868572</v>
      </c>
      <c r="C185" s="1" t="s">
        <v>646</v>
      </c>
      <c r="D185" s="1" t="s">
        <v>647</v>
      </c>
      <c r="E185" s="2" t="s">
        <v>648</v>
      </c>
      <c r="F185" s="2" t="s">
        <v>649</v>
      </c>
      <c r="G185" s="2" t="s">
        <v>50</v>
      </c>
      <c r="H185" s="2">
        <v>0</v>
      </c>
      <c r="I185" s="1">
        <v>0</v>
      </c>
      <c r="J185" s="3" t="s">
        <v>17</v>
      </c>
      <c r="K185" s="2" t="str">
        <f>J185*409.13</f>
        <v>0</v>
      </c>
      <c r="L185" s="5"/>
    </row>
    <row r="186" spans="1:12" customHeight="1" ht="105" outlineLevel="3">
      <c r="A186" s="1"/>
      <c r="B186" s="1">
        <v>868573</v>
      </c>
      <c r="C186" s="1" t="s">
        <v>650</v>
      </c>
      <c r="D186" s="1" t="s">
        <v>651</v>
      </c>
      <c r="E186" s="2" t="s">
        <v>652</v>
      </c>
      <c r="F186" s="2" t="s">
        <v>653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J186*357.31</f>
        <v>0</v>
      </c>
      <c r="L186" s="5"/>
    </row>
    <row r="187" spans="1:12" customHeight="1" ht="105" outlineLevel="3">
      <c r="A187" s="1"/>
      <c r="B187" s="1">
        <v>868581</v>
      </c>
      <c r="C187" s="1" t="s">
        <v>654</v>
      </c>
      <c r="D187" s="1" t="s">
        <v>655</v>
      </c>
      <c r="E187" s="2" t="s">
        <v>656</v>
      </c>
      <c r="F187" s="2" t="s">
        <v>657</v>
      </c>
      <c r="G187" s="2" t="s">
        <v>22</v>
      </c>
      <c r="H187" s="2">
        <v>0</v>
      </c>
      <c r="I187" s="1">
        <v>0</v>
      </c>
      <c r="J187" s="3" t="s">
        <v>17</v>
      </c>
      <c r="K187" s="2" t="str">
        <f>J187*260.78</f>
        <v>0</v>
      </c>
      <c r="L187" s="5"/>
    </row>
    <row r="188" spans="1:12" customHeight="1" ht="105" outlineLevel="3">
      <c r="A188" s="1"/>
      <c r="B188" s="1">
        <v>868582</v>
      </c>
      <c r="C188" s="1" t="s">
        <v>658</v>
      </c>
      <c r="D188" s="1" t="s">
        <v>659</v>
      </c>
      <c r="E188" s="2" t="s">
        <v>660</v>
      </c>
      <c r="F188" s="2" t="s">
        <v>661</v>
      </c>
      <c r="G188" s="2" t="s">
        <v>50</v>
      </c>
      <c r="H188" s="2">
        <v>0</v>
      </c>
      <c r="I188" s="1">
        <v>0</v>
      </c>
      <c r="J188" s="3" t="s">
        <v>17</v>
      </c>
      <c r="K188" s="2" t="str">
        <f>J188*769.39</f>
        <v>0</v>
      </c>
      <c r="L188" s="5"/>
    </row>
    <row r="189" spans="1:12" customHeight="1" ht="105" outlineLevel="3">
      <c r="A189" s="1"/>
      <c r="B189" s="1">
        <v>868583</v>
      </c>
      <c r="C189" s="1" t="s">
        <v>662</v>
      </c>
      <c r="D189" s="1" t="s">
        <v>663</v>
      </c>
      <c r="E189" s="2" t="s">
        <v>664</v>
      </c>
      <c r="F189" s="2" t="s">
        <v>665</v>
      </c>
      <c r="G189" s="2" t="s">
        <v>50</v>
      </c>
      <c r="H189" s="2">
        <v>0</v>
      </c>
      <c r="I189" s="1">
        <v>0</v>
      </c>
      <c r="J189" s="3" t="s">
        <v>17</v>
      </c>
      <c r="K189" s="2" t="str">
        <f>J189*677.52</f>
        <v>0</v>
      </c>
      <c r="L189" s="5"/>
    </row>
    <row r="190" spans="1:12" customHeight="1" ht="105" outlineLevel="3">
      <c r="A190" s="1"/>
      <c r="B190" s="1">
        <v>868584</v>
      </c>
      <c r="C190" s="1" t="s">
        <v>666</v>
      </c>
      <c r="D190" s="1" t="s">
        <v>667</v>
      </c>
      <c r="E190" s="2" t="s">
        <v>668</v>
      </c>
      <c r="F190" s="2" t="s">
        <v>669</v>
      </c>
      <c r="G190" s="2" t="s">
        <v>68</v>
      </c>
      <c r="H190" s="2">
        <v>0</v>
      </c>
      <c r="I190" s="1">
        <v>0</v>
      </c>
      <c r="J190" s="3" t="s">
        <v>17</v>
      </c>
      <c r="K190" s="2" t="str">
        <f>J190*528.29</f>
        <v>0</v>
      </c>
      <c r="L190" s="5"/>
    </row>
    <row r="191" spans="1:12" customHeight="1" ht="105" outlineLevel="3">
      <c r="A191" s="1"/>
      <c r="B191" s="1">
        <v>868585</v>
      </c>
      <c r="C191" s="1" t="s">
        <v>670</v>
      </c>
      <c r="D191" s="1" t="s">
        <v>671</v>
      </c>
      <c r="E191" s="2" t="s">
        <v>672</v>
      </c>
      <c r="F191" s="2" t="s">
        <v>673</v>
      </c>
      <c r="G191" s="2" t="s">
        <v>68</v>
      </c>
      <c r="H191" s="2">
        <v>0</v>
      </c>
      <c r="I191" s="1">
        <v>0</v>
      </c>
      <c r="J191" s="3" t="s">
        <v>17</v>
      </c>
      <c r="K191" s="2" t="str">
        <f>J191*587.04</f>
        <v>0</v>
      </c>
      <c r="L191" s="5"/>
    </row>
    <row r="192" spans="1:12" customHeight="1" ht="105" outlineLevel="3">
      <c r="A192" s="1"/>
      <c r="B192" s="1">
        <v>868586</v>
      </c>
      <c r="C192" s="1" t="s">
        <v>674</v>
      </c>
      <c r="D192" s="1" t="s">
        <v>675</v>
      </c>
      <c r="E192" s="2" t="s">
        <v>676</v>
      </c>
      <c r="F192" s="2" t="s">
        <v>677</v>
      </c>
      <c r="G192" s="2" t="s">
        <v>50</v>
      </c>
      <c r="H192" s="2">
        <v>0</v>
      </c>
      <c r="I192" s="1">
        <v>0</v>
      </c>
      <c r="J192" s="3" t="s">
        <v>17</v>
      </c>
      <c r="K192" s="2" t="str">
        <f>J192*150.46</f>
        <v>0</v>
      </c>
      <c r="L192" s="5"/>
    </row>
    <row r="193" spans="1:12" customHeight="1" ht="105" outlineLevel="3">
      <c r="A193" s="1"/>
      <c r="B193" s="1">
        <v>868587</v>
      </c>
      <c r="C193" s="1" t="s">
        <v>678</v>
      </c>
      <c r="D193" s="1" t="s">
        <v>679</v>
      </c>
      <c r="E193" s="2" t="s">
        <v>680</v>
      </c>
      <c r="F193" s="2" t="s">
        <v>681</v>
      </c>
      <c r="G193" s="2" t="s">
        <v>50</v>
      </c>
      <c r="H193" s="2">
        <v>0</v>
      </c>
      <c r="I193" s="1">
        <v>0</v>
      </c>
      <c r="J193" s="3" t="s">
        <v>17</v>
      </c>
      <c r="K193" s="2" t="str">
        <f>J193*164.97</f>
        <v>0</v>
      </c>
      <c r="L193" s="5"/>
    </row>
    <row r="194" spans="1:12" customHeight="1" ht="105" outlineLevel="3">
      <c r="A194" s="1"/>
      <c r="B194" s="1">
        <v>868588</v>
      </c>
      <c r="C194" s="1" t="s">
        <v>682</v>
      </c>
      <c r="D194" s="1" t="s">
        <v>683</v>
      </c>
      <c r="E194" s="2" t="s">
        <v>684</v>
      </c>
      <c r="F194" s="2" t="s">
        <v>685</v>
      </c>
      <c r="G194" s="2" t="s">
        <v>50</v>
      </c>
      <c r="H194" s="2">
        <v>0</v>
      </c>
      <c r="I194" s="1">
        <v>0</v>
      </c>
      <c r="J194" s="3" t="s">
        <v>17</v>
      </c>
      <c r="K194" s="2" t="str">
        <f>J194*129.55</f>
        <v>0</v>
      </c>
      <c r="L194" s="5"/>
    </row>
    <row r="195" spans="1:12" customHeight="1" ht="105" outlineLevel="3">
      <c r="A195" s="1"/>
      <c r="B195" s="1">
        <v>868589</v>
      </c>
      <c r="C195" s="1" t="s">
        <v>686</v>
      </c>
      <c r="D195" s="1" t="s">
        <v>687</v>
      </c>
      <c r="E195" s="2" t="s">
        <v>688</v>
      </c>
      <c r="F195" s="2" t="s">
        <v>689</v>
      </c>
      <c r="G195" s="2" t="s">
        <v>68</v>
      </c>
      <c r="H195" s="2">
        <v>0</v>
      </c>
      <c r="I195" s="1">
        <v>0</v>
      </c>
      <c r="J195" s="3" t="s">
        <v>17</v>
      </c>
      <c r="K195" s="2" t="str">
        <f>J195*90.20</f>
        <v>0</v>
      </c>
      <c r="L195" s="5"/>
    </row>
    <row r="196" spans="1:12" customHeight="1" ht="105" outlineLevel="3">
      <c r="A196" s="1"/>
      <c r="B196" s="1">
        <v>868593</v>
      </c>
      <c r="C196" s="1" t="s">
        <v>690</v>
      </c>
      <c r="D196" s="1" t="s">
        <v>691</v>
      </c>
      <c r="E196" s="2" t="s">
        <v>692</v>
      </c>
      <c r="F196" s="2" t="s">
        <v>693</v>
      </c>
      <c r="G196" s="2" t="s">
        <v>22</v>
      </c>
      <c r="H196" s="2">
        <v>0</v>
      </c>
      <c r="I196" s="1">
        <v>0</v>
      </c>
      <c r="J196" s="3" t="s">
        <v>17</v>
      </c>
      <c r="K196" s="2" t="str">
        <f>J196*14.26</f>
        <v>0</v>
      </c>
      <c r="L196" s="5"/>
    </row>
    <row r="197" spans="1:12" customHeight="1" ht="105" outlineLevel="3">
      <c r="A197" s="1"/>
      <c r="B197" s="1">
        <v>868594</v>
      </c>
      <c r="C197" s="1" t="s">
        <v>694</v>
      </c>
      <c r="D197" s="1" t="s">
        <v>695</v>
      </c>
      <c r="E197" s="2" t="s">
        <v>696</v>
      </c>
      <c r="F197" s="2" t="s">
        <v>693</v>
      </c>
      <c r="G197" s="2" t="s">
        <v>697</v>
      </c>
      <c r="H197" s="2">
        <v>0</v>
      </c>
      <c r="I197" s="1">
        <v>0</v>
      </c>
      <c r="J197" s="3" t="s">
        <v>17</v>
      </c>
      <c r="K197" s="2" t="str">
        <f>J197*14.26</f>
        <v>0</v>
      </c>
      <c r="L197" s="5"/>
    </row>
    <row r="198" spans="1:12" customHeight="1" ht="105" outlineLevel="3">
      <c r="A198" s="1"/>
      <c r="B198" s="1">
        <v>868595</v>
      </c>
      <c r="C198" s="1" t="s">
        <v>698</v>
      </c>
      <c r="D198" s="1" t="s">
        <v>699</v>
      </c>
      <c r="E198" s="2" t="s">
        <v>700</v>
      </c>
      <c r="F198" s="2" t="s">
        <v>693</v>
      </c>
      <c r="G198" s="2" t="s">
        <v>68</v>
      </c>
      <c r="H198" s="2">
        <v>0</v>
      </c>
      <c r="I198" s="1">
        <v>0</v>
      </c>
      <c r="J198" s="3" t="s">
        <v>17</v>
      </c>
      <c r="K198" s="2" t="str">
        <f>J198*14.26</f>
        <v>0</v>
      </c>
      <c r="L198" s="5"/>
    </row>
    <row r="199" spans="1:12" customHeight="1" ht="105" outlineLevel="3">
      <c r="A199" s="1"/>
      <c r="B199" s="1">
        <v>868596</v>
      </c>
      <c r="C199" s="1" t="s">
        <v>701</v>
      </c>
      <c r="D199" s="1" t="s">
        <v>702</v>
      </c>
      <c r="E199" s="2" t="s">
        <v>703</v>
      </c>
      <c r="F199" s="2" t="s">
        <v>693</v>
      </c>
      <c r="G199" s="2" t="s">
        <v>50</v>
      </c>
      <c r="H199" s="2">
        <v>0</v>
      </c>
      <c r="I199" s="1">
        <v>0</v>
      </c>
      <c r="J199" s="3" t="s">
        <v>17</v>
      </c>
      <c r="K199" s="2" t="str">
        <f>J199*14.26</f>
        <v>0</v>
      </c>
      <c r="L199" s="5"/>
    </row>
    <row r="200" spans="1:12" customHeight="1" ht="105" outlineLevel="3">
      <c r="A200" s="1"/>
      <c r="B200" s="1">
        <v>868597</v>
      </c>
      <c r="C200" s="1" t="s">
        <v>704</v>
      </c>
      <c r="D200" s="1" t="s">
        <v>705</v>
      </c>
      <c r="E200" s="2" t="s">
        <v>706</v>
      </c>
      <c r="F200" s="2" t="s">
        <v>707</v>
      </c>
      <c r="G200" s="2" t="s">
        <v>68</v>
      </c>
      <c r="H200" s="2">
        <v>0</v>
      </c>
      <c r="I200" s="1">
        <v>0</v>
      </c>
      <c r="J200" s="3" t="s">
        <v>17</v>
      </c>
      <c r="K200" s="2" t="str">
        <f>J200*29.43</f>
        <v>0</v>
      </c>
      <c r="L200" s="5"/>
    </row>
    <row r="201" spans="1:12" customHeight="1" ht="105" outlineLevel="3">
      <c r="A201" s="1"/>
      <c r="B201" s="1">
        <v>873433</v>
      </c>
      <c r="C201" s="1" t="s">
        <v>708</v>
      </c>
      <c r="D201" s="1" t="s">
        <v>709</v>
      </c>
      <c r="E201" s="2" t="s">
        <v>710</v>
      </c>
      <c r="F201" s="2" t="s">
        <v>711</v>
      </c>
      <c r="G201" s="2" t="s">
        <v>68</v>
      </c>
      <c r="H201" s="2">
        <v>0</v>
      </c>
      <c r="I201" s="1">
        <v>0</v>
      </c>
      <c r="J201" s="3" t="s">
        <v>17</v>
      </c>
      <c r="K201" s="2" t="str">
        <f>J201*22.03</f>
        <v>0</v>
      </c>
      <c r="L201" s="5"/>
    </row>
    <row r="202" spans="1:12" customHeight="1" ht="105" outlineLevel="3">
      <c r="A202" s="1"/>
      <c r="B202" s="1">
        <v>873432</v>
      </c>
      <c r="C202" s="1" t="s">
        <v>712</v>
      </c>
      <c r="D202" s="1" t="s">
        <v>713</v>
      </c>
      <c r="E202" s="2" t="s">
        <v>714</v>
      </c>
      <c r="F202" s="2" t="s">
        <v>715</v>
      </c>
      <c r="G202" s="2" t="s">
        <v>50</v>
      </c>
      <c r="H202" s="2">
        <v>0</v>
      </c>
      <c r="I202" s="1">
        <v>0</v>
      </c>
      <c r="J202" s="3" t="s">
        <v>17</v>
      </c>
      <c r="K202" s="2" t="str">
        <f>J202*538.79</f>
        <v>0</v>
      </c>
      <c r="L202" s="5"/>
    </row>
    <row r="203" spans="1:12" customHeight="1" ht="105" outlineLevel="3">
      <c r="A203" s="1"/>
      <c r="B203" s="1">
        <v>873900</v>
      </c>
      <c r="C203" s="1" t="s">
        <v>716</v>
      </c>
      <c r="D203" s="1" t="s">
        <v>717</v>
      </c>
      <c r="E203" s="2" t="s">
        <v>718</v>
      </c>
      <c r="F203" s="2" t="s">
        <v>719</v>
      </c>
      <c r="G203" s="2" t="s">
        <v>68</v>
      </c>
      <c r="H203" s="2">
        <v>0</v>
      </c>
      <c r="I203" s="1">
        <v>0</v>
      </c>
      <c r="J203" s="3" t="s">
        <v>17</v>
      </c>
      <c r="K203" s="2" t="str">
        <f>J203*442.22</f>
        <v>0</v>
      </c>
      <c r="L203" s="5"/>
    </row>
    <row r="204" spans="1:12" customHeight="1" ht="105" outlineLevel="3">
      <c r="A204" s="1"/>
      <c r="B204" s="1">
        <v>873901</v>
      </c>
      <c r="C204" s="1" t="s">
        <v>720</v>
      </c>
      <c r="D204" s="1" t="s">
        <v>721</v>
      </c>
      <c r="E204" s="2" t="s">
        <v>722</v>
      </c>
      <c r="F204" s="2" t="s">
        <v>723</v>
      </c>
      <c r="G204" s="2" t="s">
        <v>68</v>
      </c>
      <c r="H204" s="2">
        <v>0</v>
      </c>
      <c r="I204" s="1">
        <v>0</v>
      </c>
      <c r="J204" s="3" t="s">
        <v>17</v>
      </c>
      <c r="K204" s="2" t="str">
        <f>J204*484.34</f>
        <v>0</v>
      </c>
      <c r="L204" s="5"/>
    </row>
    <row r="205" spans="1:12" customHeight="1" ht="105" outlineLevel="3">
      <c r="A205" s="1"/>
      <c r="B205" s="1">
        <v>873902</v>
      </c>
      <c r="C205" s="1" t="s">
        <v>724</v>
      </c>
      <c r="D205" s="1" t="s">
        <v>725</v>
      </c>
      <c r="E205" s="2" t="s">
        <v>726</v>
      </c>
      <c r="F205" s="2" t="s">
        <v>727</v>
      </c>
      <c r="G205" s="2" t="s">
        <v>219</v>
      </c>
      <c r="H205" s="2">
        <v>0</v>
      </c>
      <c r="I205" s="1">
        <v>0</v>
      </c>
      <c r="J205" s="3" t="s">
        <v>17</v>
      </c>
      <c r="K205" s="2" t="str">
        <f>J205*547.60</f>
        <v>0</v>
      </c>
      <c r="L205" s="5"/>
    </row>
    <row r="206" spans="1:12" customHeight="1" ht="105" outlineLevel="3">
      <c r="A206" s="1"/>
      <c r="B206" s="1">
        <v>873903</v>
      </c>
      <c r="C206" s="1" t="s">
        <v>728</v>
      </c>
      <c r="D206" s="1" t="s">
        <v>729</v>
      </c>
      <c r="E206" s="2" t="s">
        <v>730</v>
      </c>
      <c r="F206" s="2" t="s">
        <v>731</v>
      </c>
      <c r="G206" s="2" t="s">
        <v>68</v>
      </c>
      <c r="H206" s="2">
        <v>0</v>
      </c>
      <c r="I206" s="1">
        <v>0</v>
      </c>
      <c r="J206" s="3" t="s">
        <v>17</v>
      </c>
      <c r="K206" s="2" t="str">
        <f>J206*540.74</f>
        <v>0</v>
      </c>
      <c r="L206" s="5"/>
    </row>
    <row r="207" spans="1:12" customHeight="1" ht="105" outlineLevel="3">
      <c r="A207" s="1"/>
      <c r="B207" s="1">
        <v>873904</v>
      </c>
      <c r="C207" s="1" t="s">
        <v>732</v>
      </c>
      <c r="D207" s="1" t="s">
        <v>733</v>
      </c>
      <c r="E207" s="2" t="s">
        <v>734</v>
      </c>
      <c r="F207" s="2" t="s">
        <v>735</v>
      </c>
      <c r="G207" s="2" t="s">
        <v>22</v>
      </c>
      <c r="H207" s="2">
        <v>0</v>
      </c>
      <c r="I207" s="1">
        <v>0</v>
      </c>
      <c r="J207" s="3" t="s">
        <v>17</v>
      </c>
      <c r="K207" s="2" t="str">
        <f>J207*2516.54</f>
        <v>0</v>
      </c>
      <c r="L207" s="5"/>
    </row>
    <row r="208" spans="1:12" customHeight="1" ht="105" outlineLevel="3">
      <c r="A208" s="1"/>
      <c r="B208" s="1">
        <v>873905</v>
      </c>
      <c r="C208" s="1" t="s">
        <v>736</v>
      </c>
      <c r="D208" s="1" t="s">
        <v>737</v>
      </c>
      <c r="E208" s="2" t="s">
        <v>738</v>
      </c>
      <c r="F208" s="2" t="s">
        <v>739</v>
      </c>
      <c r="G208" s="2">
        <v>4</v>
      </c>
      <c r="H208" s="2">
        <v>0</v>
      </c>
      <c r="I208" s="1">
        <v>0</v>
      </c>
      <c r="J208" s="3" t="s">
        <v>17</v>
      </c>
      <c r="K208" s="2" t="str">
        <f>J208*997.26</f>
        <v>0</v>
      </c>
      <c r="L208" s="5"/>
    </row>
    <row r="209" spans="1:12" customHeight="1" ht="105" outlineLevel="3">
      <c r="A209" s="1"/>
      <c r="B209" s="1">
        <v>873912</v>
      </c>
      <c r="C209" s="1" t="s">
        <v>740</v>
      </c>
      <c r="D209" s="1" t="s">
        <v>741</v>
      </c>
      <c r="E209" s="2" t="s">
        <v>742</v>
      </c>
      <c r="F209" s="2" t="s">
        <v>743</v>
      </c>
      <c r="G209" s="2">
        <v>9</v>
      </c>
      <c r="H209" s="2">
        <v>0</v>
      </c>
      <c r="I209" s="1">
        <v>0</v>
      </c>
      <c r="J209" s="3" t="s">
        <v>17</v>
      </c>
      <c r="K209" s="2" t="str">
        <f>J209*45.46</f>
        <v>0</v>
      </c>
      <c r="L209" s="5"/>
    </row>
    <row r="210" spans="1:12" customHeight="1" ht="105" outlineLevel="3">
      <c r="A210" s="1"/>
      <c r="B210" s="1">
        <v>878023</v>
      </c>
      <c r="C210" s="1" t="s">
        <v>744</v>
      </c>
      <c r="D210" s="1" t="s">
        <v>745</v>
      </c>
      <c r="E210" s="2" t="s">
        <v>746</v>
      </c>
      <c r="F210" s="2" t="s">
        <v>747</v>
      </c>
      <c r="G210" s="2">
        <v>5</v>
      </c>
      <c r="H210" s="2">
        <v>0</v>
      </c>
      <c r="I210" s="1">
        <v>0</v>
      </c>
      <c r="J210" s="3" t="s">
        <v>17</v>
      </c>
      <c r="K210" s="2" t="str">
        <f>J210*2332.07</f>
        <v>0</v>
      </c>
      <c r="L210" s="5"/>
    </row>
    <row r="211" spans="1:12" customHeight="1" ht="105" outlineLevel="3">
      <c r="A211" s="1"/>
      <c r="B211" s="1">
        <v>882545</v>
      </c>
      <c r="C211" s="1" t="s">
        <v>748</v>
      </c>
      <c r="D211" s="1" t="s">
        <v>749</v>
      </c>
      <c r="E211" s="2" t="s">
        <v>750</v>
      </c>
      <c r="F211" s="2" t="s">
        <v>751</v>
      </c>
      <c r="G211" s="2" t="s">
        <v>22</v>
      </c>
      <c r="H211" s="2">
        <v>0</v>
      </c>
      <c r="I211" s="1">
        <v>0</v>
      </c>
      <c r="J211" s="3" t="s">
        <v>17</v>
      </c>
      <c r="K211" s="2" t="str">
        <f>J211*335.49</f>
        <v>0</v>
      </c>
      <c r="L211" s="5"/>
    </row>
    <row r="212" spans="1:12" customHeight="1" ht="105" outlineLevel="3">
      <c r="A212" s="1"/>
      <c r="B212" s="1">
        <v>882546</v>
      </c>
      <c r="C212" s="1" t="s">
        <v>752</v>
      </c>
      <c r="D212" s="1" t="s">
        <v>753</v>
      </c>
      <c r="E212" s="2" t="s">
        <v>754</v>
      </c>
      <c r="F212" s="2" t="s">
        <v>755</v>
      </c>
      <c r="G212" s="2" t="s">
        <v>50</v>
      </c>
      <c r="H212" s="2">
        <v>0</v>
      </c>
      <c r="I212" s="1">
        <v>0</v>
      </c>
      <c r="J212" s="3" t="s">
        <v>17</v>
      </c>
      <c r="K212" s="2" t="str">
        <f>J212*862.33</f>
        <v>0</v>
      </c>
      <c r="L212" s="5"/>
    </row>
    <row r="213" spans="1:12" customHeight="1" ht="105" outlineLevel="3">
      <c r="A213" s="1"/>
      <c r="B213" s="1">
        <v>882547</v>
      </c>
      <c r="C213" s="1" t="s">
        <v>756</v>
      </c>
      <c r="D213" s="1" t="s">
        <v>757</v>
      </c>
      <c r="E213" s="2" t="s">
        <v>758</v>
      </c>
      <c r="F213" s="2" t="s">
        <v>759</v>
      </c>
      <c r="G213" s="2" t="s">
        <v>22</v>
      </c>
      <c r="H213" s="2">
        <v>0</v>
      </c>
      <c r="I213" s="1">
        <v>0</v>
      </c>
      <c r="J213" s="3" t="s">
        <v>17</v>
      </c>
      <c r="K213" s="2" t="str">
        <f>J213*561.87</f>
        <v>0</v>
      </c>
      <c r="L213" s="5"/>
    </row>
    <row r="214" spans="1:12" outlineLevel="1">
      <c r="A214" s="7" t="s">
        <v>760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5"/>
    </row>
    <row r="215" spans="1:12" customHeight="1" ht="105" outlineLevel="3">
      <c r="A215" s="1"/>
      <c r="B215" s="1">
        <v>954566</v>
      </c>
      <c r="C215" s="1" t="s">
        <v>761</v>
      </c>
      <c r="D215" s="1">
        <v>1800100004</v>
      </c>
      <c r="E215" s="2" t="s">
        <v>762</v>
      </c>
      <c r="F215" s="2" t="s">
        <v>763</v>
      </c>
      <c r="G215" s="2" t="s">
        <v>50</v>
      </c>
      <c r="H215" s="2">
        <v>0</v>
      </c>
      <c r="I215" s="1">
        <v>0</v>
      </c>
      <c r="J215" s="3" t="s">
        <v>17</v>
      </c>
      <c r="K215" s="2" t="str">
        <f>J215*248.99</f>
        <v>0</v>
      </c>
      <c r="L215" s="5"/>
    </row>
    <row r="216" spans="1:12" customHeight="1" ht="105" outlineLevel="3">
      <c r="A216" s="1"/>
      <c r="B216" s="1">
        <v>874597</v>
      </c>
      <c r="C216" s="1" t="s">
        <v>764</v>
      </c>
      <c r="D216" s="1"/>
      <c r="E216" s="2" t="s">
        <v>765</v>
      </c>
      <c r="F216" s="2" t="s">
        <v>766</v>
      </c>
      <c r="G216" s="2" t="s">
        <v>68</v>
      </c>
      <c r="H216" s="2">
        <v>0</v>
      </c>
      <c r="I216" s="1">
        <v>0</v>
      </c>
      <c r="J216" s="3" t="s">
        <v>17</v>
      </c>
      <c r="K216" s="2" t="str">
        <f>J216*216.00</f>
        <v>0</v>
      </c>
      <c r="L216" s="5"/>
    </row>
    <row r="217" spans="1:12" outlineLevel="1">
      <c r="A217" s="7" t="s">
        <v>767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5"/>
    </row>
    <row r="218" spans="1:12" customHeight="1" ht="105" outlineLevel="3">
      <c r="A218" s="1"/>
      <c r="B218" s="1">
        <v>885014</v>
      </c>
      <c r="C218" s="1" t="s">
        <v>768</v>
      </c>
      <c r="D218" s="1" t="s">
        <v>769</v>
      </c>
      <c r="E218" s="2" t="s">
        <v>770</v>
      </c>
      <c r="F218" s="2" t="s">
        <v>771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J218*15431.11</f>
        <v>0</v>
      </c>
      <c r="L218" s="5"/>
    </row>
    <row r="219" spans="1:12" customHeight="1" ht="105" outlineLevel="3">
      <c r="A219" s="1"/>
      <c r="B219" s="1">
        <v>885015</v>
      </c>
      <c r="C219" s="1" t="s">
        <v>772</v>
      </c>
      <c r="D219" s="1" t="s">
        <v>773</v>
      </c>
      <c r="E219" s="2" t="s">
        <v>774</v>
      </c>
      <c r="F219" s="2" t="s">
        <v>775</v>
      </c>
      <c r="G219" s="2">
        <v>2</v>
      </c>
      <c r="H219" s="2">
        <v>0</v>
      </c>
      <c r="I219" s="1">
        <v>0</v>
      </c>
      <c r="J219" s="3" t="s">
        <v>17</v>
      </c>
      <c r="K219" s="2" t="str">
        <f>J219*17494.89</f>
        <v>0</v>
      </c>
      <c r="L219" s="5"/>
    </row>
    <row r="220" spans="1:12" customHeight="1" ht="105" outlineLevel="3">
      <c r="A220" s="1"/>
      <c r="B220" s="1">
        <v>885016</v>
      </c>
      <c r="C220" s="1" t="s">
        <v>776</v>
      </c>
      <c r="D220" s="1" t="s">
        <v>777</v>
      </c>
      <c r="E220" s="2" t="s">
        <v>778</v>
      </c>
      <c r="F220" s="2" t="s">
        <v>779</v>
      </c>
      <c r="G220" s="2">
        <v>1</v>
      </c>
      <c r="H220" s="2">
        <v>0</v>
      </c>
      <c r="I220" s="1">
        <v>0</v>
      </c>
      <c r="J220" s="3" t="s">
        <v>17</v>
      </c>
      <c r="K220" s="2" t="str">
        <f>J220*945.96</f>
        <v>0</v>
      </c>
      <c r="L220" s="5"/>
    </row>
    <row r="221" spans="1:12" customHeight="1" ht="105" outlineLevel="3">
      <c r="A221" s="1"/>
      <c r="B221" s="1">
        <v>885017</v>
      </c>
      <c r="C221" s="1" t="s">
        <v>780</v>
      </c>
      <c r="D221" s="1" t="s">
        <v>781</v>
      </c>
      <c r="E221" s="2" t="s">
        <v>782</v>
      </c>
      <c r="F221" s="2" t="s">
        <v>779</v>
      </c>
      <c r="G221" s="2">
        <v>1</v>
      </c>
      <c r="H221" s="2">
        <v>0</v>
      </c>
      <c r="I221" s="1">
        <v>0</v>
      </c>
      <c r="J221" s="3" t="s">
        <v>17</v>
      </c>
      <c r="K221" s="2" t="str">
        <f>J221*945.96</f>
        <v>0</v>
      </c>
      <c r="L221" s="5"/>
    </row>
    <row r="222" spans="1:12" customHeight="1" ht="105" outlineLevel="3">
      <c r="A222" s="1"/>
      <c r="B222" s="1">
        <v>885018</v>
      </c>
      <c r="C222" s="1" t="s">
        <v>783</v>
      </c>
      <c r="D222" s="1" t="s">
        <v>784</v>
      </c>
      <c r="E222" s="2" t="s">
        <v>785</v>
      </c>
      <c r="F222" s="2" t="s">
        <v>779</v>
      </c>
      <c r="G222" s="2">
        <v>1</v>
      </c>
      <c r="H222" s="2">
        <v>0</v>
      </c>
      <c r="I222" s="1">
        <v>0</v>
      </c>
      <c r="J222" s="3" t="s">
        <v>17</v>
      </c>
      <c r="K222" s="2" t="str">
        <f>J222*945.96</f>
        <v>0</v>
      </c>
      <c r="L222" s="5"/>
    </row>
    <row r="223" spans="1:12" customHeight="1" ht="105" outlineLevel="3">
      <c r="A223" s="1"/>
      <c r="B223" s="1">
        <v>885126</v>
      </c>
      <c r="C223" s="1" t="s">
        <v>786</v>
      </c>
      <c r="D223" s="1" t="s">
        <v>787</v>
      </c>
      <c r="E223" s="2" t="s">
        <v>770</v>
      </c>
      <c r="F223" s="2" t="s">
        <v>788</v>
      </c>
      <c r="G223" s="2">
        <v>0</v>
      </c>
      <c r="H223" s="2">
        <v>0</v>
      </c>
      <c r="I223" s="1">
        <v>0</v>
      </c>
      <c r="J223" s="3" t="s">
        <v>17</v>
      </c>
      <c r="K223" s="2" t="str">
        <f>J223*15307.26</f>
        <v>0</v>
      </c>
      <c r="L223" s="5"/>
    </row>
    <row r="224" spans="1:12" customHeight="1" ht="105" outlineLevel="3">
      <c r="A224" s="1"/>
      <c r="B224" s="1">
        <v>885127</v>
      </c>
      <c r="C224" s="1" t="s">
        <v>789</v>
      </c>
      <c r="D224" s="1" t="s">
        <v>790</v>
      </c>
      <c r="E224" s="2" t="s">
        <v>774</v>
      </c>
      <c r="F224" s="2" t="s">
        <v>791</v>
      </c>
      <c r="G224" s="2">
        <v>0</v>
      </c>
      <c r="H224" s="2">
        <v>0</v>
      </c>
      <c r="I224" s="1">
        <v>0</v>
      </c>
      <c r="J224" s="3" t="s">
        <v>17</v>
      </c>
      <c r="K224" s="2" t="str">
        <f>J224*17028.88</f>
        <v>0</v>
      </c>
      <c r="L2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1:K81"/>
    <mergeCell ref="A154:K154"/>
    <mergeCell ref="A214:K214"/>
    <mergeCell ref="A217:K217"/>
    <mergeCell ref="A4:K4"/>
    <mergeCell ref="A16:K16"/>
    <mergeCell ref="A26:K26"/>
    <mergeCell ref="A30:K30"/>
    <mergeCell ref="A39:K39"/>
    <mergeCell ref="A42:K42"/>
    <mergeCell ref="A51:K51"/>
    <mergeCell ref="A57:K57"/>
    <mergeCell ref="A60:K60"/>
    <mergeCell ref="A71:K71"/>
    <mergeCell ref="A75:K75"/>
    <mergeCell ref="A83:K83"/>
    <mergeCell ref="A105:K105"/>
    <mergeCell ref="A133:K1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2026-09-13T06:50:12+03:00</dcterms:created>
  <dcterms:modified xsi:type="dcterms:W3CDTF">2026-09-13T06:50:12+03:00</dcterms:modified>
  <dc:title>Untitled Spreadsheet</dc:title>
  <dc:description/>
  <dc:subject/>
  <cp:keywords/>
  <cp:category/>
</cp:coreProperties>
</file>