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<sst xmlns="http://schemas.openxmlformats.org/spreadsheetml/2006/main" uniqueCount="788">
  <si>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</si>
  <si>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</si>
  <si>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</si>
  <si>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</si>
  <si>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</si>
  <si>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</si>
  <si>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</si>
  <si>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</si>
  <si>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</si>
  <si>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</si>
  <si>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</si>
  <si>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</si>
  <si>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</si>
  <si>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</si>
  <si>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</si>
  <si>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</si>
  <si>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</si>
  <si>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</si>
  <si>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</si>
  <si>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</si>
  <si>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</si>
  <si>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</si>
  <si>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&gt;10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</si>
  <si>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</si>
  <si>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</si>
  <si>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</si>
  <si>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</si>
  <si>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</si>
  <si>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</si>
  <si>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</si>
  <si>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</si>
  <si>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</si>
  <si>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</si>
  <si>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</si>
  <si>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</si>
  <si>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</si>
  <si>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</si>
  <si>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</si>
  <si>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</si>
  <si>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</si>
  <si>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</si>
  <si>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</si>
  <si>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</si>
  <si>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</si>
  <si>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</si>
  <si>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</si>
  <si>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</si>
  <si>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</si>
  <si>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</si>
  <si>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</si>
  <si>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</si>
  <si>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</si>
  <si>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</si>
  <si>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</si>
  <si>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</si>
  <si>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</si>
  <si>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</si>
  <si>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</si>
  <si>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</si>
  <si>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</si>
  <si>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</si>
  <si>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</si>
  <si>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</si>
  <si>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</si>
  <si>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</si>
  <si>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</si>
  <si>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</si>
  <si>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</si>
  <si>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</si>
  <si>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</si>
  <si>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</si>
  <si>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</si>
  <si>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</si>
  <si>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</si>
  <si>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</si>
  <si>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</si>
  <si>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</si>
  <si>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</si>
  <si>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</si>
  <si>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</si>
  <si>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</si>
  <si>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</si>
  <si>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</si>
  <si>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</si>
  <si>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</si>
  <si>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</si>
  <si>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</si>
  <si>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</si>
  <si>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</si>
  <si>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</si>
  <si>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</si>
  <si>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</si>
  <si>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</si>
  <si>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</si>
  <si>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</si>
  <si>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</si>
  <si>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</si>
  <si>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</si>
  <si>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</si>
  <si>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</si>
  <si>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&gt;50</t>
  </si>
  <si>
    <t>SIP-190002</t>
  </si>
  <si>
    <t>G116</t>
  </si>
  <si>
    <t>Сифон гофрированный удлинённый1 1/2"*40/50  (50 шт)</t>
  </si>
  <si>
    <t>393.21 руб.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</si>
  <si>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</si>
  <si>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</si>
  <si>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</si>
  <si>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</si>
  <si>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</si>
  <si>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</si>
  <si>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</si>
  <si>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</si>
  <si>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</si>
  <si>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</si>
  <si>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</si>
  <si>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</si>
  <si>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</si>
  <si>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</si>
  <si>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</si>
  <si>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</si>
  <si>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</si>
  <si>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</si>
  <si>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</si>
  <si>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</si>
  <si>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</si>
  <si>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</si>
  <si>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</si>
  <si>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</si>
  <si>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</si>
  <si>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</si>
  <si>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</si>
  <si>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</si>
  <si>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</si>
  <si>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</si>
  <si>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</si>
  <si>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</si>
  <si>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</si>
  <si>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</si>
  <si>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</si>
  <si>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</si>
  <si>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</si>
  <si>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</si>
  <si>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</si>
  <si>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</si>
  <si>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</si>
  <si>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</si>
  <si>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</si>
  <si>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</si>
  <si>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</si>
  <si>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</si>
  <si>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</si>
  <si>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</si>
  <si>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</si>
  <si>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</si>
  <si>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</si>
  <si>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</si>
  <si>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</si>
  <si>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</si>
  <si>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</si>
  <si>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</si>
  <si>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</si>
  <si>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</si>
  <si>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</si>
  <si>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</si>
  <si>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</si>
  <si>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</si>
  <si>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</si>
  <si>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</si>
  <si>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</si>
  <si>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</si>
  <si>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</si>
  <si>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</si>
  <si>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</si>
  <si>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</si>
  <si>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</si>
  <si>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</si>
  <si>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</si>
  <si>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</si>
  <si>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</si>
  <si>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</si>
  <si>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</si>
  <si>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</si>
  <si>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</si>
  <si>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</si>
  <si>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</si>
  <si>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</si>
  <si>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</si>
  <si>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</si>
  <si>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</si>
  <si>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</si>
  <si>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</si>
  <si>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</si>
  <si>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</si>
  <si>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</si>
  <si>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</si>
  <si>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</si>
  <si>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</si>
  <si>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</si>
  <si>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</si>
  <si>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</si>
  <si>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</si>
  <si>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</si>
  <si>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</si>
  <si>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</si>
  <si>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</si>
  <si>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</si>
  <si>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</si>
  <si>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</si>
  <si>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</si>
  <si>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</si>
  <si>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</si>
  <si>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</si>
  <si>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</si>
  <si>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</si>
  <si>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</si>
  <si>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</si>
  <si>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</si>
  <si>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</si>
  <si>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</si>
  <si>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</si>
  <si>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</si>
  <si>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</si>
  <si>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</si>
  <si>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</si>
  <si>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</si>
  <si>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</si>
  <si>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</si>
  <si>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</si>
  <si>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</si>
  <si>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</si>
  <si>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</si>
  <si>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</si>
  <si>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</si>
  <si>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</si>
  <si>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&gt;100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</si>
  <si>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</si>
  <si>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</si>
  <si>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</si>
  <si>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</si>
  <si>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</si>
  <si>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</si>
  <si>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</si>
  <si>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</si>
  <si>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</si>
  <si>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</si>
  <si>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</si>
  <si>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</si>
  <si>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</si>
  <si>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</si>
  <si>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</si>
  <si>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</si>
  <si>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</si>
  <si>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</si>
  <si>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</si>
  <si>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</si>
  <si>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</si>
  <si>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</si>
  <si>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</si>
  <si>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</si>
  <si>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</si>
  <si>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</si>
  <si>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</si>
  <si>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</si>
  <si>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</si>
  <si>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</si>
  <si>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</si>
  <si>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</si>
  <si>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</si>
  <si>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</si>
  <si>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</si>
  <si>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</si>
  <si>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</si>
  <si>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</si>
  <si>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</si>
  <si>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</si>
  <si>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</si>
  <si>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</si>
  <si>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</si>
  <si>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</si>
  <si>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</si>
  <si>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</si>
  <si>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</si>
  <si>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</si>
  <si>
    <t>Сифоны VIEIR</t>
  </si>
  <si>
    <t>SIP-450002</t>
  </si>
  <si>
    <t>SG20</t>
  </si>
  <si>
    <t>Удлинитель гибкий раздвижной 250-570мм для унитаза 110мм</t>
  </si>
  <si>
    <t>388.39 руб.</t>
  </si>
  <si>
    <t>Донный клапана VIEIR</t>
  </si>
  <si>
    <t>SIP-420001</t>
  </si>
  <si>
    <t>VR325</t>
  </si>
  <si>
    <t>Заглушка для раковины металл (20/200шт)</t>
  </si>
  <si>
    <t>98.21 руб.</t>
  </si>
  <si>
    <t>SIP-420002</t>
  </si>
  <si>
    <t>VER21A</t>
  </si>
  <si>
    <t>Донный клапан хром ЛАТУНЬ VR (1/50шт)</t>
  </si>
  <si>
    <t>697.90 руб.</t>
  </si>
  <si>
    <t>SIP-420003</t>
  </si>
  <si>
    <t>VER21B</t>
  </si>
  <si>
    <t>546.12 руб.</t>
  </si>
  <si>
    <t>SIP-420004</t>
  </si>
  <si>
    <t>VER22A</t>
  </si>
  <si>
    <t>Донный клапан хром с переливом ЛАТУНЬ VR (1/50шт)</t>
  </si>
  <si>
    <t>636.89 руб.</t>
  </si>
  <si>
    <t>SIP-420005</t>
  </si>
  <si>
    <t>VER22B</t>
  </si>
  <si>
    <t>544.63 руб.</t>
  </si>
  <si>
    <t>SIP-420006</t>
  </si>
  <si>
    <t>VER23A</t>
  </si>
  <si>
    <t>Донный клапан хром НЕРЖАВЕЙКА VR (1/50шт)</t>
  </si>
  <si>
    <t>476.18 руб.</t>
  </si>
  <si>
    <t>SIP-420007</t>
  </si>
  <si>
    <t>VER23B</t>
  </si>
  <si>
    <t>456.84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</si>
  <si>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</si>
  <si>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</si>
  <si>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</si>
  <si>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</si>
  <si>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</si>
  <si>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</si>
  <si>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</si>
  <si>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739.57 руб.</t>
  </si>
  <si>
    <t>SIP-420011</t>
  </si>
  <si>
    <t>VER26</t>
  </si>
  <si>
    <t>989.57 руб.</t>
  </si>
  <si>
    <t>VER-000470</t>
  </si>
  <si>
    <t>VER26C</t>
  </si>
  <si>
    <t>Донный клапан, цвет черный (50/1шт)</t>
  </si>
  <si>
    <t>1 013.38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</si>
  <si>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</si>
  <si>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</si>
  <si>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</si>
  <si>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</si>
  <si>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</si>
  <si>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</si>
  <si>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1 071.41 руб.</t>
  </si>
  <si>
    <t>VER-000473</t>
  </si>
  <si>
    <t>VER26G</t>
  </si>
  <si>
    <t>Донный клапан, цвет графит (50/1шт)</t>
  </si>
  <si>
    <t>1 099.68 руб.</t>
  </si>
  <si>
    <t>VER-000474</t>
  </si>
  <si>
    <t>VER26S</t>
  </si>
  <si>
    <t>Донный клапан, цват золото (50/1шт)</t>
  </si>
  <si>
    <t>1 029.74 руб.</t>
  </si>
  <si>
    <t>VER-000475</t>
  </si>
  <si>
    <t>VER21AC</t>
  </si>
  <si>
    <t>Донный клапан без перелива, цвет черный (50/1шт)</t>
  </si>
  <si>
    <t>744.03 руб.</t>
  </si>
  <si>
    <t>VER-000476</t>
  </si>
  <si>
    <t>VER21AYF</t>
  </si>
  <si>
    <t>Донный клапан без перелива, цвет белый (50/1шт)</t>
  </si>
  <si>
    <t>761.89 руб.</t>
  </si>
  <si>
    <t>VER-000477</t>
  </si>
  <si>
    <t>VER21AD</t>
  </si>
  <si>
    <t>Донный клапан без перелива, цвет бронза (50/1шт)</t>
  </si>
  <si>
    <t>784.21 руб.</t>
  </si>
  <si>
    <t>VER-000478</t>
  </si>
  <si>
    <t>VER21AG</t>
  </si>
  <si>
    <t>Донный клапан без перелива, цвет графит (50/1шт)</t>
  </si>
  <si>
    <t>802.07 руб.</t>
  </si>
  <si>
    <t>VER-000479</t>
  </si>
  <si>
    <t>VER21AS</t>
  </si>
  <si>
    <t>Донный клапан без перелива, цват золото (50/1шт)</t>
  </si>
  <si>
    <t>748.50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</si>
  <si>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</si>
  <si>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</si>
  <si>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</si>
  <si>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</si>
  <si>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3 807.97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</si>
  <si>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</si>
  <si>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</si>
  <si>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</si>
  <si>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3 574.34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</si>
  <si>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</si>
  <si>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</si>
  <si>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</si>
  <si>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1 583.31 руб.</t>
  </si>
  <si>
    <t>SIP-440004</t>
  </si>
  <si>
    <t>VRQ33</t>
  </si>
  <si>
    <t>Колено для ванны латунь VR (1/40шт)</t>
  </si>
  <si>
    <t>1 555.03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</si>
  <si>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</si>
  <si>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</si>
  <si>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</si>
  <si>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2 183.00 руб.</t>
  </si>
  <si>
    <t>VER-000590</t>
  </si>
  <si>
    <t>VRQ30C</t>
  </si>
  <si>
    <t>Обвязка для ванны полуавтоматическая, цвет черный (10/1шт)</t>
  </si>
  <si>
    <t>3 699.34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</si>
  <si>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</si>
  <si>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</si>
  <si>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</si>
  <si>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</si>
  <si>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</si>
  <si>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</si>
  <si>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3 813.92 руб.</t>
  </si>
  <si>
    <t>VER-000593</t>
  </si>
  <si>
    <t>VRQ30G</t>
  </si>
  <si>
    <t>Обвязка для ванны полуавтоматическая, цвет графит (10/1шт)</t>
  </si>
  <si>
    <t>4 044.57 руб.</t>
  </si>
  <si>
    <t>VER-000594</t>
  </si>
  <si>
    <t>VRQ30S</t>
  </si>
  <si>
    <t>Обвязка для ванны полуавтоматическая, цвет золото (10/1шт)</t>
  </si>
  <si>
    <t>3 804.99 руб.</t>
  </si>
  <si>
    <t>VER-000595</t>
  </si>
  <si>
    <t>VRQ31C</t>
  </si>
  <si>
    <t>Обвязка для ванны автоматическая, цвет черный (10/1шт)</t>
  </si>
  <si>
    <t>3 455.30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</si>
  <si>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</si>
  <si>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</si>
  <si>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</si>
  <si>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</si>
  <si>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</si>
  <si>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</si>
  <si>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3 569.88 руб.</t>
  </si>
  <si>
    <t>VER-000598</t>
  </si>
  <si>
    <t>VRQ31G</t>
  </si>
  <si>
    <t>Обвязка для ванны автоматическая, цвет графит (10/1шт)</t>
  </si>
  <si>
    <t>3 906.18 руб.</t>
  </si>
  <si>
    <t>VER-000599</t>
  </si>
  <si>
    <t>VRQ31S</t>
  </si>
  <si>
    <t>Обвязка для ванны автоматическая, цвет золото (10/1шт)</t>
  </si>
  <si>
    <t>3 578.81 руб.</t>
  </si>
  <si>
    <t>VER-000971</t>
  </si>
  <si>
    <t>VRQ90</t>
  </si>
  <si>
    <t>Полуавтоматический гофрированный слив-перелив для ванны  (20/1шт)</t>
  </si>
  <si>
    <t>2 132.40 руб.</t>
  </si>
  <si>
    <t>VER-000972</t>
  </si>
  <si>
    <t>VRQ90YF</t>
  </si>
  <si>
    <t>Полуавтоматический гофрированный слив-перелив для ванны, цвет белый  (20/1шт)</t>
  </si>
  <si>
    <t>2 252.94 руб.</t>
  </si>
  <si>
    <t>VER-000973</t>
  </si>
  <si>
    <t>VRQ90C</t>
  </si>
  <si>
    <t>Полуавтоматический гофрированный слив-перелив для ванны, цвет чёрный  (20/1шт)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</si>
  <si>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</si>
  <si>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</si>
  <si>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</si>
  <si>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</si>
  <si>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</si>
  <si>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</si>
  <si>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2 321.39 руб.</t>
  </si>
  <si>
    <t>VER-000976</t>
  </si>
  <si>
    <t>VRQ90G</t>
  </si>
  <si>
    <t>Полуавтоматический гофрированный слив-перелив для ванны, цвет серый  (20/1шт)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</si>
  <si>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</si>
  <si>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</si>
  <si>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</si>
  <si>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</si>
  <si>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</si>
  <si>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</si>
  <si>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</si>
  <si>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</si>
  <si>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</si>
  <si>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</si>
  <si>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</si>
  <si>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</si>
  <si>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2 322.88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</si>
  <si>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</si>
  <si>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</si>
  <si>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</si>
  <si>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</si>
  <si>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</si>
  <si>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</si>
  <si>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</si>
  <si>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</si>
  <si>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</si>
  <si>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2 708.29 руб.</t>
  </si>
  <si>
    <t>SIP-430002</t>
  </si>
  <si>
    <t>VRQ35</t>
  </si>
  <si>
    <t>1 752.95 руб.</t>
  </si>
  <si>
    <t>SIP-430003</t>
  </si>
  <si>
    <t>VRQ36</t>
  </si>
  <si>
    <t>2 221.69 руб.</t>
  </si>
  <si>
    <t>SIP-430004</t>
  </si>
  <si>
    <t>VRXG80A</t>
  </si>
  <si>
    <t>Гофросифон 1 1/4 - 40/32 хромированный 40-80см (1/100шт)</t>
  </si>
  <si>
    <t>151.78 руб.</t>
  </si>
  <si>
    <t>SIP-430005</t>
  </si>
  <si>
    <t>VRXG80B</t>
  </si>
  <si>
    <t>Удлинитель гофрированный ХРОМ  ViEiR  (100шт)</t>
  </si>
  <si>
    <t>196.43 руб.</t>
  </si>
  <si>
    <t>VER-000480</t>
  </si>
  <si>
    <t>VEQ34C</t>
  </si>
  <si>
    <t>Сифон для раковины, цвет черный (20/1шт)</t>
  </si>
  <si>
    <t>2 717.22 руб.</t>
  </si>
  <si>
    <t>VER-000481</t>
  </si>
  <si>
    <t>VEQ34D</t>
  </si>
  <si>
    <t>Сифон для раковины, цвет бронза (20/1шт)</t>
  </si>
  <si>
    <t>2 992.51 руб.</t>
  </si>
  <si>
    <t>VER-000482</t>
  </si>
  <si>
    <t>VEQ34G</t>
  </si>
  <si>
    <t>Сифон для раковины, цвет графит (20/1шт)</t>
  </si>
  <si>
    <t>3 092.21 руб.</t>
  </si>
  <si>
    <t>VER-000483</t>
  </si>
  <si>
    <t>VEQ34S</t>
  </si>
  <si>
    <t>Сифон для раковины, цват золото (20/1шт)</t>
  </si>
  <si>
    <t>2 855.61 руб.</t>
  </si>
  <si>
    <t>VER-000484</t>
  </si>
  <si>
    <t>VEQ47S</t>
  </si>
  <si>
    <t>3 193.40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</si>
  <si>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</si>
  <si>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</si>
  <si>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</si>
  <si>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</si>
  <si>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</si>
  <si>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</si>
  <si>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</si>
  <si>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</si>
  <si>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</si>
  <si>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</si>
  <si>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</si>
  <si>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2 825.84 руб.</t>
  </si>
  <si>
    <t>VER-000623</t>
  </si>
  <si>
    <t>VRQ47S</t>
  </si>
  <si>
    <t>VER-000624</t>
  </si>
  <si>
    <t>VRQ47YF</t>
  </si>
  <si>
    <t>3 168.10 руб.</t>
  </si>
  <si>
    <t>VER-000625</t>
  </si>
  <si>
    <t>VRQ47D</t>
  </si>
  <si>
    <t>3 324.35 руб.</t>
  </si>
  <si>
    <t>VER-000626</t>
  </si>
  <si>
    <t>VRQ47G</t>
  </si>
  <si>
    <t>3 471.67 руб.</t>
  </si>
  <si>
    <t>VER-000627</t>
  </si>
  <si>
    <t>VRQ47C</t>
  </si>
  <si>
    <t>3 290.12 руб.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</si>
  <si>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</si>
  <si>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</si>
  <si>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</si>
  <si>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</si>
  <si>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</si>
  <si>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</si>
  <si>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</si>
  <si>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</si>
  <si>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</si>
  <si>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</si>
  <si>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</si>
  <si>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</si>
  <si>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</si>
  <si>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</si>
  <si>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</si>
  <si>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</si>
  <si>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</si>
  <si>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</si>
  <si>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</si>
  <si>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</si>
  <si>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</si>
  <si>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</si>
  <si>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</si>
  <si>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</si>
  <si>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</si>
  <si>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</si>
  <si>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</si>
  <si>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</si>
  <si>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</si>
  <si>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</si>
  <si>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</si>
  <si>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</si>
  <si>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</si>
  <si>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</si>
  <si>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</si>
  <si>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</si>
  <si>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</si>
  <si>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</si>
  <si>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</si>
  <si>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</si>
  <si>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</si>
  <si>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</si>
  <si>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</si>
  <si>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</si>
  <si>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</si>
  <si>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</si>
  <si>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</si>
  <si>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</si>
  <si>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</si>
  <si>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</si>
  <si>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</si>
  <si>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</si>
  <si>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</si>
  <si>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</si>
  <si>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</si>
  <si>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</si>
  <si>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</si>
  <si>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</si>
  <si>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</si>
  <si>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</si>
  <si>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</si>
  <si>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</si>
  <si>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</si>
  <si>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</si>
  <si>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</si>
  <si>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</si>
  <si>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</si>
  <si>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</si>
  <si>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</si>
  <si>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</si>
  <si>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</si>
  <si>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</si>
  <si>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</si>
  <si>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</si>
  <si>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</si>
  <si>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</si>
  <si>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</si>
  <si>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</si>
  <si>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</si>
  <si>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</si>
  <si>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</si>
  <si>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</si>
  <si>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</si>
  <si>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</si>
  <si>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</si>
  <si>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</si>
  <si>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</si>
  <si>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</si>
  <si>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</si>
  <si>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</si>
  <si>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</si>
  <si>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</si>
  <si>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</si>
  <si>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</si>
  <si>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</si>
  <si>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</si>
  <si>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</si>
  <si>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</si>
  <si>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</si>
  <si>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</si>
  <si>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</si>
  <si>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</si>
  <si>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</si>
  <si>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</si>
  <si>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</si>
  <si>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</si>
  <si>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</si>
  <si>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</si>
  <si>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</si>
  <si>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</si>
  <si>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</si>
  <si>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</si>
  <si>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</si>
  <si>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</si>
  <si>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</si>
  <si>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</si>
  <si>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</si>
  <si>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</si>
  <si>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</si>
  <si>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</si>
  <si>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</si>
  <si>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</si>
  <si>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</si>
  <si>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</si>
  <si>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</si>
  <si>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</si>
  <si>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</si>
  <si>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</si>
  <si>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</si>
  <si>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</si>
  <si>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</si>
  <si>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</si>
  <si>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</si>
  <si>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</si>
  <si>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</si>
  <si>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</si>
  <si>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</si>
  <si>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</si>
  <si>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</si>
  <si>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</si>
  <si>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</si>
  <si>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</si>
  <si>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</si>
  <si>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</si>
  <si>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</si>
  <si>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</si>
  <si>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</si>
  <si>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</si>
  <si>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</si>
  <si>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</si>
  <si>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</si>
  <si>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</si>
  <si>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</si>
  <si>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</si>
  <si>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</si>
  <si>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</si>
  <si>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</si>
  <si>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</si>
  <si>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</si>
  <si>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</si>
  <si>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</si>
  <si>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</si>
  <si>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</si>
  <si>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</si>
  <si>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</si>
  <si>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</si>
  <si>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</si>
  <si>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</si>
  <si>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</si>
  <si>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</si>
  <si>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</si>
  <si>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</si>
  <si>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</si>
  <si>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</si>
  <si>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</si>
  <si>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</si>
  <si>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</si>
  <si>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</si>
  <si>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</si>
  <si>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</si>
  <si>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</si>
  <si>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</si>
  <si>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</si>
  <si>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</si>
  <si>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</si>
  <si>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</si>
  <si>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</si>
  <si>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</si>
  <si>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</si>
  <si>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</si>
  <si>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</si>
  <si>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</si>
  <si>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</si>
  <si>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</si>
  <si>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</si>
  <si>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</si>
  <si>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</si>
  <si>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</si>
  <si>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</si>
  <si>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</si>
  <si>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</si>
  <si>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</si>
  <si>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</si>
  <si>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</si>
  <si>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</si>
  <si>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</si>
  <si>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</si>
  <si>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</si>
  <si>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</si>
  <si>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</si>
  <si>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</si>
  <si>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</si>
  <si>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</si>
  <si>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</si>
  <si>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</si>
  <si>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</si>
  <si>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</si>
  <si>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</si>
  <si>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</si>
  <si>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</si>
  <si>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</si>
  <si>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</si>
  <si>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</si>
  <si>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</si>
  <si>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</si>
  <si>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</si>
  <si>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</si>
  <si>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</si>
  <si>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</si>
  <si>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</si>
  <si>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</si>
  <si>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</si>
  <si>
    <t>Сифоны прочие</t>
  </si>
  <si>
    <t>STL-001006</t>
  </si>
  <si>
    <t>Минисифон для стиральной машины белый пластик (1/60шт)</t>
  </si>
  <si>
    <t>216.00 руб.</t>
  </si>
  <si>
    <t>Измельчители пищевых отходов</t>
  </si>
  <si>
    <t>VER-001096</t>
  </si>
  <si>
    <t>VER-723</t>
  </si>
  <si>
    <t>Измельчитель пищевых отходов (1шт)</t>
  </si>
  <si>
    <t>15 112.84 руб.</t>
  </si>
  <si>
    <t>VER-001097</t>
  </si>
  <si>
    <t>VER-723E</t>
  </si>
  <si>
    <t>Измельчитель пищевых отходов, дистанционное управление (1шт)</t>
  </si>
  <si>
    <t>16 763.11 руб.</t>
  </si>
  <si>
    <t>VER-001098</t>
  </si>
  <si>
    <t>VER723-1S</t>
  </si>
  <si>
    <t>Пневмокнопка для измельчителяпищевых отходов, цвет золото (100/1шт)</t>
  </si>
  <si>
    <t>961.29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</si>
  <si>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</si>
  <si>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</si>
  <si>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</si>
  <si>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</si>
  <si>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</si>
  <si>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</si>
  <si>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</si>
  <si>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</si>
  <si>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14 481.90 руб.</t>
  </si>
  <si>
    <t>VER-001342</t>
  </si>
  <si>
    <t>FCD-724E</t>
  </si>
  <si>
    <t>16 109.85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</si>
</sst>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Relationship Id="rId67" Type="http://schemas.openxmlformats.org/officeDocument/2006/relationships/image" Target="../media/e825a76a_3767_11ea_810f_003048fd731b_ae66e53f_3fbb_11ef_a5f3_047c1617b14367.jpeg"/><Relationship Id="rId68" Type="http://schemas.openxmlformats.org/officeDocument/2006/relationships/image" Target="../media/e825a742_3767_11ea_810f_003048fd731b_b618d7d5_4847_11ea_810f_003048fd731b68.jpeg"/><Relationship Id="rId69" Type="http://schemas.openxmlformats.org/officeDocument/2006/relationships/image" Target="../media/e825a744_3767_11ea_810f_003048fd731b_3700bdec_a599_11ee_a526_047c1617b14369.jpeg"/><Relationship Id="rId70" Type="http://schemas.openxmlformats.org/officeDocument/2006/relationships/image" Target="../media/e825a746_3767_11ea_810f_003048fd731b_3700bdeb_a599_11ee_a526_047c1617b14370.jpeg"/><Relationship Id="rId71" Type="http://schemas.openxmlformats.org/officeDocument/2006/relationships/image" Target="../media/e825a748_3767_11ea_810f_003048fd731b_3700bded_a599_11ee_a526_047c1617b14371.jpeg"/><Relationship Id="rId72" Type="http://schemas.openxmlformats.org/officeDocument/2006/relationships/image" Target="../media/e825a74a_3767_11ea_810f_003048fd731b_3700bdee_a599_11ee_a526_047c1617b14372.jpeg"/><Relationship Id="rId73" Type="http://schemas.openxmlformats.org/officeDocument/2006/relationships/image" Target="../media/e825a74c_3767_11ea_810f_003048fd731b_3700bdef_a599_11ee_a526_047c1617b14373.jpeg"/><Relationship Id="rId74" Type="http://schemas.openxmlformats.org/officeDocument/2006/relationships/image" Target="../media/e825a74e_3767_11ea_810f_003048fd731b_3700bdf0_a599_11ee_a526_047c1617b14374.jpeg"/><Relationship Id="rId75" Type="http://schemas.openxmlformats.org/officeDocument/2006/relationships/image" Target="../media/e825a750_3767_11ea_810f_003048fd731b_3700bdf1_a599_11ee_a526_047c1617b14375.jpeg"/><Relationship Id="rId76" Type="http://schemas.openxmlformats.org/officeDocument/2006/relationships/image" Target="../media/e825a752_3767_11ea_810f_003048fd731b_3700bdf2_a599_11ee_a526_047c1617b14376.jpeg"/><Relationship Id="rId77" Type="http://schemas.openxmlformats.org/officeDocument/2006/relationships/image" Target="../media/e825a754_3767_11ea_810f_003048fd731b_3700bdf3_a599_11ee_a526_047c1617b14377.jpeg"/><Relationship Id="rId78" Type="http://schemas.openxmlformats.org/officeDocument/2006/relationships/image" Target="../media/e825a756_3767_11ea_810f_003048fd731b_3700bdf4_a599_11ee_a526_047c1617b14378.jpeg"/><Relationship Id="rId79" Type="http://schemas.openxmlformats.org/officeDocument/2006/relationships/image" Target="../media/f0fe18b0_3248_11ee_a490_047c1617b143_a73d6c3a_3fbb_11ef_a5f3_047c1617b14379.png"/><Relationship Id="rId80" Type="http://schemas.openxmlformats.org/officeDocument/2006/relationships/image" Target="../media/f0fe18b2_3248_11ee_a490_047c1617b143_a73d6c42_3fbb_11ef_a5f3_047c1617b14380.png"/><Relationship Id="rId81" Type="http://schemas.openxmlformats.org/officeDocument/2006/relationships/image" Target="../media/f0fe18b4_3248_11ee_a490_047c1617b143_a73d6c3c_3fbb_11ef_a5f3_047c1617b14381.png"/><Relationship Id="rId82" Type="http://schemas.openxmlformats.org/officeDocument/2006/relationships/image" Target="../media/f0fe18b6_3248_11ee_a490_047c1617b143_a73d6c3e_3fbb_11ef_a5f3_047c1617b14382.png"/><Relationship Id="rId83" Type="http://schemas.openxmlformats.org/officeDocument/2006/relationships/image" Target="../media/f0fe18b8_3248_11ee_a490_047c1617b143_a73d6c40_3fbb_11ef_a5f3_047c1617b14383.png"/><Relationship Id="rId84" Type="http://schemas.openxmlformats.org/officeDocument/2006/relationships/image" Target="../media/f0fe18ba_3248_11ee_a490_047c1617b143_a73d6c30_3fbb_11ef_a5f3_047c1617b14384.png"/><Relationship Id="rId85" Type="http://schemas.openxmlformats.org/officeDocument/2006/relationships/image" Target="../media/f0fe18bc_3248_11ee_a490_047c1617b143_a73d6c38_3fbb_11ef_a5f3_047c1617b14385.png"/><Relationship Id="rId86" Type="http://schemas.openxmlformats.org/officeDocument/2006/relationships/image" Target="../media/f0fe18be_3248_11ee_a490_047c1617b143_a73d6c32_3fbb_11ef_a5f3_047c1617b14386.png"/><Relationship Id="rId87" Type="http://schemas.openxmlformats.org/officeDocument/2006/relationships/image" Target="../media/f0fe18c0_3248_11ee_a490_047c1617b143_a73d6c34_3fbb_11ef_a5f3_047c1617b14387.png"/><Relationship Id="rId88" Type="http://schemas.openxmlformats.org/officeDocument/2006/relationships/image" Target="../media/f0fe18c2_3248_11ee_a490_047c1617b143_a73d6c36_3fbb_11ef_a5f3_047c1617b14388.png"/><Relationship Id="rId89" Type="http://schemas.openxmlformats.org/officeDocument/2006/relationships/image" Target="../media/e825a75e_3767_11ea_810f_003048fd731b_82295986_3773_11ea_810f_003048fd731b89.jpeg"/><Relationship Id="rId90" Type="http://schemas.openxmlformats.org/officeDocument/2006/relationships/image" Target="../media/e825a760_3767_11ea_810f_003048fd731b_3700bdf6_a599_11ee_a526_047c1617b14390.jpeg"/><Relationship Id="rId91" Type="http://schemas.openxmlformats.org/officeDocument/2006/relationships/image" Target="../media/e825a762_3767_11ea_810f_003048fd731b_3700bdf7_a599_11ee_a526_047c1617b14391.jpeg"/><Relationship Id="rId92" Type="http://schemas.openxmlformats.org/officeDocument/2006/relationships/image" Target="../media/e825a764_3767_11ea_810f_003048fd731b_3700bdf8_a599_11ee_a526_047c1617b14392.jpeg"/><Relationship Id="rId93" Type="http://schemas.openxmlformats.org/officeDocument/2006/relationships/image" Target="../media/e825a766_3767_11ea_810f_003048fd731b_3700bdf5_a599_11ee_a526_047c1617b14393.jpeg"/><Relationship Id="rId94" Type="http://schemas.openxmlformats.org/officeDocument/2006/relationships/image" Target="../media/0352cc21_5316_11ee_a4bb_047c1617b143_19e968d4_793a_11f0_a79f_047c1617b14394.jpeg"/><Relationship Id="rId95" Type="http://schemas.openxmlformats.org/officeDocument/2006/relationships/image" Target="../media/0352cc23_5316_11ee_a4bb_047c1617b143_19e968d1_793a_11f0_a79f_047c1617b14395.jpeg"/><Relationship Id="rId96" Type="http://schemas.openxmlformats.org/officeDocument/2006/relationships/image" Target="../media/0352cc25_5316_11ee_a4bb_047c1617b143_19e968d2_793a_11f0_a79f_047c1617b14396.jpeg"/><Relationship Id="rId97" Type="http://schemas.openxmlformats.org/officeDocument/2006/relationships/image" Target="../media/0352cc27_5316_11ee_a4bb_047c1617b143_19e968d3_793a_11f0_a79f_047c1617b14397.jpeg"/><Relationship Id="rId98" Type="http://schemas.openxmlformats.org/officeDocument/2006/relationships/image" Target="../media/0352cc29_5316_11ee_a4bb_047c1617b143_a73d6c47_3fbb_11ef_a5f3_047c1617b14398.png"/><Relationship Id="rId99" Type="http://schemas.openxmlformats.org/officeDocument/2006/relationships/image" Target="../media/0352cc2b_5316_11ee_a4bb_047c1617b143_19e968d0_793a_11f0_a79f_047c1617b14399.jpeg"/><Relationship Id="rId100" Type="http://schemas.openxmlformats.org/officeDocument/2006/relationships/image" Target="../media/0352cc2d_5316_11ee_a4bb_047c1617b143_19e968cc_793a_11f0_a79f_047c1617b143100.jpeg"/><Relationship Id="rId101" Type="http://schemas.openxmlformats.org/officeDocument/2006/relationships/image" Target="../media/0352cc2f_5316_11ee_a4bb_047c1617b143_19e968cd_793a_11f0_a79f_047c1617b143101.jpeg"/><Relationship Id="rId102" Type="http://schemas.openxmlformats.org/officeDocument/2006/relationships/image" Target="../media/0352cc31_5316_11ee_a4bb_047c1617b143_19e968ce_793a_11f0_a79f_047c1617b143102.jpeg"/><Relationship Id="rId103" Type="http://schemas.openxmlformats.org/officeDocument/2006/relationships/image" Target="../media/0352cc33_5316_11ee_a4bb_047c1617b143_19e968cf_793a_11f0_a79f_047c1617b143103.jpeg"/><Relationship Id="rId104" Type="http://schemas.openxmlformats.org/officeDocument/2006/relationships/image" Target="../media/1f13c447_37d2_11ef_a5e9_047c1617b143_19e968a7_793a_11f0_a79f_047c1617b143104.jpeg"/><Relationship Id="rId105" Type="http://schemas.openxmlformats.org/officeDocument/2006/relationships/image" Target="../media/1f13c449_37d2_11ef_a5e9_047c1617b143_19e968a8_793a_11f0_a79f_047c1617b143105.jpeg"/><Relationship Id="rId106" Type="http://schemas.openxmlformats.org/officeDocument/2006/relationships/image" Target="../media/1f13c44b_37d2_11ef_a5e9_047c1617b143_19e968b2_793a_11f0_a79f_047c1617b143106.jpeg"/><Relationship Id="rId107" Type="http://schemas.openxmlformats.org/officeDocument/2006/relationships/image" Target="../media/1f13c44d_37d2_11ef_a5e9_047c1617b143_19e968ad_793a_11f0_a79f_047c1617b143107.jpeg"/><Relationship Id="rId108" Type="http://schemas.openxmlformats.org/officeDocument/2006/relationships/image" Target="../media/1f13c44f_37d2_11ef_a5e9_047c1617b143_19e968a9_793a_11f0_a79f_047c1617b143108.jpeg"/><Relationship Id="rId109" Type="http://schemas.openxmlformats.org/officeDocument/2006/relationships/image" Target="../media/1f13c451_37d2_11ef_a5e9_047c1617b143_19e968ae_793a_11f0_a79f_047c1617b143109.jpeg"/><Relationship Id="rId110" Type="http://schemas.openxmlformats.org/officeDocument/2006/relationships/image" Target="../media/1f13c453_37d2_11ef_a5e9_047c1617b143_19e968a0_793a_11f0_a79f_047c1617b143110.jpeg"/><Relationship Id="rId111" Type="http://schemas.openxmlformats.org/officeDocument/2006/relationships/image" Target="../media/1f13c455_37d2_11ef_a5e9_047c1617b143_19e968a1_793a_11f0_a79f_047c1617b143111.jpeg"/><Relationship Id="rId112" Type="http://schemas.openxmlformats.org/officeDocument/2006/relationships/image" Target="../media/1f13c457_37d2_11ef_a5e9_047c1617b143_19e968a6_793a_11f0_a79f_047c1617b143112.jpeg"/><Relationship Id="rId113" Type="http://schemas.openxmlformats.org/officeDocument/2006/relationships/image" Target="../media/1f13c459_37d2_11ef_a5e9_047c1617b143_19e968a2_793a_11f0_a79f_047c1617b143113.jpeg"/><Relationship Id="rId114" Type="http://schemas.openxmlformats.org/officeDocument/2006/relationships/image" Target="../media/1f13c45b_37d2_11ef_a5e9_047c1617b143_19e968a5_793a_11f0_a79f_047c1617b143114.jpeg"/><Relationship Id="rId115" Type="http://schemas.openxmlformats.org/officeDocument/2006/relationships/image" Target="../media/1f13c45d_37d2_11ef_a5e9_047c1617b143_19e968a4_793a_11f0_a79f_047c1617b143115.jpeg"/><Relationship Id="rId116" Type="http://schemas.openxmlformats.org/officeDocument/2006/relationships/image" Target="../media/e825a758_3767_11ea_810f_003048fd731b_3700bdf9_a599_11ee_a526_047c1617b143116.jpeg"/><Relationship Id="rId117" Type="http://schemas.openxmlformats.org/officeDocument/2006/relationships/image" Target="../media/e825a75a_3767_11ea_810f_003048fd731b_3700bdfa_a599_11ee_a526_047c1617b143117.jpeg"/><Relationship Id="rId118" Type="http://schemas.openxmlformats.org/officeDocument/2006/relationships/image" Target="../media/e825a75c_3767_11ea_810f_003048fd731b_3700bdfb_a599_11ee_a526_047c1617b143118.jpeg"/><Relationship Id="rId119" Type="http://schemas.openxmlformats.org/officeDocument/2006/relationships/image" Target="../media/1fcb31fc_5f91_11eb_822d_003048fd731b_3700bdfc_a599_11ee_a526_047c1617b143119.png"/><Relationship Id="rId120" Type="http://schemas.openxmlformats.org/officeDocument/2006/relationships/image" Target="../media/1fcb31fe_5f91_11eb_822d_003048fd731b_3700bdfd_a599_11ee_a526_047c1617b143120.jpeg"/><Relationship Id="rId121" Type="http://schemas.openxmlformats.org/officeDocument/2006/relationships/image" Target="../media/f0fe18c4_3248_11ee_a490_047c1617b143_6b95d42a_5a46_11f0_a775_047c1617b143121.jpeg"/><Relationship Id="rId122" Type="http://schemas.openxmlformats.org/officeDocument/2006/relationships/image" Target="../media/f0fe18c6_3248_11ee_a490_047c1617b143_6b95d42b_5a46_11f0_a775_047c1617b143122.jpeg"/><Relationship Id="rId123" Type="http://schemas.openxmlformats.org/officeDocument/2006/relationships/image" Target="../media/f0fe18c8_3248_11ee_a490_047c1617b143_6b95d42c_5a46_11f0_a775_047c1617b143123.jpeg"/><Relationship Id="rId124" Type="http://schemas.openxmlformats.org/officeDocument/2006/relationships/image" Target="../media/f0fe18ca_3248_11ee_a490_047c1617b143_6b95d42d_5a46_11f0_a775_047c1617b143124.jpeg"/><Relationship Id="rId125" Type="http://schemas.openxmlformats.org/officeDocument/2006/relationships/image" Target="../media/f0fe18cc_3248_11ee_a490_047c1617b143_a73d6c51_3fbb_11ef_a5f3_047c1617b143125.png"/><Relationship Id="rId126" Type="http://schemas.openxmlformats.org/officeDocument/2006/relationships/image" Target="../media/32d8af5f_62e1_11ee_a4cf_047c1617b143_ae66e529_3fbb_11ef_a5f3_047c1617b143126.png"/><Relationship Id="rId127" Type="http://schemas.openxmlformats.org/officeDocument/2006/relationships/image" Target="../media/32d8af61_62e1_11ee_a4cf_047c1617b143_ae66e52b_3fbb_11ef_a5f3_047c1617b143127.png"/><Relationship Id="rId128" Type="http://schemas.openxmlformats.org/officeDocument/2006/relationships/image" Target="../media/32d8af63_62e1_11ee_a4cf_047c1617b143_ae66e52d_3fbb_11ef_a5f3_047c1617b143128.png"/><Relationship Id="rId129" Type="http://schemas.openxmlformats.org/officeDocument/2006/relationships/image" Target="../media/32d8af65_62e1_11ee_a4cf_047c1617b143_ae66e52f_3fbb_11ef_a5f3_047c1617b143129.png"/><Relationship Id="rId130" Type="http://schemas.openxmlformats.org/officeDocument/2006/relationships/image" Target="../media/32d8af67_62e1_11ee_a4cf_047c1617b143_ae66e531_3fbb_11ef_a5f3_047c1617b143130.png"/><Relationship Id="rId131" Type="http://schemas.openxmlformats.org/officeDocument/2006/relationships/image" Target="../media/32d8af69_62e1_11ee_a4cf_047c1617b143_ae66e53b_3fbb_11ef_a5f3_047c1617b143131.png"/><Relationship Id="rId132" Type="http://schemas.openxmlformats.org/officeDocument/2006/relationships/image" Target="../media/32d8af6b_62e1_11ee_a4cf_047c1617b143_ae66e53d_3fbb_11ef_a5f3_047c1617b143132.png"/><Relationship Id="rId133" Type="http://schemas.openxmlformats.org/officeDocument/2006/relationships/image" Target="../media/32d8af6d_62e1_11ee_a4cf_047c1617b143_19e968d5_793a_11f0_a79f_047c1617b143133.jpeg"/><Relationship Id="rId134" Type="http://schemas.openxmlformats.org/officeDocument/2006/relationships/image" Target="../media/32d8af6f_62e1_11ee_a4cf_047c1617b143_ae66e539_3fbb_11ef_a5f3_047c1617b143134.png"/><Relationship Id="rId135" Type="http://schemas.openxmlformats.org/officeDocument/2006/relationships/image" Target="../media/32d8af71_62e1_11ee_a4cf_047c1617b143_ae66e533_3fbb_11ef_a5f3_047c1617b143135.png"/><Relationship Id="rId136" Type="http://schemas.openxmlformats.org/officeDocument/2006/relationships/image" Target="../media/fcf76cdd_dd79_11ec_a2a6_00259070b487_b125a35d_a598_11ee_a526_047c1617b143136.jpeg"/><Relationship Id="rId137" Type="http://schemas.openxmlformats.org/officeDocument/2006/relationships/image" Target="../media/fcf76cdf_dd79_11ec_a2a6_00259070b487_b125a365_a598_11ee_a526_047c1617b143137.jpeg"/><Relationship Id="rId138" Type="http://schemas.openxmlformats.org/officeDocument/2006/relationships/image" Target="../media/fcf76ce1_dd79_11ec_a2a6_00259070b487_b125a35f_a598_11ee_a526_047c1617b143138.jpeg"/><Relationship Id="rId139" Type="http://schemas.openxmlformats.org/officeDocument/2006/relationships/image" Target="../media/fcf76ce3_dd79_11ec_a2a6_00259070b487_b125a367_a598_11ee_a526_047c1617b143139.jpeg"/><Relationship Id="rId140" Type="http://schemas.openxmlformats.org/officeDocument/2006/relationships/image" Target="../media/fcf76ce5_dd79_11ec_a2a6_00259070b487_b125a359_a598_11ee_a526_047c1617b143140.jpeg"/><Relationship Id="rId141" Type="http://schemas.openxmlformats.org/officeDocument/2006/relationships/image" Target="../media/fcf76ce7_dd79_11ec_a2a6_00259070b487_b125a361_a598_11ee_a526_047c1617b143141.jpeg"/><Relationship Id="rId142" Type="http://schemas.openxmlformats.org/officeDocument/2006/relationships/image" Target="../media/fcf76ce9_dd79_11ec_a2a6_00259070b487_b125a35b_a598_11ee_a526_047c1617b143142.jpeg"/><Relationship Id="rId143" Type="http://schemas.openxmlformats.org/officeDocument/2006/relationships/image" Target="../media/fcf76ceb_dd79_11ec_a2a6_00259070b487_b125a363_a598_11ee_a526_047c1617b143143.jpeg"/><Relationship Id="rId144" Type="http://schemas.openxmlformats.org/officeDocument/2006/relationships/image" Target="../media/fcf76ced_dd79_11ec_a2a6_00259070b487_30a1dc51_a599_11ee_a526_047c1617b143144.jpeg"/><Relationship Id="rId145" Type="http://schemas.openxmlformats.org/officeDocument/2006/relationships/image" Target="../media/fcf76cef_dd79_11ec_a2a6_00259070b487_30a1dc53_a599_11ee_a526_047c1617b143145.png"/><Relationship Id="rId146" Type="http://schemas.openxmlformats.org/officeDocument/2006/relationships/image" Target="../media/fcf76cf1_dd79_11ec_a2a6_00259070b487_30a1dc55_a599_11ee_a526_047c1617b143146.png"/><Relationship Id="rId147" Type="http://schemas.openxmlformats.org/officeDocument/2006/relationships/image" Target="../media/fcf76cf3_dd79_11ec_a2a6_00259070b487_30a1dc4b_a599_11ee_a526_047c1617b143147.png"/><Relationship Id="rId148" Type="http://schemas.openxmlformats.org/officeDocument/2006/relationships/image" Target="../media/fcf76cf5_dd79_11ec_a2a6_00259070b487_30a1dc4d_a599_11ee_a526_047c1617b143148.png"/><Relationship Id="rId149" Type="http://schemas.openxmlformats.org/officeDocument/2006/relationships/image" Target="../media/fcf76cf7_dd79_11ec_a2a6_00259070b487_30a1dc4f_a599_11ee_a526_047c1617b143149.png"/><Relationship Id="rId150" Type="http://schemas.openxmlformats.org/officeDocument/2006/relationships/image" Target="../media/fcf76cf9_dd79_11ec_a2a6_00259070b487_30a1dc78_a599_11ee_a526_047c1617b143150.jpeg"/><Relationship Id="rId151" Type="http://schemas.openxmlformats.org/officeDocument/2006/relationships/image" Target="../media/fcf76cfb_dd79_11ec_a2a6_00259070b487_30a1dc82_a599_11ee_a526_047c1617b143151.jpeg"/><Relationship Id="rId152" Type="http://schemas.openxmlformats.org/officeDocument/2006/relationships/image" Target="../media/fcf76cfd_dd79_11ec_a2a6_00259070b487_30a1dc84_a599_11ee_a526_047c1617b143152.jpeg"/><Relationship Id="rId153" Type="http://schemas.openxmlformats.org/officeDocument/2006/relationships/image" Target="../media/fcf76cff_dd79_11ec_a2a6_00259070b487_30a1dc7e_a599_11ee_a526_047c1617b143153.jpeg"/><Relationship Id="rId154" Type="http://schemas.openxmlformats.org/officeDocument/2006/relationships/image" Target="../media/fcf76d01_dd79_11ec_a2a6_00259070b487_30a1dc80_a599_11ee_a526_047c1617b143154.jpeg"/><Relationship Id="rId155" Type="http://schemas.openxmlformats.org/officeDocument/2006/relationships/image" Target="../media/fcf76d03_dd79_11ec_a2a6_00259070b487_30a1dc7a_a599_11ee_a526_047c1617b143155.jpeg"/><Relationship Id="rId156" Type="http://schemas.openxmlformats.org/officeDocument/2006/relationships/image" Target="../media/fcf76d05_dd79_11ec_a2a6_00259070b487_30a1dc7c_a599_11ee_a526_047c1617b143156.jpeg"/><Relationship Id="rId157" Type="http://schemas.openxmlformats.org/officeDocument/2006/relationships/image" Target="../media/fcf76d07_dd79_11ec_a2a6_00259070b487_30a1dc86_a599_11ee_a526_047c1617b143157.jpeg"/><Relationship Id="rId158" Type="http://schemas.openxmlformats.org/officeDocument/2006/relationships/image" Target="../media/fcf76d09_dd79_11ec_a2a6_00259070b487_30a1dc57_a599_11ee_a526_047c1617b143158.png"/><Relationship Id="rId159" Type="http://schemas.openxmlformats.org/officeDocument/2006/relationships/image" Target="../media/fcf76d0b_dd79_11ec_a2a6_00259070b487_30a1dc2b_a599_11ee_a526_047c1617b143159.png"/><Relationship Id="rId160" Type="http://schemas.openxmlformats.org/officeDocument/2006/relationships/image" Target="../media/fcf76d0d_dd79_11ec_a2a6_00259070b487_30a1dc2d_a599_11ee_a526_047c1617b143160.png"/><Relationship Id="rId161" Type="http://schemas.openxmlformats.org/officeDocument/2006/relationships/image" Target="../media/fcf76d0f_dd79_11ec_a2a6_00259070b487_30a1dc2f_a599_11ee_a526_047c1617b143161.png"/><Relationship Id="rId162" Type="http://schemas.openxmlformats.org/officeDocument/2006/relationships/image" Target="../media/ea8dbb6a_dd83_11ec_a2a6_00259070b487_30a1dc45_a599_11ee_a526_047c1617b143162.jpeg"/><Relationship Id="rId163" Type="http://schemas.openxmlformats.org/officeDocument/2006/relationships/image" Target="../media/ea8dbb6c_dd83_11ec_a2a6_00259070b487_30a1dc49_a599_11ee_a526_047c1617b143163.jpeg"/><Relationship Id="rId164" Type="http://schemas.openxmlformats.org/officeDocument/2006/relationships/image" Target="../media/ea8dbb6e_dd83_11ec_a2a6_00259070b487_30a1dc47_a599_11ee_a526_047c1617b143164.jpeg"/><Relationship Id="rId165" Type="http://schemas.openxmlformats.org/officeDocument/2006/relationships/image" Target="../media/ea8dbb76_dd83_11ec_a2a6_00259070b487_b125a369_a598_11ee_a526_047c1617b143165.jpeg"/><Relationship Id="rId166" Type="http://schemas.openxmlformats.org/officeDocument/2006/relationships/image" Target="../media/ea8dbb78_dd83_11ec_a2a6_00259070b487_b125a36b_a598_11ee_a526_047c1617b143166.jpeg"/><Relationship Id="rId167" Type="http://schemas.openxmlformats.org/officeDocument/2006/relationships/image" Target="../media/ea8dbb7a_dd83_11ec_a2a6_00259070b487_b125a36d_a598_11ee_a526_047c1617b143167.jpeg"/><Relationship Id="rId168" Type="http://schemas.openxmlformats.org/officeDocument/2006/relationships/image" Target="../media/ea8dbb8a_dd83_11ec_a2a6_00259070b487_30a1dc67_a599_11ee_a526_047c1617b143168.png"/><Relationship Id="rId169" Type="http://schemas.openxmlformats.org/officeDocument/2006/relationships/image" Target="../media/ea8dbb8c_dd83_11ec_a2a6_00259070b487_30a1dc59_a599_11ee_a526_047c1617b143169.png"/><Relationship Id="rId170" Type="http://schemas.openxmlformats.org/officeDocument/2006/relationships/image" Target="../media/ea8dbb8e_dd83_11ec_a2a6_00259070b487_30a1dc5a_a599_11ee_a526_047c1617b143170.png"/><Relationship Id="rId171" Type="http://schemas.openxmlformats.org/officeDocument/2006/relationships/image" Target="../media/ea8dbb90_dd83_11ec_a2a6_00259070b487_30a1dc5b_a599_11ee_a526_047c1617b143171.png"/><Relationship Id="rId172" Type="http://schemas.openxmlformats.org/officeDocument/2006/relationships/image" Target="../media/ea8dbb92_dd83_11ec_a2a6_00259070b487_30a1dc5d_a599_11ee_a526_047c1617b143172.png"/><Relationship Id="rId173" Type="http://schemas.openxmlformats.org/officeDocument/2006/relationships/image" Target="../media/ea8dbb94_dd83_11ec_a2a6_00259070b487_30a1dc5f_a599_11ee_a526_047c1617b143173.png"/><Relationship Id="rId174" Type="http://schemas.openxmlformats.org/officeDocument/2006/relationships/image" Target="../media/ea8dbb96_dd83_11ec_a2a6_00259070b487_30a1dc61_a599_11ee_a526_047c1617b143174.png"/><Relationship Id="rId175" Type="http://schemas.openxmlformats.org/officeDocument/2006/relationships/image" Target="../media/ea8dbb98_dd83_11ec_a2a6_00259070b487_30a1dc63_a599_11ee_a526_047c1617b143175.png"/><Relationship Id="rId176" Type="http://schemas.openxmlformats.org/officeDocument/2006/relationships/image" Target="../media/ea8dbb9a_dd83_11ec_a2a6_00259070b487_30a1dc65_a599_11ee_a526_047c1617b143176.png"/><Relationship Id="rId177" Type="http://schemas.openxmlformats.org/officeDocument/2006/relationships/image" Target="../media/ea8dbba2_dd83_11ec_a2a6_00259070b487_30a1dc70_a599_11ee_a526_047c1617b143177.png"/><Relationship Id="rId178" Type="http://schemas.openxmlformats.org/officeDocument/2006/relationships/image" Target="../media/ea8dbba4_dd83_11ec_a2a6_00259070b487_30a1dc72_a599_11ee_a526_047c1617b143178.png"/><Relationship Id="rId179" Type="http://schemas.openxmlformats.org/officeDocument/2006/relationships/image" Target="../media/ea8dbba6_dd83_11ec_a2a6_00259070b487_30a1dc74_a599_11ee_a526_047c1617b143179.png"/><Relationship Id="rId180" Type="http://schemas.openxmlformats.org/officeDocument/2006/relationships/image" Target="../media/ea8dbba8_dd83_11ec_a2a6_00259070b487_30a1dc76_a599_11ee_a526_047c1617b143180.png"/><Relationship Id="rId181" Type="http://schemas.openxmlformats.org/officeDocument/2006/relationships/image" Target="../media/ea8dbbaa_dd83_11ec_a2a6_00259070b487_30a1dc6f_a599_11ee_a526_047c1617b143181.jpeg"/><Relationship Id="rId182" Type="http://schemas.openxmlformats.org/officeDocument/2006/relationships/image" Target="../media/85dc95f3_9062_11ed_a3b6_047c1617b143_a73d6c2b_3fbb_11ef_a5f3_047c1617b143182.jpeg"/><Relationship Id="rId183" Type="http://schemas.openxmlformats.org/officeDocument/2006/relationships/image" Target="../media/85dc95f1_9062_11ed_a3b6_047c1617b143_a73d6c21_3fbb_11ef_a5f3_047c1617b143183.jpeg"/><Relationship Id="rId184" Type="http://schemas.openxmlformats.org/officeDocument/2006/relationships/image" Target="../media/5ce7260d_9a62_11ed_a3c3_047c1617b143_a73d6c17_3fbb_11ef_a5f3_047c1617b143184.jpeg"/><Relationship Id="rId185" Type="http://schemas.openxmlformats.org/officeDocument/2006/relationships/image" Target="../media/5ce7260f_9a62_11ed_a3c3_047c1617b143_a73d6c19_3fbb_11ef_a5f3_047c1617b143185.jpeg"/><Relationship Id="rId186" Type="http://schemas.openxmlformats.org/officeDocument/2006/relationships/image" Target="../media/5ce72611_9a62_11ed_a3c3_047c1617b143_a73d6c27_3fbb_11ef_a5f3_047c1617b143186.jpeg"/><Relationship Id="rId187" Type="http://schemas.openxmlformats.org/officeDocument/2006/relationships/image" Target="../media/5ce72613_9a62_11ed_a3c3_047c1617b143_a73d6c1d_3fbb_11ef_a5f3_047c1617b143187.jpeg"/><Relationship Id="rId188" Type="http://schemas.openxmlformats.org/officeDocument/2006/relationships/image" Target="../media/5ce72615_9a62_11ed_a3c3_047c1617b143_a73d6c23_3fbb_11ef_a5f3_047c1617b143188.jpeg"/><Relationship Id="rId189" Type="http://schemas.openxmlformats.org/officeDocument/2006/relationships/image" Target="../media/5ce72617_9a62_11ed_a3c3_047c1617b143_a73d6c25_3fbb_11ef_a5f3_047c1617b143189.jpeg"/><Relationship Id="rId190" Type="http://schemas.openxmlformats.org/officeDocument/2006/relationships/image" Target="../media/5ce72625_9a62_11ed_a3c3_047c1617b143_a73d6c29_3fbb_11ef_a5f3_047c1617b143190.jpeg"/><Relationship Id="rId191" Type="http://schemas.openxmlformats.org/officeDocument/2006/relationships/image" Target="../media/3346f523_0631_11ee_a455_047c1617b143_a73d6c1f_3fbb_11ef_a5f3_047c1617b143191.jpeg"/><Relationship Id="rId192" Type="http://schemas.openxmlformats.org/officeDocument/2006/relationships/image" Target="../media/1de2cf8e_e54c_11ee_a57c_047c1617b143_a73d6c1b_3fbb_11ef_a5f3_047c1617b143192.jpeg"/><Relationship Id="rId193" Type="http://schemas.openxmlformats.org/officeDocument/2006/relationships/image" Target="../media/1de2cf92_e54c_11ee_a57c_047c1617b143_a73d6c2e_3fbb_11ef_a5f3_047c1617b143193.jpeg"/><Relationship Id="rId194" Type="http://schemas.openxmlformats.org/officeDocument/2006/relationships/image" Target="../media/1de2cf94_e54c_11ee_a57c_047c1617b143_a73d6c2d_3fbb_11ef_a5f3_047c1617b143194.jpeg"/><Relationship Id="rId195" Type="http://schemas.openxmlformats.org/officeDocument/2006/relationships/image" Target="../media/59589299_a727_11ed_a3d3_047c1617b143_444b1b9e_5a46_11f0_a775_047c1617b143195.jpeg"/><Relationship Id="rId196" Type="http://schemas.openxmlformats.org/officeDocument/2006/relationships/image" Target="../media/fa083bdd_526f_11ef_a60b_047c1617b143_19e96895_793a_11f0_a79f_047c1617b143196.jpeg"/><Relationship Id="rId197" Type="http://schemas.openxmlformats.org/officeDocument/2006/relationships/image" Target="../media/fa083bdf_526f_11ef_a60b_047c1617b143_19e96899_793a_11f0_a79f_047c1617b143197.jpeg"/><Relationship Id="rId198" Type="http://schemas.openxmlformats.org/officeDocument/2006/relationships/image" Target="../media/fa083be1_526f_11ef_a60b_047c1617b143_19e9689e_793a_11f0_a79f_047c1617b143198.jpeg"/><Relationship Id="rId199" Type="http://schemas.openxmlformats.org/officeDocument/2006/relationships/image" Target="../media/fa083be3_526f_11ef_a60b_047c1617b143_19e9689d_793a_11f0_a79f_047c1617b143199.jpeg"/><Relationship Id="rId200" Type="http://schemas.openxmlformats.org/officeDocument/2006/relationships/image" Target="../media/fa083be5_526f_11ef_a60b_047c1617b143_19e9689f_793a_11f0_a79f_047c1617b143200.jpeg"/><Relationship Id="rId201" Type="http://schemas.openxmlformats.org/officeDocument/2006/relationships/image" Target="../media/e08970e1_ca70_11ef_a6af_047c1617b143_6b95d417_5a46_11f0_a775_047c1617b143201.jpeg"/><Relationship Id="rId202" Type="http://schemas.openxmlformats.org/officeDocument/2006/relationships/image" Target="../media/e08970e3_ca70_11ef_a6af_047c1617b143_6b95d418_5a46_11f0_a775_047c1617b14320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8" name="Image_84" descr="Image_8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9" name="Image_85" descr="Image_8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0" name="Image_86" descr="Image_8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1" name="Image_87" descr="Image_8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8" name="Image_94" descr="Image_9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9" name="Image_95" descr="Image_9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0" name="Image_96" descr="Image_9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1" name="Image_97" descr="Image_9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2" name="Image_98" descr="Image_9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6" name="Image_155" descr="Image_15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7" name="Image_156" descr="Image_15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8" name="Image_157" descr="Image_15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9" name="Image_158" descr="Image_15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0" name="Image_159" descr="Image_15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3" name="Image_202" descr="Image_2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4" name="Image_203" descr="Image_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5" name="Image_204" descr="Image_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6" name="Image_205" descr="Image_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7" name="Image_206" descr="Image_20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8" name="Image_207" descr="Image_20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9" name="Image_208" descr="Image_20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0" name="Image_209" descr="Image_20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1" name="Image_210" descr="Image_21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2" name="Image_211" descr="Image_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3" name="Image_212" descr="Image_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4" name="Image_213" descr="Image_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5" name="Image_215" descr="Image_21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2</v>
      </c>
      <c r="H7" s="2">
        <v>0</v>
      </c>
      <c r="I7" s="1" t="s">
        <v>22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22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31</v>
      </c>
      <c r="H10" s="2">
        <v>0</v>
      </c>
      <c r="I10" s="1" t="s">
        <v>31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31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44</v>
      </c>
      <c r="D12" s="1" t="s">
        <v>45</v>
      </c>
      <c r="E12" s="2" t="s">
        <v>38</v>
      </c>
      <c r="F12" s="2" t="s">
        <v>46</v>
      </c>
      <c r="G12" s="2">
        <v>9</v>
      </c>
      <c r="H12" s="2">
        <v>0</v>
      </c>
      <c r="I12" s="1" t="s">
        <v>31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 t="s">
        <v>31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31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31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3</v>
      </c>
      <c r="H17" s="2">
        <v>0</v>
      </c>
      <c r="I17" s="1" t="s">
        <v>31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31</v>
      </c>
      <c r="H18" s="2">
        <v>0</v>
      </c>
      <c r="I18" s="1" t="s">
        <v>22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</v>
      </c>
      <c r="H19" s="2">
        <v>0</v>
      </c>
      <c r="I19" s="1" t="s">
        <v>31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10</v>
      </c>
      <c r="H21" s="2">
        <v>0</v>
      </c>
      <c r="I21" s="1" t="s">
        <v>22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80</v>
      </c>
      <c r="D22" s="1" t="s">
        <v>81</v>
      </c>
      <c r="E22" s="2" t="s">
        <v>66</v>
      </c>
      <c r="F22" s="2" t="s">
        <v>82</v>
      </c>
      <c r="G22" s="2" t="s">
        <v>31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 t="s">
        <v>22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31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96</v>
      </c>
      <c r="D27" s="1" t="s">
        <v>97</v>
      </c>
      <c r="E27" s="2" t="s">
        <v>98</v>
      </c>
      <c r="F27" s="2" t="s">
        <v>99</v>
      </c>
      <c r="G27" s="2" t="s">
        <v>22</v>
      </c>
      <c r="H27" s="2">
        <v>0</v>
      </c>
      <c r="I27" s="1" t="s">
        <v>100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31</v>
      </c>
      <c r="H28" s="2">
        <v>0</v>
      </c>
      <c r="I28" s="1" t="s">
        <v>31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31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109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6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3</v>
      </c>
      <c r="H33" s="2">
        <v>0</v>
      </c>
      <c r="I33" s="1" t="s">
        <v>31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22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31</v>
      </c>
      <c r="H35" s="2">
        <v>0</v>
      </c>
      <c r="I35" s="1" t="s">
        <v>100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130</v>
      </c>
      <c r="D36" s="1" t="s">
        <v>131</v>
      </c>
      <c r="E36" s="2" t="s">
        <v>132</v>
      </c>
      <c r="F36" s="2" t="s">
        <v>113</v>
      </c>
      <c r="G36" s="2" t="s">
        <v>22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133</v>
      </c>
      <c r="D37" s="1" t="s">
        <v>134</v>
      </c>
      <c r="E37" s="2" t="s">
        <v>135</v>
      </c>
      <c r="F37" s="2" t="s">
        <v>129</v>
      </c>
      <c r="G37" s="2">
        <v>0</v>
      </c>
      <c r="H37" s="2">
        <v>0</v>
      </c>
      <c r="I37" s="1" t="s">
        <v>100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100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149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150</v>
      </c>
      <c r="D43" s="1" t="s">
        <v>151</v>
      </c>
      <c r="E43" s="2" t="s">
        <v>152</v>
      </c>
      <c r="F43" s="2" t="s">
        <v>153</v>
      </c>
      <c r="G43" s="2" t="s">
        <v>31</v>
      </c>
      <c r="H43" s="2">
        <v>0</v>
      </c>
      <c r="I43" s="1" t="s">
        <v>100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154</v>
      </c>
      <c r="D44" s="1" t="s">
        <v>155</v>
      </c>
      <c r="E44" s="2" t="s">
        <v>156</v>
      </c>
      <c r="F44" s="2" t="s">
        <v>157</v>
      </c>
      <c r="G44" s="2">
        <v>0</v>
      </c>
      <c r="H44" s="2">
        <v>0</v>
      </c>
      <c r="I44" s="1" t="s">
        <v>100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158</v>
      </c>
      <c r="D45" s="1" t="s">
        <v>159</v>
      </c>
      <c r="E45" s="2" t="s">
        <v>160</v>
      </c>
      <c r="F45" s="2" t="s">
        <v>161</v>
      </c>
      <c r="G45" s="2">
        <v>-5</v>
      </c>
      <c r="H45" s="2">
        <v>0</v>
      </c>
      <c r="I45" s="1" t="s">
        <v>100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162</v>
      </c>
      <c r="D46" s="1" t="s">
        <v>163</v>
      </c>
      <c r="E46" s="2" t="s">
        <v>164</v>
      </c>
      <c r="F46" s="2" t="s">
        <v>157</v>
      </c>
      <c r="G46" s="2" t="s">
        <v>22</v>
      </c>
      <c r="H46" s="2">
        <v>0</v>
      </c>
      <c r="I46" s="1" t="s">
        <v>100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165</v>
      </c>
      <c r="D47" s="1" t="s">
        <v>166</v>
      </c>
      <c r="E47" s="2" t="s">
        <v>167</v>
      </c>
      <c r="F47" s="2" t="s">
        <v>168</v>
      </c>
      <c r="G47" s="2" t="s">
        <v>31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169</v>
      </c>
      <c r="D48" s="1" t="s">
        <v>170</v>
      </c>
      <c r="E48" s="2" t="s">
        <v>171</v>
      </c>
      <c r="F48" s="2" t="s">
        <v>172</v>
      </c>
      <c r="G48" s="2" t="s">
        <v>100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173</v>
      </c>
      <c r="D49" s="1" t="s">
        <v>174</v>
      </c>
      <c r="E49" s="2" t="s">
        <v>175</v>
      </c>
      <c r="F49" s="2" t="s">
        <v>176</v>
      </c>
      <c r="G49" s="2">
        <v>0</v>
      </c>
      <c r="H49" s="2">
        <v>0</v>
      </c>
      <c r="I49" s="1" t="s">
        <v>100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177</v>
      </c>
      <c r="D50" s="1" t="s">
        <v>178</v>
      </c>
      <c r="E50" s="2" t="s">
        <v>179</v>
      </c>
      <c r="F50" s="2" t="s">
        <v>180</v>
      </c>
      <c r="G50" s="2" t="s">
        <v>100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182</v>
      </c>
      <c r="D52" s="1" t="s">
        <v>183</v>
      </c>
      <c r="E52" s="2" t="s">
        <v>184</v>
      </c>
      <c r="F52" s="2" t="s">
        <v>185</v>
      </c>
      <c r="G52" s="2" t="s">
        <v>22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1</v>
      </c>
      <c r="H53" s="2">
        <v>0</v>
      </c>
      <c r="I53" s="1" t="s">
        <v>31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190</v>
      </c>
      <c r="D54" s="1" t="s">
        <v>191</v>
      </c>
      <c r="E54" s="2" t="s">
        <v>192</v>
      </c>
      <c r="F54" s="2" t="s">
        <v>185</v>
      </c>
      <c r="G54" s="2" t="s">
        <v>31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193</v>
      </c>
      <c r="D55" s="1" t="s">
        <v>194</v>
      </c>
      <c r="E55" s="2" t="s">
        <v>195</v>
      </c>
      <c r="F55" s="2" t="s">
        <v>196</v>
      </c>
      <c r="G55" s="2" t="s">
        <v>22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197</v>
      </c>
      <c r="D56" s="1" t="s">
        <v>198</v>
      </c>
      <c r="E56" s="2" t="s">
        <v>199</v>
      </c>
      <c r="F56" s="2" t="s">
        <v>200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201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202</v>
      </c>
      <c r="D58" s="1" t="s">
        <v>203</v>
      </c>
      <c r="E58" s="2" t="s">
        <v>204</v>
      </c>
      <c r="F58" s="2" t="s">
        <v>205</v>
      </c>
      <c r="G58" s="2">
        <v>10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206</v>
      </c>
      <c r="D59" s="1" t="s">
        <v>207</v>
      </c>
      <c r="E59" s="2" t="s">
        <v>208</v>
      </c>
      <c r="F59" s="2" t="s">
        <v>209</v>
      </c>
      <c r="G59" s="2" t="s">
        <v>22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210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211</v>
      </c>
      <c r="D61" s="1" t="s">
        <v>212</v>
      </c>
      <c r="E61" s="2" t="s">
        <v>213</v>
      </c>
      <c r="F61" s="2" t="s">
        <v>214</v>
      </c>
      <c r="G61" s="2" t="s">
        <v>100</v>
      </c>
      <c r="H61" s="2">
        <v>0</v>
      </c>
      <c r="I61" s="1" t="s">
        <v>31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215</v>
      </c>
      <c r="D62" s="1" t="s">
        <v>216</v>
      </c>
      <c r="E62" s="2" t="s">
        <v>217</v>
      </c>
      <c r="F62" s="2" t="s">
        <v>218</v>
      </c>
      <c r="G62" s="2" t="s">
        <v>31</v>
      </c>
      <c r="H62" s="2">
        <v>0</v>
      </c>
      <c r="I62" s="1" t="s">
        <v>100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219</v>
      </c>
      <c r="D63" s="1" t="s">
        <v>220</v>
      </c>
      <c r="E63" s="2" t="s">
        <v>221</v>
      </c>
      <c r="F63" s="2" t="s">
        <v>222</v>
      </c>
      <c r="G63" s="2" t="s">
        <v>100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223</v>
      </c>
      <c r="D64" s="1" t="s">
        <v>224</v>
      </c>
      <c r="E64" s="2" t="s">
        <v>225</v>
      </c>
      <c r="F64" s="2" t="s">
        <v>226</v>
      </c>
      <c r="G64" s="2" t="s">
        <v>100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227</v>
      </c>
      <c r="D65" s="1" t="s">
        <v>228</v>
      </c>
      <c r="E65" s="2" t="s">
        <v>229</v>
      </c>
      <c r="F65" s="2" t="s">
        <v>230</v>
      </c>
      <c r="G65" s="2" t="s">
        <v>100</v>
      </c>
      <c r="H65" s="2">
        <v>0</v>
      </c>
      <c r="I65" s="1" t="s">
        <v>100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231</v>
      </c>
      <c r="D66" s="1" t="s">
        <v>232</v>
      </c>
      <c r="E66" s="2" t="s">
        <v>233</v>
      </c>
      <c r="F66" s="2" t="s">
        <v>234</v>
      </c>
      <c r="G66" s="2" t="s">
        <v>235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31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100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100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100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>
        <v>0</v>
      </c>
      <c r="H72" s="2">
        <v>0</v>
      </c>
      <c r="I72" s="1" t="s">
        <v>100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100</v>
      </c>
      <c r="H73" s="2">
        <v>0</v>
      </c>
      <c r="I73" s="1" t="s">
        <v>31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100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31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31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>
        <v>0</v>
      </c>
      <c r="H79" s="2">
        <v>0</v>
      </c>
      <c r="I79" s="1" t="s">
        <v>31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31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  <row r="81" spans="1:12" outlineLevel="1">
      <c r="A81" s="7" t="s">
        <v>284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customHeight="1" ht="105" outlineLevel="3">
      <c r="A82" s="1"/>
      <c r="B82" s="1">
        <v>878826</v>
      </c>
      <c r="C82" s="1" t="s">
        <v>285</v>
      </c>
      <c r="D82" s="1" t="s">
        <v>286</v>
      </c>
      <c r="E82" s="2" t="s">
        <v>287</v>
      </c>
      <c r="F82" s="2" t="s">
        <v>288</v>
      </c>
      <c r="G82" s="2">
        <v>0</v>
      </c>
      <c r="H82" s="2">
        <v>0</v>
      </c>
      <c r="I82" s="1">
        <v>0</v>
      </c>
      <c r="J82" s="3" t="s">
        <v>17</v>
      </c>
      <c r="K82" s="2" t="str">
        <f>J82*388.39</f>
        <v>0</v>
      </c>
      <c r="L82" s="5"/>
    </row>
    <row r="83" spans="1:12" outlineLevel="2">
      <c r="A83" s="8" t="s">
        <v>289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824916</v>
      </c>
      <c r="C84" s="1" t="s">
        <v>290</v>
      </c>
      <c r="D84" s="1" t="s">
        <v>291</v>
      </c>
      <c r="E84" s="2" t="s">
        <v>292</v>
      </c>
      <c r="F84" s="2" t="s">
        <v>293</v>
      </c>
      <c r="G84" s="2" t="s">
        <v>22</v>
      </c>
      <c r="H84" s="2">
        <v>0</v>
      </c>
      <c r="I84" s="1">
        <v>0</v>
      </c>
      <c r="J84" s="3" t="s">
        <v>17</v>
      </c>
      <c r="K84" s="2" t="str">
        <f>J84*98.21</f>
        <v>0</v>
      </c>
      <c r="L84" s="5"/>
    </row>
    <row r="85" spans="1:12" customHeight="1" ht="105" outlineLevel="4">
      <c r="A85" s="1"/>
      <c r="B85" s="1">
        <v>824917</v>
      </c>
      <c r="C85" s="1" t="s">
        <v>294</v>
      </c>
      <c r="D85" s="1" t="s">
        <v>295</v>
      </c>
      <c r="E85" s="2" t="s">
        <v>296</v>
      </c>
      <c r="F85" s="2" t="s">
        <v>297</v>
      </c>
      <c r="G85" s="2">
        <v>3</v>
      </c>
      <c r="H85" s="2">
        <v>0</v>
      </c>
      <c r="I85" s="1">
        <v>0</v>
      </c>
      <c r="J85" s="3" t="s">
        <v>17</v>
      </c>
      <c r="K85" s="2" t="str">
        <f>J85*697.90</f>
        <v>0</v>
      </c>
      <c r="L85" s="5"/>
    </row>
    <row r="86" spans="1:12" customHeight="1" ht="105" outlineLevel="4">
      <c r="A86" s="1"/>
      <c r="B86" s="1">
        <v>824918</v>
      </c>
      <c r="C86" s="1" t="s">
        <v>298</v>
      </c>
      <c r="D86" s="1" t="s">
        <v>299</v>
      </c>
      <c r="E86" s="2" t="s">
        <v>296</v>
      </c>
      <c r="F86" s="2" t="s">
        <v>300</v>
      </c>
      <c r="G86" s="2">
        <v>4</v>
      </c>
      <c r="H86" s="2">
        <v>0</v>
      </c>
      <c r="I86" s="1">
        <v>0</v>
      </c>
      <c r="J86" s="3" t="s">
        <v>17</v>
      </c>
      <c r="K86" s="2" t="str">
        <f>J86*546.12</f>
        <v>0</v>
      </c>
      <c r="L86" s="5"/>
    </row>
    <row r="87" spans="1:12" customHeight="1" ht="105" outlineLevel="4">
      <c r="A87" s="1"/>
      <c r="B87" s="1">
        <v>824919</v>
      </c>
      <c r="C87" s="1" t="s">
        <v>301</v>
      </c>
      <c r="D87" s="1" t="s">
        <v>302</v>
      </c>
      <c r="E87" s="2" t="s">
        <v>303</v>
      </c>
      <c r="F87" s="2" t="s">
        <v>304</v>
      </c>
      <c r="G87" s="2">
        <v>5</v>
      </c>
      <c r="H87" s="2">
        <v>0</v>
      </c>
      <c r="I87" s="1">
        <v>0</v>
      </c>
      <c r="J87" s="3" t="s">
        <v>17</v>
      </c>
      <c r="K87" s="2" t="str">
        <f>J87*636.89</f>
        <v>0</v>
      </c>
      <c r="L87" s="5"/>
    </row>
    <row r="88" spans="1:12" customHeight="1" ht="105" outlineLevel="4">
      <c r="A88" s="1"/>
      <c r="B88" s="1">
        <v>824920</v>
      </c>
      <c r="C88" s="1" t="s">
        <v>305</v>
      </c>
      <c r="D88" s="1" t="s">
        <v>306</v>
      </c>
      <c r="E88" s="2" t="s">
        <v>303</v>
      </c>
      <c r="F88" s="2" t="s">
        <v>307</v>
      </c>
      <c r="G88" s="2">
        <v>5</v>
      </c>
      <c r="H88" s="2">
        <v>0</v>
      </c>
      <c r="I88" s="1">
        <v>0</v>
      </c>
      <c r="J88" s="3" t="s">
        <v>17</v>
      </c>
      <c r="K88" s="2" t="str">
        <f>J88*544.63</f>
        <v>0</v>
      </c>
      <c r="L88" s="5"/>
    </row>
    <row r="89" spans="1:12" customHeight="1" ht="105" outlineLevel="4">
      <c r="A89" s="1"/>
      <c r="B89" s="1">
        <v>824921</v>
      </c>
      <c r="C89" s="1" t="s">
        <v>308</v>
      </c>
      <c r="D89" s="1" t="s">
        <v>309</v>
      </c>
      <c r="E89" s="2" t="s">
        <v>310</v>
      </c>
      <c r="F89" s="2" t="s">
        <v>311</v>
      </c>
      <c r="G89" s="2">
        <v>3</v>
      </c>
      <c r="H89" s="2">
        <v>0</v>
      </c>
      <c r="I89" s="1">
        <v>0</v>
      </c>
      <c r="J89" s="3" t="s">
        <v>17</v>
      </c>
      <c r="K89" s="2" t="str">
        <f>J89*476.18</f>
        <v>0</v>
      </c>
      <c r="L89" s="5"/>
    </row>
    <row r="90" spans="1:12" customHeight="1" ht="105" outlineLevel="4">
      <c r="A90" s="1"/>
      <c r="B90" s="1">
        <v>824922</v>
      </c>
      <c r="C90" s="1" t="s">
        <v>312</v>
      </c>
      <c r="D90" s="1" t="s">
        <v>313</v>
      </c>
      <c r="E90" s="2" t="s">
        <v>310</v>
      </c>
      <c r="F90" s="2" t="s">
        <v>314</v>
      </c>
      <c r="G90" s="2">
        <v>3</v>
      </c>
      <c r="H90" s="2">
        <v>0</v>
      </c>
      <c r="I90" s="1">
        <v>0</v>
      </c>
      <c r="J90" s="3" t="s">
        <v>17</v>
      </c>
      <c r="K90" s="2" t="str">
        <f>J90*456.84</f>
        <v>0</v>
      </c>
      <c r="L90" s="5"/>
    </row>
    <row r="91" spans="1:12" customHeight="1" ht="105" outlineLevel="4">
      <c r="A91" s="1"/>
      <c r="B91" s="1">
        <v>824923</v>
      </c>
      <c r="C91" s="1" t="s">
        <v>315</v>
      </c>
      <c r="D91" s="1" t="s">
        <v>316</v>
      </c>
      <c r="E91" s="2" t="s">
        <v>317</v>
      </c>
      <c r="F91" s="2" t="s">
        <v>311</v>
      </c>
      <c r="G91" s="2" t="s">
        <v>22</v>
      </c>
      <c r="H91" s="2">
        <v>0</v>
      </c>
      <c r="I91" s="1">
        <v>0</v>
      </c>
      <c r="J91" s="3" t="s">
        <v>17</v>
      </c>
      <c r="K91" s="2" t="str">
        <f>J91*476.18</f>
        <v>0</v>
      </c>
      <c r="L91" s="5"/>
    </row>
    <row r="92" spans="1:12" customHeight="1" ht="105" outlineLevel="4">
      <c r="A92" s="1"/>
      <c r="B92" s="1">
        <v>824924</v>
      </c>
      <c r="C92" s="1" t="s">
        <v>318</v>
      </c>
      <c r="D92" s="1" t="s">
        <v>319</v>
      </c>
      <c r="E92" s="2" t="s">
        <v>317</v>
      </c>
      <c r="F92" s="2" t="s">
        <v>314</v>
      </c>
      <c r="G92" s="2">
        <v>2</v>
      </c>
      <c r="H92" s="2">
        <v>0</v>
      </c>
      <c r="I92" s="1">
        <v>0</v>
      </c>
      <c r="J92" s="3" t="s">
        <v>17</v>
      </c>
      <c r="K92" s="2" t="str">
        <f>J92*456.84</f>
        <v>0</v>
      </c>
      <c r="L92" s="5"/>
    </row>
    <row r="93" spans="1:12" customHeight="1" ht="105" outlineLevel="4">
      <c r="A93" s="1"/>
      <c r="B93" s="1">
        <v>824925</v>
      </c>
      <c r="C93" s="1" t="s">
        <v>320</v>
      </c>
      <c r="D93" s="1" t="s">
        <v>321</v>
      </c>
      <c r="E93" s="2" t="s">
        <v>303</v>
      </c>
      <c r="F93" s="2" t="s">
        <v>322</v>
      </c>
      <c r="G93" s="2">
        <v>4</v>
      </c>
      <c r="H93" s="2">
        <v>0</v>
      </c>
      <c r="I93" s="1">
        <v>0</v>
      </c>
      <c r="J93" s="3" t="s">
        <v>17</v>
      </c>
      <c r="K93" s="2" t="str">
        <f>J93*739.57</f>
        <v>0</v>
      </c>
      <c r="L93" s="5"/>
    </row>
    <row r="94" spans="1:12" customHeight="1" ht="105" outlineLevel="4">
      <c r="A94" s="1"/>
      <c r="B94" s="1">
        <v>824926</v>
      </c>
      <c r="C94" s="1" t="s">
        <v>323</v>
      </c>
      <c r="D94" s="1" t="s">
        <v>324</v>
      </c>
      <c r="E94" s="2" t="s">
        <v>303</v>
      </c>
      <c r="F94" s="2" t="s">
        <v>325</v>
      </c>
      <c r="G94" s="2">
        <v>5</v>
      </c>
      <c r="H94" s="2">
        <v>0</v>
      </c>
      <c r="I94" s="1">
        <v>0</v>
      </c>
      <c r="J94" s="3" t="s">
        <v>17</v>
      </c>
      <c r="K94" s="2" t="str">
        <f>J94*989.57</f>
        <v>0</v>
      </c>
      <c r="L94" s="5"/>
    </row>
    <row r="95" spans="1:12" customHeight="1" ht="105" outlineLevel="4">
      <c r="A95" s="1"/>
      <c r="B95" s="1">
        <v>879318</v>
      </c>
      <c r="C95" s="1" t="s">
        <v>326</v>
      </c>
      <c r="D95" s="1" t="s">
        <v>327</v>
      </c>
      <c r="E95" s="2" t="s">
        <v>328</v>
      </c>
      <c r="F95" s="2" t="s">
        <v>329</v>
      </c>
      <c r="G95" s="2">
        <v>5</v>
      </c>
      <c r="H95" s="2">
        <v>0</v>
      </c>
      <c r="I95" s="1">
        <v>0</v>
      </c>
      <c r="J95" s="3" t="s">
        <v>17</v>
      </c>
      <c r="K95" s="2" t="str">
        <f>J95*1013.38</f>
        <v>0</v>
      </c>
      <c r="L95" s="5"/>
    </row>
    <row r="96" spans="1:12" customHeight="1" ht="105" outlineLevel="4">
      <c r="A96" s="1"/>
      <c r="B96" s="1">
        <v>879202</v>
      </c>
      <c r="C96" s="1" t="s">
        <v>330</v>
      </c>
      <c r="D96" s="1" t="s">
        <v>331</v>
      </c>
      <c r="E96" s="2" t="s">
        <v>332</v>
      </c>
      <c r="F96" s="2" t="s">
        <v>329</v>
      </c>
      <c r="G96" s="2">
        <v>4</v>
      </c>
      <c r="H96" s="2">
        <v>0</v>
      </c>
      <c r="I96" s="1">
        <v>0</v>
      </c>
      <c r="J96" s="3" t="s">
        <v>17</v>
      </c>
      <c r="K96" s="2" t="str">
        <f>J96*1013.38</f>
        <v>0</v>
      </c>
      <c r="L96" s="5"/>
    </row>
    <row r="97" spans="1:12" customHeight="1" ht="105" outlineLevel="4">
      <c r="A97" s="1"/>
      <c r="B97" s="1">
        <v>879203</v>
      </c>
      <c r="C97" s="1" t="s">
        <v>333</v>
      </c>
      <c r="D97" s="1" t="s">
        <v>334</v>
      </c>
      <c r="E97" s="2" t="s">
        <v>335</v>
      </c>
      <c r="F97" s="2" t="s">
        <v>336</v>
      </c>
      <c r="G97" s="2">
        <v>4</v>
      </c>
      <c r="H97" s="2">
        <v>0</v>
      </c>
      <c r="I97" s="1">
        <v>0</v>
      </c>
      <c r="J97" s="3" t="s">
        <v>17</v>
      </c>
      <c r="K97" s="2" t="str">
        <f>J97*1071.41</f>
        <v>0</v>
      </c>
      <c r="L97" s="5"/>
    </row>
    <row r="98" spans="1:12" customHeight="1" ht="105" outlineLevel="4">
      <c r="A98" s="1"/>
      <c r="B98" s="1">
        <v>879319</v>
      </c>
      <c r="C98" s="1" t="s">
        <v>337</v>
      </c>
      <c r="D98" s="1" t="s">
        <v>338</v>
      </c>
      <c r="E98" s="2" t="s">
        <v>339</v>
      </c>
      <c r="F98" s="2" t="s">
        <v>340</v>
      </c>
      <c r="G98" s="2">
        <v>4</v>
      </c>
      <c r="H98" s="2">
        <v>0</v>
      </c>
      <c r="I98" s="1">
        <v>0</v>
      </c>
      <c r="J98" s="3" t="s">
        <v>17</v>
      </c>
      <c r="K98" s="2" t="str">
        <f>J98*1099.68</f>
        <v>0</v>
      </c>
      <c r="L98" s="5"/>
    </row>
    <row r="99" spans="1:12" customHeight="1" ht="105" outlineLevel="4">
      <c r="A99" s="1"/>
      <c r="B99" s="1">
        <v>879204</v>
      </c>
      <c r="C99" s="1" t="s">
        <v>341</v>
      </c>
      <c r="D99" s="1" t="s">
        <v>342</v>
      </c>
      <c r="E99" s="2" t="s">
        <v>343</v>
      </c>
      <c r="F99" s="2" t="s">
        <v>344</v>
      </c>
      <c r="G99" s="2">
        <v>1</v>
      </c>
      <c r="H99" s="2">
        <v>0</v>
      </c>
      <c r="I99" s="1">
        <v>0</v>
      </c>
      <c r="J99" s="3" t="s">
        <v>17</v>
      </c>
      <c r="K99" s="2" t="str">
        <f>J99*1029.74</f>
        <v>0</v>
      </c>
      <c r="L99" s="5"/>
    </row>
    <row r="100" spans="1:12" customHeight="1" ht="105" outlineLevel="4">
      <c r="A100" s="1"/>
      <c r="B100" s="1">
        <v>879205</v>
      </c>
      <c r="C100" s="1" t="s">
        <v>345</v>
      </c>
      <c r="D100" s="1" t="s">
        <v>346</v>
      </c>
      <c r="E100" s="2" t="s">
        <v>347</v>
      </c>
      <c r="F100" s="2" t="s">
        <v>348</v>
      </c>
      <c r="G100" s="2">
        <v>5</v>
      </c>
      <c r="H100" s="2">
        <v>0</v>
      </c>
      <c r="I100" s="1">
        <v>0</v>
      </c>
      <c r="J100" s="3" t="s">
        <v>17</v>
      </c>
      <c r="K100" s="2" t="str">
        <f>J100*744.03</f>
        <v>0</v>
      </c>
      <c r="L100" s="5"/>
    </row>
    <row r="101" spans="1:12" customHeight="1" ht="105" outlineLevel="4">
      <c r="A101" s="1"/>
      <c r="B101" s="1">
        <v>879206</v>
      </c>
      <c r="C101" s="1" t="s">
        <v>349</v>
      </c>
      <c r="D101" s="1" t="s">
        <v>350</v>
      </c>
      <c r="E101" s="2" t="s">
        <v>351</v>
      </c>
      <c r="F101" s="2" t="s">
        <v>352</v>
      </c>
      <c r="G101" s="2">
        <v>3</v>
      </c>
      <c r="H101" s="2">
        <v>0</v>
      </c>
      <c r="I101" s="1">
        <v>0</v>
      </c>
      <c r="J101" s="3" t="s">
        <v>17</v>
      </c>
      <c r="K101" s="2" t="str">
        <f>J101*761.89</f>
        <v>0</v>
      </c>
      <c r="L101" s="5"/>
    </row>
    <row r="102" spans="1:12" customHeight="1" ht="105" outlineLevel="4">
      <c r="A102" s="1"/>
      <c r="B102" s="1">
        <v>879207</v>
      </c>
      <c r="C102" s="1" t="s">
        <v>353</v>
      </c>
      <c r="D102" s="1" t="s">
        <v>354</v>
      </c>
      <c r="E102" s="2" t="s">
        <v>355</v>
      </c>
      <c r="F102" s="2" t="s">
        <v>356</v>
      </c>
      <c r="G102" s="2">
        <v>5</v>
      </c>
      <c r="H102" s="2">
        <v>0</v>
      </c>
      <c r="I102" s="1">
        <v>0</v>
      </c>
      <c r="J102" s="3" t="s">
        <v>17</v>
      </c>
      <c r="K102" s="2" t="str">
        <f>J102*784.21</f>
        <v>0</v>
      </c>
      <c r="L102" s="5"/>
    </row>
    <row r="103" spans="1:12" customHeight="1" ht="105" outlineLevel="4">
      <c r="A103" s="1"/>
      <c r="B103" s="1">
        <v>879208</v>
      </c>
      <c r="C103" s="1" t="s">
        <v>357</v>
      </c>
      <c r="D103" s="1" t="s">
        <v>358</v>
      </c>
      <c r="E103" s="2" t="s">
        <v>359</v>
      </c>
      <c r="F103" s="2" t="s">
        <v>360</v>
      </c>
      <c r="G103" s="2">
        <v>4</v>
      </c>
      <c r="H103" s="2">
        <v>0</v>
      </c>
      <c r="I103" s="1">
        <v>0</v>
      </c>
      <c r="J103" s="3" t="s">
        <v>17</v>
      </c>
      <c r="K103" s="2" t="str">
        <f>J103*802.07</f>
        <v>0</v>
      </c>
      <c r="L103" s="5"/>
    </row>
    <row r="104" spans="1:12" customHeight="1" ht="105" outlineLevel="4">
      <c r="A104" s="1"/>
      <c r="B104" s="1">
        <v>879209</v>
      </c>
      <c r="C104" s="1" t="s">
        <v>361</v>
      </c>
      <c r="D104" s="1" t="s">
        <v>362</v>
      </c>
      <c r="E104" s="2" t="s">
        <v>363</v>
      </c>
      <c r="F104" s="2" t="s">
        <v>364</v>
      </c>
      <c r="G104" s="2">
        <v>2</v>
      </c>
      <c r="H104" s="2">
        <v>0</v>
      </c>
      <c r="I104" s="1">
        <v>0</v>
      </c>
      <c r="J104" s="3" t="s">
        <v>17</v>
      </c>
      <c r="K104" s="2" t="str">
        <f>J104*748.50</f>
        <v>0</v>
      </c>
      <c r="L104" s="5"/>
    </row>
    <row r="105" spans="1:12" outlineLevel="2">
      <c r="A105" s="8" t="s">
        <v>365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824930</v>
      </c>
      <c r="C106" s="1" t="s">
        <v>366</v>
      </c>
      <c r="D106" s="1" t="s">
        <v>367</v>
      </c>
      <c r="E106" s="2" t="s">
        <v>368</v>
      </c>
      <c r="F106" s="2" t="s">
        <v>369</v>
      </c>
      <c r="G106" s="2">
        <v>2</v>
      </c>
      <c r="H106" s="2">
        <v>0</v>
      </c>
      <c r="I106" s="1">
        <v>0</v>
      </c>
      <c r="J106" s="3" t="s">
        <v>17</v>
      </c>
      <c r="K106" s="2" t="str">
        <f>J106*3807.97</f>
        <v>0</v>
      </c>
      <c r="L106" s="5"/>
    </row>
    <row r="107" spans="1:12" customHeight="1" ht="105" outlineLevel="4">
      <c r="A107" s="1"/>
      <c r="B107" s="1">
        <v>824931</v>
      </c>
      <c r="C107" s="1" t="s">
        <v>370</v>
      </c>
      <c r="D107" s="1" t="s">
        <v>371</v>
      </c>
      <c r="E107" s="2" t="s">
        <v>372</v>
      </c>
      <c r="F107" s="2" t="s">
        <v>373</v>
      </c>
      <c r="G107" s="2">
        <v>2</v>
      </c>
      <c r="H107" s="2">
        <v>0</v>
      </c>
      <c r="I107" s="1">
        <v>0</v>
      </c>
      <c r="J107" s="3" t="s">
        <v>17</v>
      </c>
      <c r="K107" s="2" t="str">
        <f>J107*3574.34</f>
        <v>0</v>
      </c>
      <c r="L107" s="5"/>
    </row>
    <row r="108" spans="1:12" customHeight="1" ht="105" outlineLevel="4">
      <c r="A108" s="1"/>
      <c r="B108" s="1">
        <v>824932</v>
      </c>
      <c r="C108" s="1" t="s">
        <v>374</v>
      </c>
      <c r="D108" s="1" t="s">
        <v>375</v>
      </c>
      <c r="E108" s="2" t="s">
        <v>376</v>
      </c>
      <c r="F108" s="2" t="s">
        <v>377</v>
      </c>
      <c r="G108" s="2">
        <v>2</v>
      </c>
      <c r="H108" s="2">
        <v>0</v>
      </c>
      <c r="I108" s="1">
        <v>0</v>
      </c>
      <c r="J108" s="3" t="s">
        <v>17</v>
      </c>
      <c r="K108" s="2" t="str">
        <f>J108*1583.31</f>
        <v>0</v>
      </c>
      <c r="L108" s="5"/>
    </row>
    <row r="109" spans="1:12" customHeight="1" ht="105" outlineLevel="4">
      <c r="A109" s="1"/>
      <c r="B109" s="1">
        <v>824933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J109*1555.03</f>
        <v>0</v>
      </c>
      <c r="L109" s="5"/>
    </row>
    <row r="110" spans="1:12" customHeight="1" ht="105" outlineLevel="4">
      <c r="A110" s="1"/>
      <c r="B110" s="1">
        <v>824934</v>
      </c>
      <c r="C110" s="1" t="s">
        <v>382</v>
      </c>
      <c r="D110" s="1" t="s">
        <v>383</v>
      </c>
      <c r="E110" s="2" t="s">
        <v>384</v>
      </c>
      <c r="F110" s="2" t="s">
        <v>385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J110*2183.00</f>
        <v>0</v>
      </c>
      <c r="L110" s="5"/>
    </row>
    <row r="111" spans="1:12" customHeight="1" ht="105" outlineLevel="4">
      <c r="A111" s="1"/>
      <c r="B111" s="1">
        <v>879975</v>
      </c>
      <c r="C111" s="1" t="s">
        <v>386</v>
      </c>
      <c r="D111" s="1" t="s">
        <v>387</v>
      </c>
      <c r="E111" s="2" t="s">
        <v>388</v>
      </c>
      <c r="F111" s="2" t="s">
        <v>389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J111*3699.34</f>
        <v>0</v>
      </c>
      <c r="L111" s="5"/>
    </row>
    <row r="112" spans="1:12" customHeight="1" ht="105" outlineLevel="4">
      <c r="A112" s="1"/>
      <c r="B112" s="1">
        <v>879976</v>
      </c>
      <c r="C112" s="1" t="s">
        <v>390</v>
      </c>
      <c r="D112" s="1" t="s">
        <v>391</v>
      </c>
      <c r="E112" s="2" t="s">
        <v>392</v>
      </c>
      <c r="F112" s="2" t="s">
        <v>389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J112*3699.34</f>
        <v>0</v>
      </c>
      <c r="L112" s="5"/>
    </row>
    <row r="113" spans="1:12" customHeight="1" ht="105" outlineLevel="4">
      <c r="A113" s="1"/>
      <c r="B113" s="1">
        <v>879977</v>
      </c>
      <c r="C113" s="1" t="s">
        <v>393</v>
      </c>
      <c r="D113" s="1" t="s">
        <v>394</v>
      </c>
      <c r="E113" s="2" t="s">
        <v>395</v>
      </c>
      <c r="F113" s="2" t="s">
        <v>396</v>
      </c>
      <c r="G113" s="2">
        <v>1</v>
      </c>
      <c r="H113" s="2">
        <v>0</v>
      </c>
      <c r="I113" s="1">
        <v>0</v>
      </c>
      <c r="J113" s="3" t="s">
        <v>17</v>
      </c>
      <c r="K113" s="2" t="str">
        <f>J113*3813.92</f>
        <v>0</v>
      </c>
      <c r="L113" s="5"/>
    </row>
    <row r="114" spans="1:12" customHeight="1" ht="105" outlineLevel="4">
      <c r="A114" s="1"/>
      <c r="B114" s="1">
        <v>879978</v>
      </c>
      <c r="C114" s="1" t="s">
        <v>397</v>
      </c>
      <c r="D114" s="1" t="s">
        <v>398</v>
      </c>
      <c r="E114" s="2" t="s">
        <v>399</v>
      </c>
      <c r="F114" s="2" t="s">
        <v>400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J114*4044.57</f>
        <v>0</v>
      </c>
      <c r="L114" s="5"/>
    </row>
    <row r="115" spans="1:12" customHeight="1" ht="105" outlineLevel="4">
      <c r="A115" s="1"/>
      <c r="B115" s="1">
        <v>879979</v>
      </c>
      <c r="C115" s="1" t="s">
        <v>401</v>
      </c>
      <c r="D115" s="1" t="s">
        <v>402</v>
      </c>
      <c r="E115" s="2" t="s">
        <v>403</v>
      </c>
      <c r="F115" s="2" t="s">
        <v>404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J115*3804.99</f>
        <v>0</v>
      </c>
      <c r="L115" s="5"/>
    </row>
    <row r="116" spans="1:12" customHeight="1" ht="105" outlineLevel="4">
      <c r="A116" s="1"/>
      <c r="B116" s="1">
        <v>879980</v>
      </c>
      <c r="C116" s="1" t="s">
        <v>405</v>
      </c>
      <c r="D116" s="1" t="s">
        <v>406</v>
      </c>
      <c r="E116" s="2" t="s">
        <v>407</v>
      </c>
      <c r="F116" s="2" t="s">
        <v>408</v>
      </c>
      <c r="G116" s="2">
        <v>1</v>
      </c>
      <c r="H116" s="2">
        <v>0</v>
      </c>
      <c r="I116" s="1">
        <v>0</v>
      </c>
      <c r="J116" s="3" t="s">
        <v>17</v>
      </c>
      <c r="K116" s="2" t="str">
        <f>J116*3455.30</f>
        <v>0</v>
      </c>
      <c r="L116" s="5"/>
    </row>
    <row r="117" spans="1:12" customHeight="1" ht="105" outlineLevel="4">
      <c r="A117" s="1"/>
      <c r="B117" s="1">
        <v>879981</v>
      </c>
      <c r="C117" s="1" t="s">
        <v>409</v>
      </c>
      <c r="D117" s="1" t="s">
        <v>410</v>
      </c>
      <c r="E117" s="2" t="s">
        <v>411</v>
      </c>
      <c r="F117" s="2" t="s">
        <v>408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J117*3455.30</f>
        <v>0</v>
      </c>
      <c r="L117" s="5"/>
    </row>
    <row r="118" spans="1:12" customHeight="1" ht="105" outlineLevel="4">
      <c r="A118" s="1"/>
      <c r="B118" s="1">
        <v>879982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>
        <v>1</v>
      </c>
      <c r="H118" s="2">
        <v>0</v>
      </c>
      <c r="I118" s="1">
        <v>0</v>
      </c>
      <c r="J118" s="3" t="s">
        <v>17</v>
      </c>
      <c r="K118" s="2" t="str">
        <f>J118*3569.88</f>
        <v>0</v>
      </c>
      <c r="L118" s="5"/>
    </row>
    <row r="119" spans="1:12" customHeight="1" ht="105" outlineLevel="4">
      <c r="A119" s="1"/>
      <c r="B119" s="1">
        <v>879983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>
        <v>1</v>
      </c>
      <c r="H119" s="2">
        <v>0</v>
      </c>
      <c r="I119" s="1">
        <v>0</v>
      </c>
      <c r="J119" s="3" t="s">
        <v>17</v>
      </c>
      <c r="K119" s="2" t="str">
        <f>J119*3906.18</f>
        <v>0</v>
      </c>
      <c r="L119" s="5"/>
    </row>
    <row r="120" spans="1:12" customHeight="1" ht="105" outlineLevel="4">
      <c r="A120" s="1"/>
      <c r="B120" s="1">
        <v>879984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1</v>
      </c>
      <c r="H120" s="2">
        <v>0</v>
      </c>
      <c r="I120" s="1">
        <v>0</v>
      </c>
      <c r="J120" s="3" t="s">
        <v>17</v>
      </c>
      <c r="K120" s="2" t="str">
        <f>J120*3578.81</f>
        <v>0</v>
      </c>
      <c r="L120" s="5"/>
    </row>
    <row r="121" spans="1:12" customHeight="1" ht="105" outlineLevel="4">
      <c r="A121" s="1"/>
      <c r="B121" s="1">
        <v>884690</v>
      </c>
      <c r="C121" s="1" t="s">
        <v>424</v>
      </c>
      <c r="D121" s="1" t="s">
        <v>425</v>
      </c>
      <c r="E121" s="2" t="s">
        <v>426</v>
      </c>
      <c r="F121" s="2" t="s">
        <v>427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J121*2132.40</f>
        <v>0</v>
      </c>
      <c r="L121" s="5"/>
    </row>
    <row r="122" spans="1:12" customHeight="1" ht="105" outlineLevel="4">
      <c r="A122" s="1"/>
      <c r="B122" s="1">
        <v>884691</v>
      </c>
      <c r="C122" s="1" t="s">
        <v>428</v>
      </c>
      <c r="D122" s="1" t="s">
        <v>429</v>
      </c>
      <c r="E122" s="2" t="s">
        <v>430</v>
      </c>
      <c r="F122" s="2" t="s">
        <v>431</v>
      </c>
      <c r="G122" s="2">
        <v>1</v>
      </c>
      <c r="H122" s="2">
        <v>0</v>
      </c>
      <c r="I122" s="1">
        <v>0</v>
      </c>
      <c r="J122" s="3" t="s">
        <v>17</v>
      </c>
      <c r="K122" s="2" t="str">
        <f>J122*2252.94</f>
        <v>0</v>
      </c>
      <c r="L122" s="5"/>
    </row>
    <row r="123" spans="1:12" customHeight="1" ht="105" outlineLevel="4">
      <c r="A123" s="1"/>
      <c r="B123" s="1">
        <v>884692</v>
      </c>
      <c r="C123" s="1" t="s">
        <v>432</v>
      </c>
      <c r="D123" s="1" t="s">
        <v>433</v>
      </c>
      <c r="E123" s="2" t="s">
        <v>434</v>
      </c>
      <c r="F123" s="2" t="s">
        <v>431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J123*2252.94</f>
        <v>0</v>
      </c>
      <c r="L123" s="5"/>
    </row>
    <row r="124" spans="1:12" customHeight="1" ht="105" outlineLevel="4">
      <c r="A124" s="1"/>
      <c r="B124" s="1">
        <v>884693</v>
      </c>
      <c r="C124" s="1" t="s">
        <v>435</v>
      </c>
      <c r="D124" s="1" t="s">
        <v>436</v>
      </c>
      <c r="E124" s="2" t="s">
        <v>437</v>
      </c>
      <c r="F124" s="2" t="s">
        <v>431</v>
      </c>
      <c r="G124" s="2">
        <v>1</v>
      </c>
      <c r="H124" s="2">
        <v>0</v>
      </c>
      <c r="I124" s="1">
        <v>0</v>
      </c>
      <c r="J124" s="3" t="s">
        <v>17</v>
      </c>
      <c r="K124" s="2" t="str">
        <f>J124*2252.94</f>
        <v>0</v>
      </c>
      <c r="L124" s="5"/>
    </row>
    <row r="125" spans="1:12" customHeight="1" ht="105" outlineLevel="4">
      <c r="A125" s="1"/>
      <c r="B125" s="1">
        <v>884694</v>
      </c>
      <c r="C125" s="1" t="s">
        <v>438</v>
      </c>
      <c r="D125" s="1" t="s">
        <v>439</v>
      </c>
      <c r="E125" s="2" t="s">
        <v>440</v>
      </c>
      <c r="F125" s="2" t="s">
        <v>441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J125*2321.39</f>
        <v>0</v>
      </c>
      <c r="L125" s="5"/>
    </row>
    <row r="126" spans="1:12" customHeight="1" ht="105" outlineLevel="4">
      <c r="A126" s="1"/>
      <c r="B126" s="1">
        <v>884695</v>
      </c>
      <c r="C126" s="1" t="s">
        <v>442</v>
      </c>
      <c r="D126" s="1" t="s">
        <v>443</v>
      </c>
      <c r="E126" s="2" t="s">
        <v>444</v>
      </c>
      <c r="F126" s="2" t="s">
        <v>441</v>
      </c>
      <c r="G126" s="2">
        <v>1</v>
      </c>
      <c r="H126" s="2">
        <v>0</v>
      </c>
      <c r="I126" s="1">
        <v>0</v>
      </c>
      <c r="J126" s="3" t="s">
        <v>17</v>
      </c>
      <c r="K126" s="2" t="str">
        <f>J126*2321.39</f>
        <v>0</v>
      </c>
      <c r="L126" s="5"/>
    </row>
    <row r="127" spans="1:12" customHeight="1" ht="105" outlineLevel="4">
      <c r="A127" s="1"/>
      <c r="B127" s="1">
        <v>884696</v>
      </c>
      <c r="C127" s="1" t="s">
        <v>445</v>
      </c>
      <c r="D127" s="1" t="s">
        <v>446</v>
      </c>
      <c r="E127" s="2" t="s">
        <v>447</v>
      </c>
      <c r="F127" s="2" t="s">
        <v>427</v>
      </c>
      <c r="G127" s="2">
        <v>2</v>
      </c>
      <c r="H127" s="2">
        <v>0</v>
      </c>
      <c r="I127" s="1">
        <v>0</v>
      </c>
      <c r="J127" s="3" t="s">
        <v>17</v>
      </c>
      <c r="K127" s="2" t="str">
        <f>J127*2132.40</f>
        <v>0</v>
      </c>
      <c r="L127" s="5"/>
    </row>
    <row r="128" spans="1:12" customHeight="1" ht="105" outlineLevel="4">
      <c r="A128" s="1"/>
      <c r="B128" s="1">
        <v>884697</v>
      </c>
      <c r="C128" s="1" t="s">
        <v>448</v>
      </c>
      <c r="D128" s="1" t="s">
        <v>449</v>
      </c>
      <c r="E128" s="2" t="s">
        <v>450</v>
      </c>
      <c r="F128" s="2" t="s">
        <v>431</v>
      </c>
      <c r="G128" s="2">
        <v>1</v>
      </c>
      <c r="H128" s="2">
        <v>0</v>
      </c>
      <c r="I128" s="1">
        <v>0</v>
      </c>
      <c r="J128" s="3" t="s">
        <v>17</v>
      </c>
      <c r="K128" s="2" t="str">
        <f>J128*2252.94</f>
        <v>0</v>
      </c>
      <c r="L128" s="5"/>
    </row>
    <row r="129" spans="1:12" customHeight="1" ht="105" outlineLevel="4">
      <c r="A129" s="1"/>
      <c r="B129" s="1">
        <v>884698</v>
      </c>
      <c r="C129" s="1" t="s">
        <v>451</v>
      </c>
      <c r="D129" s="1" t="s">
        <v>452</v>
      </c>
      <c r="E129" s="2" t="s">
        <v>453</v>
      </c>
      <c r="F129" s="2" t="s">
        <v>431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J129*2252.94</f>
        <v>0</v>
      </c>
      <c r="L129" s="5"/>
    </row>
    <row r="130" spans="1:12" customHeight="1" ht="105" outlineLevel="4">
      <c r="A130" s="1"/>
      <c r="B130" s="1">
        <v>884699</v>
      </c>
      <c r="C130" s="1" t="s">
        <v>454</v>
      </c>
      <c r="D130" s="1" t="s">
        <v>455</v>
      </c>
      <c r="E130" s="2" t="s">
        <v>456</v>
      </c>
      <c r="F130" s="2" t="s">
        <v>457</v>
      </c>
      <c r="G130" s="2">
        <v>1</v>
      </c>
      <c r="H130" s="2">
        <v>0</v>
      </c>
      <c r="I130" s="1">
        <v>0</v>
      </c>
      <c r="J130" s="3" t="s">
        <v>17</v>
      </c>
      <c r="K130" s="2" t="str">
        <f>J130*2322.88</f>
        <v>0</v>
      </c>
      <c r="L130" s="5"/>
    </row>
    <row r="131" spans="1:12" customHeight="1" ht="105" outlineLevel="4">
      <c r="A131" s="1"/>
      <c r="B131" s="1">
        <v>884700</v>
      </c>
      <c r="C131" s="1" t="s">
        <v>458</v>
      </c>
      <c r="D131" s="1" t="s">
        <v>459</v>
      </c>
      <c r="E131" s="2" t="s">
        <v>460</v>
      </c>
      <c r="F131" s="2" t="s">
        <v>457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J131*2322.88</f>
        <v>0</v>
      </c>
      <c r="L131" s="5"/>
    </row>
    <row r="132" spans="1:12" customHeight="1" ht="105" outlineLevel="4">
      <c r="A132" s="1"/>
      <c r="B132" s="1">
        <v>884701</v>
      </c>
      <c r="C132" s="1" t="s">
        <v>461</v>
      </c>
      <c r="D132" s="1" t="s">
        <v>462</v>
      </c>
      <c r="E132" s="2" t="s">
        <v>463</v>
      </c>
      <c r="F132" s="2" t="s">
        <v>431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J132*2252.94</f>
        <v>0</v>
      </c>
      <c r="L132" s="5"/>
    </row>
    <row r="133" spans="1:12" outlineLevel="2">
      <c r="A133" s="8" t="s">
        <v>284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824927</v>
      </c>
      <c r="C134" s="1" t="s">
        <v>464</v>
      </c>
      <c r="D134" s="1" t="s">
        <v>465</v>
      </c>
      <c r="E134" s="2" t="s">
        <v>466</v>
      </c>
      <c r="F134" s="2" t="s">
        <v>467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J134*2708.29</f>
        <v>0</v>
      </c>
      <c r="L134" s="5"/>
    </row>
    <row r="135" spans="1:12" customHeight="1" ht="105" outlineLevel="4">
      <c r="A135" s="1"/>
      <c r="B135" s="1">
        <v>824928</v>
      </c>
      <c r="C135" s="1" t="s">
        <v>468</v>
      </c>
      <c r="D135" s="1" t="s">
        <v>469</v>
      </c>
      <c r="E135" s="2" t="s">
        <v>466</v>
      </c>
      <c r="F135" s="2" t="s">
        <v>470</v>
      </c>
      <c r="G135" s="2">
        <v>6</v>
      </c>
      <c r="H135" s="2">
        <v>0</v>
      </c>
      <c r="I135" s="1">
        <v>0</v>
      </c>
      <c r="J135" s="3" t="s">
        <v>17</v>
      </c>
      <c r="K135" s="2" t="str">
        <f>J135*1752.95</f>
        <v>0</v>
      </c>
      <c r="L135" s="5"/>
    </row>
    <row r="136" spans="1:12" customHeight="1" ht="105" outlineLevel="4">
      <c r="A136" s="1"/>
      <c r="B136" s="1">
        <v>824929</v>
      </c>
      <c r="C136" s="1" t="s">
        <v>471</v>
      </c>
      <c r="D136" s="1" t="s">
        <v>472</v>
      </c>
      <c r="E136" s="2" t="s">
        <v>466</v>
      </c>
      <c r="F136" s="2" t="s">
        <v>473</v>
      </c>
      <c r="G136" s="2">
        <v>2</v>
      </c>
      <c r="H136" s="2">
        <v>0</v>
      </c>
      <c r="I136" s="1">
        <v>0</v>
      </c>
      <c r="J136" s="3" t="s">
        <v>17</v>
      </c>
      <c r="K136" s="2" t="str">
        <f>J136*2221.69</f>
        <v>0</v>
      </c>
      <c r="L136" s="5"/>
    </row>
    <row r="137" spans="1:12" customHeight="1" ht="105" outlineLevel="4">
      <c r="A137" s="1"/>
      <c r="B137" s="1">
        <v>834459</v>
      </c>
      <c r="C137" s="1" t="s">
        <v>474</v>
      </c>
      <c r="D137" s="1" t="s">
        <v>475</v>
      </c>
      <c r="E137" s="2" t="s">
        <v>476</v>
      </c>
      <c r="F137" s="2" t="s">
        <v>477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J137*151.78</f>
        <v>0</v>
      </c>
      <c r="L137" s="5"/>
    </row>
    <row r="138" spans="1:12" customHeight="1" ht="105" outlineLevel="4">
      <c r="A138" s="1"/>
      <c r="B138" s="1">
        <v>834460</v>
      </c>
      <c r="C138" s="1" t="s">
        <v>478</v>
      </c>
      <c r="D138" s="1" t="s">
        <v>479</v>
      </c>
      <c r="E138" s="2" t="s">
        <v>480</v>
      </c>
      <c r="F138" s="2" t="s">
        <v>481</v>
      </c>
      <c r="G138" s="2" t="s">
        <v>100</v>
      </c>
      <c r="H138" s="2">
        <v>0</v>
      </c>
      <c r="I138" s="1">
        <v>0</v>
      </c>
      <c r="J138" s="3" t="s">
        <v>17</v>
      </c>
      <c r="K138" s="2" t="str">
        <f>J138*196.43</f>
        <v>0</v>
      </c>
      <c r="L138" s="5"/>
    </row>
    <row r="139" spans="1:12" customHeight="1" ht="105" outlineLevel="4">
      <c r="A139" s="1"/>
      <c r="B139" s="1">
        <v>879320</v>
      </c>
      <c r="C139" s="1" t="s">
        <v>482</v>
      </c>
      <c r="D139" s="1" t="s">
        <v>483</v>
      </c>
      <c r="E139" s="2" t="s">
        <v>484</v>
      </c>
      <c r="F139" s="2" t="s">
        <v>485</v>
      </c>
      <c r="G139" s="2" t="s">
        <v>22</v>
      </c>
      <c r="H139" s="2">
        <v>0</v>
      </c>
      <c r="I139" s="1">
        <v>0</v>
      </c>
      <c r="J139" s="3" t="s">
        <v>17</v>
      </c>
      <c r="K139" s="2" t="str">
        <f>J139*2717.22</f>
        <v>0</v>
      </c>
      <c r="L139" s="5"/>
    </row>
    <row r="140" spans="1:12" customHeight="1" ht="105" outlineLevel="4">
      <c r="A140" s="1"/>
      <c r="B140" s="1">
        <v>879321</v>
      </c>
      <c r="C140" s="1" t="s">
        <v>486</v>
      </c>
      <c r="D140" s="1" t="s">
        <v>487</v>
      </c>
      <c r="E140" s="2" t="s">
        <v>488</v>
      </c>
      <c r="F140" s="2" t="s">
        <v>489</v>
      </c>
      <c r="G140" s="2" t="s">
        <v>22</v>
      </c>
      <c r="H140" s="2">
        <v>0</v>
      </c>
      <c r="I140" s="1">
        <v>0</v>
      </c>
      <c r="J140" s="3" t="s">
        <v>17</v>
      </c>
      <c r="K140" s="2" t="str">
        <f>J140*2992.51</f>
        <v>0</v>
      </c>
      <c r="L140" s="5"/>
    </row>
    <row r="141" spans="1:12" customHeight="1" ht="105" outlineLevel="4">
      <c r="A141" s="1"/>
      <c r="B141" s="1">
        <v>879322</v>
      </c>
      <c r="C141" s="1" t="s">
        <v>490</v>
      </c>
      <c r="D141" s="1" t="s">
        <v>491</v>
      </c>
      <c r="E141" s="2" t="s">
        <v>492</v>
      </c>
      <c r="F141" s="2" t="s">
        <v>493</v>
      </c>
      <c r="G141" s="2" t="s">
        <v>22</v>
      </c>
      <c r="H141" s="2">
        <v>0</v>
      </c>
      <c r="I141" s="1">
        <v>0</v>
      </c>
      <c r="J141" s="3" t="s">
        <v>17</v>
      </c>
      <c r="K141" s="2" t="str">
        <f>J141*3092.21</f>
        <v>0</v>
      </c>
      <c r="L141" s="5"/>
    </row>
    <row r="142" spans="1:12" customHeight="1" ht="105" outlineLevel="4">
      <c r="A142" s="1"/>
      <c r="B142" s="1">
        <v>879323</v>
      </c>
      <c r="C142" s="1" t="s">
        <v>494</v>
      </c>
      <c r="D142" s="1" t="s">
        <v>495</v>
      </c>
      <c r="E142" s="2" t="s">
        <v>496</v>
      </c>
      <c r="F142" s="2" t="s">
        <v>497</v>
      </c>
      <c r="G142" s="2">
        <v>10</v>
      </c>
      <c r="H142" s="2">
        <v>0</v>
      </c>
      <c r="I142" s="1">
        <v>0</v>
      </c>
      <c r="J142" s="3" t="s">
        <v>17</v>
      </c>
      <c r="K142" s="2" t="str">
        <f>J142*2855.61</f>
        <v>0</v>
      </c>
      <c r="L142" s="5"/>
    </row>
    <row r="143" spans="1:12" customHeight="1" ht="105" outlineLevel="4">
      <c r="A143" s="1"/>
      <c r="B143" s="1">
        <v>879324</v>
      </c>
      <c r="C143" s="1" t="s">
        <v>498</v>
      </c>
      <c r="D143" s="1" t="s">
        <v>499</v>
      </c>
      <c r="E143" s="2" t="s">
        <v>496</v>
      </c>
      <c r="F143" s="2" t="s">
        <v>500</v>
      </c>
      <c r="G143" s="2" t="s">
        <v>22</v>
      </c>
      <c r="H143" s="2">
        <v>0</v>
      </c>
      <c r="I143" s="1">
        <v>0</v>
      </c>
      <c r="J143" s="3" t="s">
        <v>17</v>
      </c>
      <c r="K143" s="2" t="str">
        <f>J143*3193.40</f>
        <v>0</v>
      </c>
      <c r="L143" s="5"/>
    </row>
    <row r="144" spans="1:12" customHeight="1" ht="105" outlineLevel="4">
      <c r="A144" s="1"/>
      <c r="B144" s="1">
        <v>879988</v>
      </c>
      <c r="C144" s="1" t="s">
        <v>501</v>
      </c>
      <c r="D144" s="1" t="s">
        <v>502</v>
      </c>
      <c r="E144" s="2" t="s">
        <v>484</v>
      </c>
      <c r="F144" s="2" t="s">
        <v>485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J144*2717.22</f>
        <v>0</v>
      </c>
      <c r="L144" s="5"/>
    </row>
    <row r="145" spans="1:12" customHeight="1" ht="105" outlineLevel="4">
      <c r="A145" s="1"/>
      <c r="B145" s="1">
        <v>879989</v>
      </c>
      <c r="C145" s="1" t="s">
        <v>503</v>
      </c>
      <c r="D145" s="1" t="s">
        <v>504</v>
      </c>
      <c r="E145" s="2" t="s">
        <v>488</v>
      </c>
      <c r="F145" s="2" t="s">
        <v>489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J145*2992.51</f>
        <v>0</v>
      </c>
      <c r="L145" s="5"/>
    </row>
    <row r="146" spans="1:12" customHeight="1" ht="105" outlineLevel="4">
      <c r="A146" s="1"/>
      <c r="B146" s="1">
        <v>879990</v>
      </c>
      <c r="C146" s="1" t="s">
        <v>505</v>
      </c>
      <c r="D146" s="1" t="s">
        <v>506</v>
      </c>
      <c r="E146" s="2" t="s">
        <v>492</v>
      </c>
      <c r="F146" s="2" t="s">
        <v>493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J146*3092.21</f>
        <v>0</v>
      </c>
      <c r="L146" s="5"/>
    </row>
    <row r="147" spans="1:12" customHeight="1" ht="105" outlineLevel="4">
      <c r="A147" s="1"/>
      <c r="B147" s="1">
        <v>879991</v>
      </c>
      <c r="C147" s="1" t="s">
        <v>507</v>
      </c>
      <c r="D147" s="1" t="s">
        <v>508</v>
      </c>
      <c r="E147" s="2" t="s">
        <v>496</v>
      </c>
      <c r="F147" s="2" t="s">
        <v>497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J147*2855.61</f>
        <v>0</v>
      </c>
      <c r="L147" s="5"/>
    </row>
    <row r="148" spans="1:12" customHeight="1" ht="105" outlineLevel="4">
      <c r="A148" s="1"/>
      <c r="B148" s="1">
        <v>879992</v>
      </c>
      <c r="C148" s="1" t="s">
        <v>509</v>
      </c>
      <c r="D148" s="1" t="s">
        <v>510</v>
      </c>
      <c r="E148" s="2" t="s">
        <v>511</v>
      </c>
      <c r="F148" s="2" t="s">
        <v>512</v>
      </c>
      <c r="G148" s="2">
        <v>1</v>
      </c>
      <c r="H148" s="2">
        <v>0</v>
      </c>
      <c r="I148" s="1">
        <v>0</v>
      </c>
      <c r="J148" s="3" t="s">
        <v>17</v>
      </c>
      <c r="K148" s="2" t="str">
        <f>J148*2825.84</f>
        <v>0</v>
      </c>
      <c r="L148" s="5"/>
    </row>
    <row r="149" spans="1:12" customHeight="1" ht="105" outlineLevel="4">
      <c r="A149" s="1"/>
      <c r="B149" s="1">
        <v>879993</v>
      </c>
      <c r="C149" s="1" t="s">
        <v>513</v>
      </c>
      <c r="D149" s="1" t="s">
        <v>514</v>
      </c>
      <c r="E149" s="2" t="s">
        <v>496</v>
      </c>
      <c r="F149" s="2" t="s">
        <v>500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J149*3193.40</f>
        <v>0</v>
      </c>
      <c r="L149" s="5"/>
    </row>
    <row r="150" spans="1:12" customHeight="1" ht="105" outlineLevel="4">
      <c r="A150" s="1"/>
      <c r="B150" s="1">
        <v>879994</v>
      </c>
      <c r="C150" s="1" t="s">
        <v>515</v>
      </c>
      <c r="D150" s="1" t="s">
        <v>516</v>
      </c>
      <c r="E150" s="2" t="s">
        <v>511</v>
      </c>
      <c r="F150" s="2" t="s">
        <v>517</v>
      </c>
      <c r="G150" s="2">
        <v>1</v>
      </c>
      <c r="H150" s="2">
        <v>0</v>
      </c>
      <c r="I150" s="1">
        <v>0</v>
      </c>
      <c r="J150" s="3" t="s">
        <v>17</v>
      </c>
      <c r="K150" s="2" t="str">
        <f>J150*3168.10</f>
        <v>0</v>
      </c>
      <c r="L150" s="5"/>
    </row>
    <row r="151" spans="1:12" customHeight="1" ht="105" outlineLevel="4">
      <c r="A151" s="1"/>
      <c r="B151" s="1">
        <v>879995</v>
      </c>
      <c r="C151" s="1" t="s">
        <v>518</v>
      </c>
      <c r="D151" s="1" t="s">
        <v>519</v>
      </c>
      <c r="E151" s="2" t="s">
        <v>488</v>
      </c>
      <c r="F151" s="2" t="s">
        <v>520</v>
      </c>
      <c r="G151" s="2">
        <v>1</v>
      </c>
      <c r="H151" s="2">
        <v>0</v>
      </c>
      <c r="I151" s="1">
        <v>0</v>
      </c>
      <c r="J151" s="3" t="s">
        <v>17</v>
      </c>
      <c r="K151" s="2" t="str">
        <f>J151*3324.35</f>
        <v>0</v>
      </c>
      <c r="L151" s="5"/>
    </row>
    <row r="152" spans="1:12" customHeight="1" ht="105" outlineLevel="4">
      <c r="A152" s="1"/>
      <c r="B152" s="1">
        <v>879996</v>
      </c>
      <c r="C152" s="1" t="s">
        <v>521</v>
      </c>
      <c r="D152" s="1" t="s">
        <v>522</v>
      </c>
      <c r="E152" s="2" t="s">
        <v>492</v>
      </c>
      <c r="F152" s="2" t="s">
        <v>523</v>
      </c>
      <c r="G152" s="2">
        <v>1</v>
      </c>
      <c r="H152" s="2">
        <v>0</v>
      </c>
      <c r="I152" s="1">
        <v>0</v>
      </c>
      <c r="J152" s="3" t="s">
        <v>17</v>
      </c>
      <c r="K152" s="2" t="str">
        <f>J152*3471.67</f>
        <v>0</v>
      </c>
      <c r="L152" s="5"/>
    </row>
    <row r="153" spans="1:12" customHeight="1" ht="105" outlineLevel="4">
      <c r="A153" s="1"/>
      <c r="B153" s="1">
        <v>879997</v>
      </c>
      <c r="C153" s="1" t="s">
        <v>524</v>
      </c>
      <c r="D153" s="1" t="s">
        <v>525</v>
      </c>
      <c r="E153" s="2" t="s">
        <v>484</v>
      </c>
      <c r="F153" s="2" t="s">
        <v>526</v>
      </c>
      <c r="G153" s="2">
        <v>1</v>
      </c>
      <c r="H153" s="2">
        <v>0</v>
      </c>
      <c r="I153" s="1">
        <v>0</v>
      </c>
      <c r="J153" s="3" t="s">
        <v>17</v>
      </c>
      <c r="K153" s="2" t="str">
        <f>J153*3290.12</f>
        <v>0</v>
      </c>
      <c r="L153" s="5"/>
    </row>
    <row r="154" spans="1:12" outlineLevel="1">
      <c r="A154" s="7" t="s">
        <v>527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5"/>
    </row>
    <row r="155" spans="1:12" customHeight="1" ht="105" outlineLevel="3">
      <c r="A155" s="1"/>
      <c r="B155" s="1">
        <v>868539</v>
      </c>
      <c r="C155" s="1" t="s">
        <v>528</v>
      </c>
      <c r="D155" s="1" t="s">
        <v>529</v>
      </c>
      <c r="E155" s="2" t="s">
        <v>530</v>
      </c>
      <c r="F155" s="2" t="s">
        <v>531</v>
      </c>
      <c r="G155" s="2" t="s">
        <v>100</v>
      </c>
      <c r="H155" s="2">
        <v>0</v>
      </c>
      <c r="I155" s="1">
        <v>0</v>
      </c>
      <c r="J155" s="3" t="s">
        <v>17</v>
      </c>
      <c r="K155" s="2" t="str">
        <f>J155*87.35</f>
        <v>0</v>
      </c>
      <c r="L155" s="5"/>
    </row>
    <row r="156" spans="1:12" customHeight="1" ht="105" outlineLevel="3">
      <c r="A156" s="1"/>
      <c r="B156" s="1">
        <v>868540</v>
      </c>
      <c r="C156" s="1" t="s">
        <v>532</v>
      </c>
      <c r="D156" s="1" t="s">
        <v>533</v>
      </c>
      <c r="E156" s="2" t="s">
        <v>534</v>
      </c>
      <c r="F156" s="2" t="s">
        <v>535</v>
      </c>
      <c r="G156" s="2" t="s">
        <v>100</v>
      </c>
      <c r="H156" s="2">
        <v>0</v>
      </c>
      <c r="I156" s="1">
        <v>0</v>
      </c>
      <c r="J156" s="3" t="s">
        <v>17</v>
      </c>
      <c r="K156" s="2" t="str">
        <f>J156*135.62</f>
        <v>0</v>
      </c>
      <c r="L156" s="5"/>
    </row>
    <row r="157" spans="1:12" customHeight="1" ht="105" outlineLevel="3">
      <c r="A157" s="1"/>
      <c r="B157" s="1">
        <v>868541</v>
      </c>
      <c r="C157" s="1" t="s">
        <v>536</v>
      </c>
      <c r="D157" s="1" t="s">
        <v>537</v>
      </c>
      <c r="E157" s="2" t="s">
        <v>538</v>
      </c>
      <c r="F157" s="2" t="s">
        <v>539</v>
      </c>
      <c r="G157" s="2">
        <v>10</v>
      </c>
      <c r="H157" s="2">
        <v>0</v>
      </c>
      <c r="I157" s="1">
        <v>0</v>
      </c>
      <c r="J157" s="3" t="s">
        <v>17</v>
      </c>
      <c r="K157" s="2" t="str">
        <f>J157*87.28</f>
        <v>0</v>
      </c>
      <c r="L157" s="5"/>
    </row>
    <row r="158" spans="1:12" customHeight="1" ht="105" outlineLevel="3">
      <c r="A158" s="1"/>
      <c r="B158" s="1">
        <v>868542</v>
      </c>
      <c r="C158" s="1" t="s">
        <v>540</v>
      </c>
      <c r="D158" s="1" t="s">
        <v>541</v>
      </c>
      <c r="E158" s="2" t="s">
        <v>542</v>
      </c>
      <c r="F158" s="2" t="s">
        <v>543</v>
      </c>
      <c r="G158" s="2" t="s">
        <v>22</v>
      </c>
      <c r="H158" s="2">
        <v>0</v>
      </c>
      <c r="I158" s="1">
        <v>0</v>
      </c>
      <c r="J158" s="3" t="s">
        <v>17</v>
      </c>
      <c r="K158" s="2" t="str">
        <f>J158*135.59</f>
        <v>0</v>
      </c>
      <c r="L158" s="5"/>
    </row>
    <row r="159" spans="1:12" customHeight="1" ht="105" outlineLevel="3">
      <c r="A159" s="1"/>
      <c r="B159" s="1">
        <v>868543</v>
      </c>
      <c r="C159" s="1" t="s">
        <v>544</v>
      </c>
      <c r="D159" s="1" t="s">
        <v>545</v>
      </c>
      <c r="E159" s="2" t="s">
        <v>546</v>
      </c>
      <c r="F159" s="2" t="s">
        <v>547</v>
      </c>
      <c r="G159" s="2" t="s">
        <v>31</v>
      </c>
      <c r="H159" s="2">
        <v>0</v>
      </c>
      <c r="I159" s="1">
        <v>0</v>
      </c>
      <c r="J159" s="3" t="s">
        <v>17</v>
      </c>
      <c r="K159" s="2" t="str">
        <f>J159*87.31</f>
        <v>0</v>
      </c>
      <c r="L159" s="5"/>
    </row>
    <row r="160" spans="1:12" customHeight="1" ht="105" outlineLevel="3">
      <c r="A160" s="1"/>
      <c r="B160" s="1">
        <v>868544</v>
      </c>
      <c r="C160" s="1" t="s">
        <v>548</v>
      </c>
      <c r="D160" s="1" t="s">
        <v>549</v>
      </c>
      <c r="E160" s="2" t="s">
        <v>550</v>
      </c>
      <c r="F160" s="2" t="s">
        <v>551</v>
      </c>
      <c r="G160" s="2" t="s">
        <v>235</v>
      </c>
      <c r="H160" s="2">
        <v>0</v>
      </c>
      <c r="I160" s="1">
        <v>0</v>
      </c>
      <c r="J160" s="3" t="s">
        <v>17</v>
      </c>
      <c r="K160" s="2" t="str">
        <f>J160*135.61</f>
        <v>0</v>
      </c>
      <c r="L160" s="5"/>
    </row>
    <row r="161" spans="1:12" customHeight="1" ht="105" outlineLevel="3">
      <c r="A161" s="1"/>
      <c r="B161" s="1">
        <v>868545</v>
      </c>
      <c r="C161" s="1" t="s">
        <v>552</v>
      </c>
      <c r="D161" s="1" t="s">
        <v>553</v>
      </c>
      <c r="E161" s="2" t="s">
        <v>554</v>
      </c>
      <c r="F161" s="2" t="s">
        <v>547</v>
      </c>
      <c r="G161" s="2" t="s">
        <v>235</v>
      </c>
      <c r="H161" s="2">
        <v>0</v>
      </c>
      <c r="I161" s="1">
        <v>0</v>
      </c>
      <c r="J161" s="3" t="s">
        <v>17</v>
      </c>
      <c r="K161" s="2" t="str">
        <f>J161*87.31</f>
        <v>0</v>
      </c>
      <c r="L161" s="5"/>
    </row>
    <row r="162" spans="1:12" customHeight="1" ht="105" outlineLevel="3">
      <c r="A162" s="1"/>
      <c r="B162" s="1">
        <v>868546</v>
      </c>
      <c r="C162" s="1" t="s">
        <v>555</v>
      </c>
      <c r="D162" s="1" t="s">
        <v>556</v>
      </c>
      <c r="E162" s="2" t="s">
        <v>557</v>
      </c>
      <c r="F162" s="2" t="s">
        <v>558</v>
      </c>
      <c r="G162" s="2" t="s">
        <v>31</v>
      </c>
      <c r="H162" s="2">
        <v>0</v>
      </c>
      <c r="I162" s="1">
        <v>0</v>
      </c>
      <c r="J162" s="3" t="s">
        <v>17</v>
      </c>
      <c r="K162" s="2" t="str">
        <f>J162*135.60</f>
        <v>0</v>
      </c>
      <c r="L162" s="5"/>
    </row>
    <row r="163" spans="1:12" customHeight="1" ht="105" outlineLevel="3">
      <c r="A163" s="1"/>
      <c r="B163" s="1">
        <v>868547</v>
      </c>
      <c r="C163" s="1" t="s">
        <v>559</v>
      </c>
      <c r="D163" s="1" t="s">
        <v>560</v>
      </c>
      <c r="E163" s="2" t="s">
        <v>561</v>
      </c>
      <c r="F163" s="2" t="s">
        <v>562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J163*204.57</f>
        <v>0</v>
      </c>
      <c r="L163" s="5"/>
    </row>
    <row r="164" spans="1:12" customHeight="1" ht="105" outlineLevel="3">
      <c r="A164" s="1"/>
      <c r="B164" s="1">
        <v>868548</v>
      </c>
      <c r="C164" s="1" t="s">
        <v>563</v>
      </c>
      <c r="D164" s="1" t="s">
        <v>564</v>
      </c>
      <c r="E164" s="2" t="s">
        <v>565</v>
      </c>
      <c r="F164" s="2" t="s">
        <v>566</v>
      </c>
      <c r="G164" s="2" t="s">
        <v>100</v>
      </c>
      <c r="H164" s="2">
        <v>0</v>
      </c>
      <c r="I164" s="1">
        <v>0</v>
      </c>
      <c r="J164" s="3" t="s">
        <v>17</v>
      </c>
      <c r="K164" s="2" t="str">
        <f>J164*264.95</f>
        <v>0</v>
      </c>
      <c r="L164" s="5"/>
    </row>
    <row r="165" spans="1:12" customHeight="1" ht="105" outlineLevel="3">
      <c r="A165" s="1"/>
      <c r="B165" s="1">
        <v>868549</v>
      </c>
      <c r="C165" s="1" t="s">
        <v>567</v>
      </c>
      <c r="D165" s="1" t="s">
        <v>568</v>
      </c>
      <c r="E165" s="2" t="s">
        <v>569</v>
      </c>
      <c r="F165" s="2" t="s">
        <v>570</v>
      </c>
      <c r="G165" s="2" t="s">
        <v>31</v>
      </c>
      <c r="H165" s="2">
        <v>0</v>
      </c>
      <c r="I165" s="1">
        <v>0</v>
      </c>
      <c r="J165" s="3" t="s">
        <v>17</v>
      </c>
      <c r="K165" s="2" t="str">
        <f>J165*236.94</f>
        <v>0</v>
      </c>
      <c r="L165" s="5"/>
    </row>
    <row r="166" spans="1:12" customHeight="1" ht="105" outlineLevel="3">
      <c r="A166" s="1"/>
      <c r="B166" s="1">
        <v>868550</v>
      </c>
      <c r="C166" s="1" t="s">
        <v>571</v>
      </c>
      <c r="D166" s="1" t="s">
        <v>572</v>
      </c>
      <c r="E166" s="2" t="s">
        <v>573</v>
      </c>
      <c r="F166" s="2" t="s">
        <v>574</v>
      </c>
      <c r="G166" s="2" t="s">
        <v>235</v>
      </c>
      <c r="H166" s="2">
        <v>0</v>
      </c>
      <c r="I166" s="1">
        <v>0</v>
      </c>
      <c r="J166" s="3" t="s">
        <v>17</v>
      </c>
      <c r="K166" s="2" t="str">
        <f>J166*268.15</f>
        <v>0</v>
      </c>
      <c r="L166" s="5"/>
    </row>
    <row r="167" spans="1:12" customHeight="1" ht="105" outlineLevel="3">
      <c r="A167" s="1"/>
      <c r="B167" s="1">
        <v>868551</v>
      </c>
      <c r="C167" s="1" t="s">
        <v>575</v>
      </c>
      <c r="D167" s="1" t="s">
        <v>576</v>
      </c>
      <c r="E167" s="2" t="s">
        <v>577</v>
      </c>
      <c r="F167" s="2" t="s">
        <v>578</v>
      </c>
      <c r="G167" s="2" t="s">
        <v>235</v>
      </c>
      <c r="H167" s="2">
        <v>0</v>
      </c>
      <c r="I167" s="1">
        <v>0</v>
      </c>
      <c r="J167" s="3" t="s">
        <v>17</v>
      </c>
      <c r="K167" s="2" t="str">
        <f>J167*333.85</f>
        <v>0</v>
      </c>
      <c r="L167" s="5"/>
    </row>
    <row r="168" spans="1:12" customHeight="1" ht="105" outlineLevel="3">
      <c r="A168" s="1"/>
      <c r="B168" s="1">
        <v>868552</v>
      </c>
      <c r="C168" s="1" t="s">
        <v>579</v>
      </c>
      <c r="D168" s="1" t="s">
        <v>580</v>
      </c>
      <c r="E168" s="2" t="s">
        <v>581</v>
      </c>
      <c r="F168" s="2" t="s">
        <v>582</v>
      </c>
      <c r="G168" s="2" t="s">
        <v>22</v>
      </c>
      <c r="H168" s="2">
        <v>0</v>
      </c>
      <c r="I168" s="1">
        <v>0</v>
      </c>
      <c r="J168" s="3" t="s">
        <v>17</v>
      </c>
      <c r="K168" s="2" t="str">
        <f>J168*333.75</f>
        <v>0</v>
      </c>
      <c r="L168" s="5"/>
    </row>
    <row r="169" spans="1:12" customHeight="1" ht="105" outlineLevel="3">
      <c r="A169" s="1"/>
      <c r="B169" s="1">
        <v>868553</v>
      </c>
      <c r="C169" s="1" t="s">
        <v>583</v>
      </c>
      <c r="D169" s="1" t="s">
        <v>584</v>
      </c>
      <c r="E169" s="2" t="s">
        <v>585</v>
      </c>
      <c r="F169" s="2" t="s">
        <v>586</v>
      </c>
      <c r="G169" s="2" t="s">
        <v>22</v>
      </c>
      <c r="H169" s="2">
        <v>0</v>
      </c>
      <c r="I169" s="1">
        <v>0</v>
      </c>
      <c r="J169" s="3" t="s">
        <v>17</v>
      </c>
      <c r="K169" s="2" t="str">
        <f>J169*511.41</f>
        <v>0</v>
      </c>
      <c r="L169" s="5"/>
    </row>
    <row r="170" spans="1:12" customHeight="1" ht="105" outlineLevel="3">
      <c r="A170" s="1"/>
      <c r="B170" s="1">
        <v>868554</v>
      </c>
      <c r="C170" s="1" t="s">
        <v>587</v>
      </c>
      <c r="D170" s="1" t="s">
        <v>588</v>
      </c>
      <c r="E170" s="2" t="s">
        <v>589</v>
      </c>
      <c r="F170" s="2" t="s">
        <v>590</v>
      </c>
      <c r="G170" s="2" t="s">
        <v>235</v>
      </c>
      <c r="H170" s="2">
        <v>0</v>
      </c>
      <c r="I170" s="1">
        <v>0</v>
      </c>
      <c r="J170" s="3" t="s">
        <v>17</v>
      </c>
      <c r="K170" s="2" t="str">
        <f>J170*341.40</f>
        <v>0</v>
      </c>
      <c r="L170" s="5"/>
    </row>
    <row r="171" spans="1:12" customHeight="1" ht="105" outlineLevel="3">
      <c r="A171" s="1"/>
      <c r="B171" s="1">
        <v>868555</v>
      </c>
      <c r="C171" s="1" t="s">
        <v>591</v>
      </c>
      <c r="D171" s="1" t="s">
        <v>592</v>
      </c>
      <c r="E171" s="2" t="s">
        <v>593</v>
      </c>
      <c r="F171" s="2" t="s">
        <v>594</v>
      </c>
      <c r="G171" s="2" t="s">
        <v>22</v>
      </c>
      <c r="H171" s="2">
        <v>0</v>
      </c>
      <c r="I171" s="1">
        <v>0</v>
      </c>
      <c r="J171" s="3" t="s">
        <v>17</v>
      </c>
      <c r="K171" s="2" t="str">
        <f>J171*412.14</f>
        <v>0</v>
      </c>
      <c r="L171" s="5"/>
    </row>
    <row r="172" spans="1:12" customHeight="1" ht="105" outlineLevel="3">
      <c r="A172" s="1"/>
      <c r="B172" s="1">
        <v>868556</v>
      </c>
      <c r="C172" s="1" t="s">
        <v>595</v>
      </c>
      <c r="D172" s="1" t="s">
        <v>596</v>
      </c>
      <c r="E172" s="2" t="s">
        <v>597</v>
      </c>
      <c r="F172" s="2" t="s">
        <v>594</v>
      </c>
      <c r="G172" s="2">
        <v>-15</v>
      </c>
      <c r="H172" s="2">
        <v>0</v>
      </c>
      <c r="I172" s="1" t="s">
        <v>22</v>
      </c>
      <c r="J172" s="3" t="s">
        <v>17</v>
      </c>
      <c r="K172" s="2" t="str">
        <f>J172*412.14</f>
        <v>0</v>
      </c>
      <c r="L172" s="5"/>
    </row>
    <row r="173" spans="1:12" customHeight="1" ht="105" outlineLevel="3">
      <c r="A173" s="1"/>
      <c r="B173" s="1">
        <v>868557</v>
      </c>
      <c r="C173" s="1" t="s">
        <v>598</v>
      </c>
      <c r="D173" s="1" t="s">
        <v>599</v>
      </c>
      <c r="E173" s="2" t="s">
        <v>600</v>
      </c>
      <c r="F173" s="2" t="s">
        <v>601</v>
      </c>
      <c r="G173" s="2" t="s">
        <v>22</v>
      </c>
      <c r="H173" s="2">
        <v>0</v>
      </c>
      <c r="I173" s="1">
        <v>0</v>
      </c>
      <c r="J173" s="3" t="s">
        <v>17</v>
      </c>
      <c r="K173" s="2" t="str">
        <f>J173*816.03</f>
        <v>0</v>
      </c>
      <c r="L173" s="5"/>
    </row>
    <row r="174" spans="1:12" customHeight="1" ht="105" outlineLevel="3">
      <c r="A174" s="1"/>
      <c r="B174" s="1">
        <v>868558</v>
      </c>
      <c r="C174" s="1" t="s">
        <v>602</v>
      </c>
      <c r="D174" s="1" t="s">
        <v>603</v>
      </c>
      <c r="E174" s="2" t="s">
        <v>604</v>
      </c>
      <c r="F174" s="2" t="s">
        <v>605</v>
      </c>
      <c r="G174" s="2">
        <v>6</v>
      </c>
      <c r="H174" s="2">
        <v>0</v>
      </c>
      <c r="I174" s="1">
        <v>0</v>
      </c>
      <c r="J174" s="3" t="s">
        <v>17</v>
      </c>
      <c r="K174" s="2" t="str">
        <f>J174*535.15</f>
        <v>0</v>
      </c>
      <c r="L174" s="5"/>
    </row>
    <row r="175" spans="1:12" customHeight="1" ht="105" outlineLevel="3">
      <c r="A175" s="1"/>
      <c r="B175" s="1">
        <v>868559</v>
      </c>
      <c r="C175" s="1" t="s">
        <v>606</v>
      </c>
      <c r="D175" s="1" t="s">
        <v>607</v>
      </c>
      <c r="E175" s="2" t="s">
        <v>608</v>
      </c>
      <c r="F175" s="2" t="s">
        <v>609</v>
      </c>
      <c r="G175" s="2" t="s">
        <v>22</v>
      </c>
      <c r="H175" s="2">
        <v>0</v>
      </c>
      <c r="I175" s="1">
        <v>0</v>
      </c>
      <c r="J175" s="3" t="s">
        <v>17</v>
      </c>
      <c r="K175" s="2" t="str">
        <f>J175*561.17</f>
        <v>0</v>
      </c>
      <c r="L175" s="5"/>
    </row>
    <row r="176" spans="1:12" customHeight="1" ht="105" outlineLevel="3">
      <c r="A176" s="1"/>
      <c r="B176" s="1">
        <v>868560</v>
      </c>
      <c r="C176" s="1" t="s">
        <v>610</v>
      </c>
      <c r="D176" s="1" t="s">
        <v>611</v>
      </c>
      <c r="E176" s="2" t="s">
        <v>612</v>
      </c>
      <c r="F176" s="2" t="s">
        <v>613</v>
      </c>
      <c r="G176" s="2" t="s">
        <v>22</v>
      </c>
      <c r="H176" s="2">
        <v>0</v>
      </c>
      <c r="I176" s="1">
        <v>0</v>
      </c>
      <c r="J176" s="3" t="s">
        <v>17</v>
      </c>
      <c r="K176" s="2" t="str">
        <f>J176*1797.79</f>
        <v>0</v>
      </c>
      <c r="L176" s="5"/>
    </row>
    <row r="177" spans="1:12" customHeight="1" ht="105" outlineLevel="3">
      <c r="A177" s="1"/>
      <c r="B177" s="1">
        <v>868561</v>
      </c>
      <c r="C177" s="1" t="s">
        <v>614</v>
      </c>
      <c r="D177" s="1" t="s">
        <v>615</v>
      </c>
      <c r="E177" s="2" t="s">
        <v>616</v>
      </c>
      <c r="F177" s="2" t="s">
        <v>617</v>
      </c>
      <c r="G177" s="2">
        <v>2</v>
      </c>
      <c r="H177" s="2">
        <v>0</v>
      </c>
      <c r="I177" s="1" t="s">
        <v>31</v>
      </c>
      <c r="J177" s="3" t="s">
        <v>17</v>
      </c>
      <c r="K177" s="2" t="str">
        <f>J177*322.65</f>
        <v>0</v>
      </c>
      <c r="L177" s="5"/>
    </row>
    <row r="178" spans="1:12" customHeight="1" ht="105" outlineLevel="3">
      <c r="A178" s="1"/>
      <c r="B178" s="1">
        <v>868562</v>
      </c>
      <c r="C178" s="1" t="s">
        <v>618</v>
      </c>
      <c r="D178" s="1" t="s">
        <v>619</v>
      </c>
      <c r="E178" s="2" t="s">
        <v>620</v>
      </c>
      <c r="F178" s="2" t="s">
        <v>621</v>
      </c>
      <c r="G178" s="2" t="s">
        <v>31</v>
      </c>
      <c r="H178" s="2">
        <v>0</v>
      </c>
      <c r="I178" s="1">
        <v>0</v>
      </c>
      <c r="J178" s="3" t="s">
        <v>17</v>
      </c>
      <c r="K178" s="2" t="str">
        <f>J178*321.42</f>
        <v>0</v>
      </c>
      <c r="L178" s="5"/>
    </row>
    <row r="179" spans="1:12" customHeight="1" ht="105" outlineLevel="3">
      <c r="A179" s="1"/>
      <c r="B179" s="1">
        <v>868563</v>
      </c>
      <c r="C179" s="1" t="s">
        <v>622</v>
      </c>
      <c r="D179" s="1" t="s">
        <v>623</v>
      </c>
      <c r="E179" s="2" t="s">
        <v>624</v>
      </c>
      <c r="F179" s="2" t="s">
        <v>625</v>
      </c>
      <c r="G179" s="2">
        <v>-3</v>
      </c>
      <c r="H179" s="2">
        <v>0</v>
      </c>
      <c r="I179" s="1" t="s">
        <v>31</v>
      </c>
      <c r="J179" s="3" t="s">
        <v>17</v>
      </c>
      <c r="K179" s="2" t="str">
        <f>J179*271.15</f>
        <v>0</v>
      </c>
      <c r="L179" s="5"/>
    </row>
    <row r="180" spans="1:12" customHeight="1" ht="105" outlineLevel="3">
      <c r="A180" s="1"/>
      <c r="B180" s="1">
        <v>868564</v>
      </c>
      <c r="C180" s="1" t="s">
        <v>626</v>
      </c>
      <c r="D180" s="1" t="s">
        <v>627</v>
      </c>
      <c r="E180" s="2" t="s">
        <v>628</v>
      </c>
      <c r="F180" s="2" t="s">
        <v>629</v>
      </c>
      <c r="G180" s="2">
        <v>9</v>
      </c>
      <c r="H180" s="2">
        <v>0</v>
      </c>
      <c r="I180" s="1">
        <v>0</v>
      </c>
      <c r="J180" s="3" t="s">
        <v>17</v>
      </c>
      <c r="K180" s="2" t="str">
        <f>J180*227.60</f>
        <v>0</v>
      </c>
      <c r="L180" s="5"/>
    </row>
    <row r="181" spans="1:12" customHeight="1" ht="105" outlineLevel="3">
      <c r="A181" s="1"/>
      <c r="B181" s="1">
        <v>868565</v>
      </c>
      <c r="C181" s="1" t="s">
        <v>630</v>
      </c>
      <c r="D181" s="1" t="s">
        <v>631</v>
      </c>
      <c r="E181" s="2" t="s">
        <v>632</v>
      </c>
      <c r="F181" s="2" t="s">
        <v>633</v>
      </c>
      <c r="G181" s="2" t="s">
        <v>31</v>
      </c>
      <c r="H181" s="2">
        <v>0</v>
      </c>
      <c r="I181" s="1">
        <v>0</v>
      </c>
      <c r="J181" s="3" t="s">
        <v>17</v>
      </c>
      <c r="K181" s="2" t="str">
        <f>J181*517.13</f>
        <v>0</v>
      </c>
      <c r="L181" s="5"/>
    </row>
    <row r="182" spans="1:12" customHeight="1" ht="105" outlineLevel="3">
      <c r="A182" s="1"/>
      <c r="B182" s="1">
        <v>868566</v>
      </c>
      <c r="C182" s="1" t="s">
        <v>634</v>
      </c>
      <c r="D182" s="1" t="s">
        <v>635</v>
      </c>
      <c r="E182" s="2" t="s">
        <v>636</v>
      </c>
      <c r="F182" s="2" t="s">
        <v>637</v>
      </c>
      <c r="G182" s="2" t="s">
        <v>31</v>
      </c>
      <c r="H182" s="2">
        <v>0</v>
      </c>
      <c r="I182" s="1">
        <v>0</v>
      </c>
      <c r="J182" s="3" t="s">
        <v>17</v>
      </c>
      <c r="K182" s="2" t="str">
        <f>J182*730.97</f>
        <v>0</v>
      </c>
      <c r="L182" s="5"/>
    </row>
    <row r="183" spans="1:12" customHeight="1" ht="105" outlineLevel="3">
      <c r="A183" s="1"/>
      <c r="B183" s="1">
        <v>868567</v>
      </c>
      <c r="C183" s="1" t="s">
        <v>638</v>
      </c>
      <c r="D183" s="1" t="s">
        <v>639</v>
      </c>
      <c r="E183" s="2" t="s">
        <v>640</v>
      </c>
      <c r="F183" s="2" t="s">
        <v>641</v>
      </c>
      <c r="G183" s="2" t="s">
        <v>22</v>
      </c>
      <c r="H183" s="2">
        <v>0</v>
      </c>
      <c r="I183" s="1">
        <v>0</v>
      </c>
      <c r="J183" s="3" t="s">
        <v>17</v>
      </c>
      <c r="K183" s="2" t="str">
        <f>J183*483.09</f>
        <v>0</v>
      </c>
      <c r="L183" s="5"/>
    </row>
    <row r="184" spans="1:12" customHeight="1" ht="105" outlineLevel="3">
      <c r="A184" s="1"/>
      <c r="B184" s="1">
        <v>868571</v>
      </c>
      <c r="C184" s="1" t="s">
        <v>642</v>
      </c>
      <c r="D184" s="1" t="s">
        <v>643</v>
      </c>
      <c r="E184" s="2" t="s">
        <v>644</v>
      </c>
      <c r="F184" s="2" t="s">
        <v>645</v>
      </c>
      <c r="G184" s="2" t="s">
        <v>100</v>
      </c>
      <c r="H184" s="2">
        <v>0</v>
      </c>
      <c r="I184" s="1">
        <v>0</v>
      </c>
      <c r="J184" s="3" t="s">
        <v>17</v>
      </c>
      <c r="K184" s="2" t="str">
        <f>J184*437.78</f>
        <v>0</v>
      </c>
      <c r="L184" s="5"/>
    </row>
    <row r="185" spans="1:12" customHeight="1" ht="105" outlineLevel="3">
      <c r="A185" s="1"/>
      <c r="B185" s="1">
        <v>868572</v>
      </c>
      <c r="C185" s="1" t="s">
        <v>646</v>
      </c>
      <c r="D185" s="1" t="s">
        <v>647</v>
      </c>
      <c r="E185" s="2" t="s">
        <v>648</v>
      </c>
      <c r="F185" s="2" t="s">
        <v>649</v>
      </c>
      <c r="G185" s="2">
        <v>-5</v>
      </c>
      <c r="H185" s="2">
        <v>0</v>
      </c>
      <c r="I185" s="1">
        <v>5</v>
      </c>
      <c r="J185" s="3" t="s">
        <v>17</v>
      </c>
      <c r="K185" s="2" t="str">
        <f>J185*409.13</f>
        <v>0</v>
      </c>
      <c r="L185" s="5"/>
    </row>
    <row r="186" spans="1:12" customHeight="1" ht="105" outlineLevel="3">
      <c r="A186" s="1"/>
      <c r="B186" s="1">
        <v>868573</v>
      </c>
      <c r="C186" s="1" t="s">
        <v>650</v>
      </c>
      <c r="D186" s="1" t="s">
        <v>651</v>
      </c>
      <c r="E186" s="2" t="s">
        <v>652</v>
      </c>
      <c r="F186" s="2" t="s">
        <v>653</v>
      </c>
      <c r="G186" s="2">
        <v>-10</v>
      </c>
      <c r="H186" s="2">
        <v>0</v>
      </c>
      <c r="I186" s="1">
        <v>5</v>
      </c>
      <c r="J186" s="3" t="s">
        <v>17</v>
      </c>
      <c r="K186" s="2" t="str">
        <f>J186*357.31</f>
        <v>0</v>
      </c>
      <c r="L186" s="5"/>
    </row>
    <row r="187" spans="1:12" customHeight="1" ht="105" outlineLevel="3">
      <c r="A187" s="1"/>
      <c r="B187" s="1">
        <v>868581</v>
      </c>
      <c r="C187" s="1" t="s">
        <v>654</v>
      </c>
      <c r="D187" s="1" t="s">
        <v>655</v>
      </c>
      <c r="E187" s="2" t="s">
        <v>656</v>
      </c>
      <c r="F187" s="2" t="s">
        <v>657</v>
      </c>
      <c r="G187" s="2" t="s">
        <v>100</v>
      </c>
      <c r="H187" s="2">
        <v>0</v>
      </c>
      <c r="I187" s="1">
        <v>0</v>
      </c>
      <c r="J187" s="3" t="s">
        <v>17</v>
      </c>
      <c r="K187" s="2" t="str">
        <f>J187*260.78</f>
        <v>0</v>
      </c>
      <c r="L187" s="5"/>
    </row>
    <row r="188" spans="1:12" customHeight="1" ht="105" outlineLevel="3">
      <c r="A188" s="1"/>
      <c r="B188" s="1">
        <v>868582</v>
      </c>
      <c r="C188" s="1" t="s">
        <v>658</v>
      </c>
      <c r="D188" s="1" t="s">
        <v>659</v>
      </c>
      <c r="E188" s="2" t="s">
        <v>660</v>
      </c>
      <c r="F188" s="2" t="s">
        <v>661</v>
      </c>
      <c r="G188" s="2" t="s">
        <v>100</v>
      </c>
      <c r="H188" s="2">
        <v>0</v>
      </c>
      <c r="I188" s="1">
        <v>0</v>
      </c>
      <c r="J188" s="3" t="s">
        <v>17</v>
      </c>
      <c r="K188" s="2" t="str">
        <f>J188*769.39</f>
        <v>0</v>
      </c>
      <c r="L188" s="5"/>
    </row>
    <row r="189" spans="1:12" customHeight="1" ht="105" outlineLevel="3">
      <c r="A189" s="1"/>
      <c r="B189" s="1">
        <v>868583</v>
      </c>
      <c r="C189" s="1" t="s">
        <v>662</v>
      </c>
      <c r="D189" s="1" t="s">
        <v>663</v>
      </c>
      <c r="E189" s="2" t="s">
        <v>664</v>
      </c>
      <c r="F189" s="2" t="s">
        <v>665</v>
      </c>
      <c r="G189" s="2" t="s">
        <v>31</v>
      </c>
      <c r="H189" s="2">
        <v>0</v>
      </c>
      <c r="I189" s="1">
        <v>0</v>
      </c>
      <c r="J189" s="3" t="s">
        <v>17</v>
      </c>
      <c r="K189" s="2" t="str">
        <f>J189*677.52</f>
        <v>0</v>
      </c>
      <c r="L189" s="5"/>
    </row>
    <row r="190" spans="1:12" customHeight="1" ht="105" outlineLevel="3">
      <c r="A190" s="1"/>
      <c r="B190" s="1">
        <v>868584</v>
      </c>
      <c r="C190" s="1" t="s">
        <v>666</v>
      </c>
      <c r="D190" s="1" t="s">
        <v>667</v>
      </c>
      <c r="E190" s="2" t="s">
        <v>668</v>
      </c>
      <c r="F190" s="2" t="s">
        <v>669</v>
      </c>
      <c r="G190" s="2" t="s">
        <v>100</v>
      </c>
      <c r="H190" s="2">
        <v>0</v>
      </c>
      <c r="I190" s="1">
        <v>0</v>
      </c>
      <c r="J190" s="3" t="s">
        <v>17</v>
      </c>
      <c r="K190" s="2" t="str">
        <f>J190*528.29</f>
        <v>0</v>
      </c>
      <c r="L190" s="5"/>
    </row>
    <row r="191" spans="1:12" customHeight="1" ht="105" outlineLevel="3">
      <c r="A191" s="1"/>
      <c r="B191" s="1">
        <v>868585</v>
      </c>
      <c r="C191" s="1" t="s">
        <v>670</v>
      </c>
      <c r="D191" s="1" t="s">
        <v>671</v>
      </c>
      <c r="E191" s="2" t="s">
        <v>672</v>
      </c>
      <c r="F191" s="2" t="s">
        <v>673</v>
      </c>
      <c r="G191" s="2" t="s">
        <v>100</v>
      </c>
      <c r="H191" s="2">
        <v>0</v>
      </c>
      <c r="I191" s="1">
        <v>0</v>
      </c>
      <c r="J191" s="3" t="s">
        <v>17</v>
      </c>
      <c r="K191" s="2" t="str">
        <f>J191*587.04</f>
        <v>0</v>
      </c>
      <c r="L191" s="5"/>
    </row>
    <row r="192" spans="1:12" customHeight="1" ht="105" outlineLevel="3">
      <c r="A192" s="1"/>
      <c r="B192" s="1">
        <v>868586</v>
      </c>
      <c r="C192" s="1" t="s">
        <v>674</v>
      </c>
      <c r="D192" s="1" t="s">
        <v>675</v>
      </c>
      <c r="E192" s="2" t="s">
        <v>676</v>
      </c>
      <c r="F192" s="2" t="s">
        <v>677</v>
      </c>
      <c r="G192" s="2" t="s">
        <v>31</v>
      </c>
      <c r="H192" s="2">
        <v>0</v>
      </c>
      <c r="I192" s="1">
        <v>0</v>
      </c>
      <c r="J192" s="3" t="s">
        <v>17</v>
      </c>
      <c r="K192" s="2" t="str">
        <f>J192*150.46</f>
        <v>0</v>
      </c>
      <c r="L192" s="5"/>
    </row>
    <row r="193" spans="1:12" customHeight="1" ht="105" outlineLevel="3">
      <c r="A193" s="1"/>
      <c r="B193" s="1">
        <v>868587</v>
      </c>
      <c r="C193" s="1" t="s">
        <v>678</v>
      </c>
      <c r="D193" s="1" t="s">
        <v>679</v>
      </c>
      <c r="E193" s="2" t="s">
        <v>680</v>
      </c>
      <c r="F193" s="2" t="s">
        <v>681</v>
      </c>
      <c r="G193" s="2" t="s">
        <v>31</v>
      </c>
      <c r="H193" s="2">
        <v>0</v>
      </c>
      <c r="I193" s="1">
        <v>0</v>
      </c>
      <c r="J193" s="3" t="s">
        <v>17</v>
      </c>
      <c r="K193" s="2" t="str">
        <f>J193*164.97</f>
        <v>0</v>
      </c>
      <c r="L193" s="5"/>
    </row>
    <row r="194" spans="1:12" customHeight="1" ht="105" outlineLevel="3">
      <c r="A194" s="1"/>
      <c r="B194" s="1">
        <v>868588</v>
      </c>
      <c r="C194" s="1" t="s">
        <v>682</v>
      </c>
      <c r="D194" s="1" t="s">
        <v>683</v>
      </c>
      <c r="E194" s="2" t="s">
        <v>684</v>
      </c>
      <c r="F194" s="2" t="s">
        <v>685</v>
      </c>
      <c r="G194" s="2" t="s">
        <v>31</v>
      </c>
      <c r="H194" s="2">
        <v>0</v>
      </c>
      <c r="I194" s="1">
        <v>0</v>
      </c>
      <c r="J194" s="3" t="s">
        <v>17</v>
      </c>
      <c r="K194" s="2" t="str">
        <f>J194*129.55</f>
        <v>0</v>
      </c>
      <c r="L194" s="5"/>
    </row>
    <row r="195" spans="1:12" customHeight="1" ht="105" outlineLevel="3">
      <c r="A195" s="1"/>
      <c r="B195" s="1">
        <v>868589</v>
      </c>
      <c r="C195" s="1" t="s">
        <v>686</v>
      </c>
      <c r="D195" s="1" t="s">
        <v>687</v>
      </c>
      <c r="E195" s="2" t="s">
        <v>688</v>
      </c>
      <c r="F195" s="2" t="s">
        <v>689</v>
      </c>
      <c r="G195" s="2" t="s">
        <v>100</v>
      </c>
      <c r="H195" s="2">
        <v>0</v>
      </c>
      <c r="I195" s="1">
        <v>0</v>
      </c>
      <c r="J195" s="3" t="s">
        <v>17</v>
      </c>
      <c r="K195" s="2" t="str">
        <f>J195*90.20</f>
        <v>0</v>
      </c>
      <c r="L195" s="5"/>
    </row>
    <row r="196" spans="1:12" customHeight="1" ht="105" outlineLevel="3">
      <c r="A196" s="1"/>
      <c r="B196" s="1">
        <v>868593</v>
      </c>
      <c r="C196" s="1" t="s">
        <v>690</v>
      </c>
      <c r="D196" s="1" t="s">
        <v>691</v>
      </c>
      <c r="E196" s="2" t="s">
        <v>692</v>
      </c>
      <c r="F196" s="2" t="s">
        <v>693</v>
      </c>
      <c r="G196" s="2" t="s">
        <v>100</v>
      </c>
      <c r="H196" s="2">
        <v>0</v>
      </c>
      <c r="I196" s="1" t="s">
        <v>31</v>
      </c>
      <c r="J196" s="3" t="s">
        <v>17</v>
      </c>
      <c r="K196" s="2" t="str">
        <f>J196*14.26</f>
        <v>0</v>
      </c>
      <c r="L196" s="5"/>
    </row>
    <row r="197" spans="1:12" customHeight="1" ht="105" outlineLevel="3">
      <c r="A197" s="1"/>
      <c r="B197" s="1">
        <v>868594</v>
      </c>
      <c r="C197" s="1" t="s">
        <v>694</v>
      </c>
      <c r="D197" s="1" t="s">
        <v>695</v>
      </c>
      <c r="E197" s="2" t="s">
        <v>696</v>
      </c>
      <c r="F197" s="2" t="s">
        <v>693</v>
      </c>
      <c r="G197" s="2">
        <v>1</v>
      </c>
      <c r="H197" s="2">
        <v>0</v>
      </c>
      <c r="I197" s="1" t="s">
        <v>100</v>
      </c>
      <c r="J197" s="3" t="s">
        <v>17</v>
      </c>
      <c r="K197" s="2" t="str">
        <f>J197*14.26</f>
        <v>0</v>
      </c>
      <c r="L197" s="5"/>
    </row>
    <row r="198" spans="1:12" customHeight="1" ht="105" outlineLevel="3">
      <c r="A198" s="1"/>
      <c r="B198" s="1">
        <v>868595</v>
      </c>
      <c r="C198" s="1" t="s">
        <v>697</v>
      </c>
      <c r="D198" s="1" t="s">
        <v>698</v>
      </c>
      <c r="E198" s="2" t="s">
        <v>699</v>
      </c>
      <c r="F198" s="2" t="s">
        <v>693</v>
      </c>
      <c r="G198" s="2" t="s">
        <v>100</v>
      </c>
      <c r="H198" s="2">
        <v>0</v>
      </c>
      <c r="I198" s="1">
        <v>0</v>
      </c>
      <c r="J198" s="3" t="s">
        <v>17</v>
      </c>
      <c r="K198" s="2" t="str">
        <f>J198*14.26</f>
        <v>0</v>
      </c>
      <c r="L198" s="5"/>
    </row>
    <row r="199" spans="1:12" customHeight="1" ht="105" outlineLevel="3">
      <c r="A199" s="1"/>
      <c r="B199" s="1">
        <v>868596</v>
      </c>
      <c r="C199" s="1" t="s">
        <v>700</v>
      </c>
      <c r="D199" s="1" t="s">
        <v>701</v>
      </c>
      <c r="E199" s="2" t="s">
        <v>702</v>
      </c>
      <c r="F199" s="2" t="s">
        <v>693</v>
      </c>
      <c r="G199" s="2" t="s">
        <v>100</v>
      </c>
      <c r="H199" s="2">
        <v>0</v>
      </c>
      <c r="I199" s="1">
        <v>0</v>
      </c>
      <c r="J199" s="3" t="s">
        <v>17</v>
      </c>
      <c r="K199" s="2" t="str">
        <f>J199*14.26</f>
        <v>0</v>
      </c>
      <c r="L199" s="5"/>
    </row>
    <row r="200" spans="1:12" customHeight="1" ht="105" outlineLevel="3">
      <c r="A200" s="1"/>
      <c r="B200" s="1">
        <v>868597</v>
      </c>
      <c r="C200" s="1" t="s">
        <v>703</v>
      </c>
      <c r="D200" s="1" t="s">
        <v>704</v>
      </c>
      <c r="E200" s="2" t="s">
        <v>705</v>
      </c>
      <c r="F200" s="2" t="s">
        <v>706</v>
      </c>
      <c r="G200" s="2" t="s">
        <v>235</v>
      </c>
      <c r="H200" s="2">
        <v>0</v>
      </c>
      <c r="I200" s="1">
        <v>0</v>
      </c>
      <c r="J200" s="3" t="s">
        <v>17</v>
      </c>
      <c r="K200" s="2" t="str">
        <f>J200*29.43</f>
        <v>0</v>
      </c>
      <c r="L200" s="5"/>
    </row>
    <row r="201" spans="1:12" customHeight="1" ht="105" outlineLevel="3">
      <c r="A201" s="1"/>
      <c r="B201" s="1">
        <v>873433</v>
      </c>
      <c r="C201" s="1" t="s">
        <v>707</v>
      </c>
      <c r="D201" s="1" t="s">
        <v>708</v>
      </c>
      <c r="E201" s="2" t="s">
        <v>709</v>
      </c>
      <c r="F201" s="2" t="s">
        <v>710</v>
      </c>
      <c r="G201" s="2" t="s">
        <v>100</v>
      </c>
      <c r="H201" s="2">
        <v>0</v>
      </c>
      <c r="I201" s="1">
        <v>0</v>
      </c>
      <c r="J201" s="3" t="s">
        <v>17</v>
      </c>
      <c r="K201" s="2" t="str">
        <f>J201*22.03</f>
        <v>0</v>
      </c>
      <c r="L201" s="5"/>
    </row>
    <row r="202" spans="1:12" customHeight="1" ht="105" outlineLevel="3">
      <c r="A202" s="1"/>
      <c r="B202" s="1">
        <v>873432</v>
      </c>
      <c r="C202" s="1" t="s">
        <v>711</v>
      </c>
      <c r="D202" s="1" t="s">
        <v>712</v>
      </c>
      <c r="E202" s="2" t="s">
        <v>713</v>
      </c>
      <c r="F202" s="2" t="s">
        <v>714</v>
      </c>
      <c r="G202" s="2" t="s">
        <v>100</v>
      </c>
      <c r="H202" s="2">
        <v>0</v>
      </c>
      <c r="I202" s="1">
        <v>0</v>
      </c>
      <c r="J202" s="3" t="s">
        <v>17</v>
      </c>
      <c r="K202" s="2" t="str">
        <f>J202*538.79</f>
        <v>0</v>
      </c>
      <c r="L202" s="5"/>
    </row>
    <row r="203" spans="1:12" customHeight="1" ht="105" outlineLevel="3">
      <c r="A203" s="1"/>
      <c r="B203" s="1">
        <v>873900</v>
      </c>
      <c r="C203" s="1" t="s">
        <v>715</v>
      </c>
      <c r="D203" s="1" t="s">
        <v>716</v>
      </c>
      <c r="E203" s="2" t="s">
        <v>717</v>
      </c>
      <c r="F203" s="2" t="s">
        <v>718</v>
      </c>
      <c r="G203" s="2" t="s">
        <v>235</v>
      </c>
      <c r="H203" s="2">
        <v>0</v>
      </c>
      <c r="I203" s="1">
        <v>0</v>
      </c>
      <c r="J203" s="3" t="s">
        <v>17</v>
      </c>
      <c r="K203" s="2" t="str">
        <f>J203*442.22</f>
        <v>0</v>
      </c>
      <c r="L203" s="5"/>
    </row>
    <row r="204" spans="1:12" customHeight="1" ht="105" outlineLevel="3">
      <c r="A204" s="1"/>
      <c r="B204" s="1">
        <v>873901</v>
      </c>
      <c r="C204" s="1" t="s">
        <v>719</v>
      </c>
      <c r="D204" s="1" t="s">
        <v>720</v>
      </c>
      <c r="E204" s="2" t="s">
        <v>721</v>
      </c>
      <c r="F204" s="2" t="s">
        <v>722</v>
      </c>
      <c r="G204" s="2" t="s">
        <v>100</v>
      </c>
      <c r="H204" s="2">
        <v>0</v>
      </c>
      <c r="I204" s="1">
        <v>0</v>
      </c>
      <c r="J204" s="3" t="s">
        <v>17</v>
      </c>
      <c r="K204" s="2" t="str">
        <f>J204*484.34</f>
        <v>0</v>
      </c>
      <c r="L204" s="5"/>
    </row>
    <row r="205" spans="1:12" customHeight="1" ht="105" outlineLevel="3">
      <c r="A205" s="1"/>
      <c r="B205" s="1">
        <v>873902</v>
      </c>
      <c r="C205" s="1" t="s">
        <v>723</v>
      </c>
      <c r="D205" s="1" t="s">
        <v>724</v>
      </c>
      <c r="E205" s="2" t="s">
        <v>725</v>
      </c>
      <c r="F205" s="2" t="s">
        <v>726</v>
      </c>
      <c r="G205" s="2" t="s">
        <v>235</v>
      </c>
      <c r="H205" s="2">
        <v>0</v>
      </c>
      <c r="I205" s="1">
        <v>0</v>
      </c>
      <c r="J205" s="3" t="s">
        <v>17</v>
      </c>
      <c r="K205" s="2" t="str">
        <f>J205*547.60</f>
        <v>0</v>
      </c>
      <c r="L205" s="5"/>
    </row>
    <row r="206" spans="1:12" customHeight="1" ht="105" outlineLevel="3">
      <c r="A206" s="1"/>
      <c r="B206" s="1">
        <v>873903</v>
      </c>
      <c r="C206" s="1" t="s">
        <v>727</v>
      </c>
      <c r="D206" s="1" t="s">
        <v>728</v>
      </c>
      <c r="E206" s="2" t="s">
        <v>729</v>
      </c>
      <c r="F206" s="2" t="s">
        <v>730</v>
      </c>
      <c r="G206" s="2" t="s">
        <v>31</v>
      </c>
      <c r="H206" s="2">
        <v>0</v>
      </c>
      <c r="I206" s="1">
        <v>0</v>
      </c>
      <c r="J206" s="3" t="s">
        <v>17</v>
      </c>
      <c r="K206" s="2" t="str">
        <f>J206*540.74</f>
        <v>0</v>
      </c>
      <c r="L206" s="5"/>
    </row>
    <row r="207" spans="1:12" customHeight="1" ht="105" outlineLevel="3">
      <c r="A207" s="1"/>
      <c r="B207" s="1">
        <v>873904</v>
      </c>
      <c r="C207" s="1" t="s">
        <v>731</v>
      </c>
      <c r="D207" s="1" t="s">
        <v>732</v>
      </c>
      <c r="E207" s="2" t="s">
        <v>733</v>
      </c>
      <c r="F207" s="2" t="s">
        <v>734</v>
      </c>
      <c r="G207" s="2" t="s">
        <v>22</v>
      </c>
      <c r="H207" s="2">
        <v>0</v>
      </c>
      <c r="I207" s="1">
        <v>0</v>
      </c>
      <c r="J207" s="3" t="s">
        <v>17</v>
      </c>
      <c r="K207" s="2" t="str">
        <f>J207*2516.54</f>
        <v>0</v>
      </c>
      <c r="L207" s="5"/>
    </row>
    <row r="208" spans="1:12" customHeight="1" ht="105" outlineLevel="3">
      <c r="A208" s="1"/>
      <c r="B208" s="1">
        <v>873905</v>
      </c>
      <c r="C208" s="1" t="s">
        <v>735</v>
      </c>
      <c r="D208" s="1" t="s">
        <v>736</v>
      </c>
      <c r="E208" s="2" t="s">
        <v>737</v>
      </c>
      <c r="F208" s="2" t="s">
        <v>738</v>
      </c>
      <c r="G208" s="2" t="s">
        <v>22</v>
      </c>
      <c r="H208" s="2">
        <v>0</v>
      </c>
      <c r="I208" s="1">
        <v>0</v>
      </c>
      <c r="J208" s="3" t="s">
        <v>17</v>
      </c>
      <c r="K208" s="2" t="str">
        <f>J208*997.26</f>
        <v>0</v>
      </c>
      <c r="L208" s="5"/>
    </row>
    <row r="209" spans="1:12" customHeight="1" ht="105" outlineLevel="3">
      <c r="A209" s="1"/>
      <c r="B209" s="1">
        <v>873912</v>
      </c>
      <c r="C209" s="1" t="s">
        <v>739</v>
      </c>
      <c r="D209" s="1" t="s">
        <v>740</v>
      </c>
      <c r="E209" s="2" t="s">
        <v>741</v>
      </c>
      <c r="F209" s="2" t="s">
        <v>742</v>
      </c>
      <c r="G209" s="2" t="s">
        <v>31</v>
      </c>
      <c r="H209" s="2">
        <v>0</v>
      </c>
      <c r="I209" s="1">
        <v>0</v>
      </c>
      <c r="J209" s="3" t="s">
        <v>17</v>
      </c>
      <c r="K209" s="2" t="str">
        <f>J209*45.46</f>
        <v>0</v>
      </c>
      <c r="L209" s="5"/>
    </row>
    <row r="210" spans="1:12" customHeight="1" ht="105" outlineLevel="3">
      <c r="A210" s="1"/>
      <c r="B210" s="1">
        <v>878023</v>
      </c>
      <c r="C210" s="1" t="s">
        <v>743</v>
      </c>
      <c r="D210" s="1" t="s">
        <v>744</v>
      </c>
      <c r="E210" s="2" t="s">
        <v>745</v>
      </c>
      <c r="F210" s="2" t="s">
        <v>746</v>
      </c>
      <c r="G210" s="2">
        <v>5</v>
      </c>
      <c r="H210" s="2">
        <v>0</v>
      </c>
      <c r="I210" s="1">
        <v>0</v>
      </c>
      <c r="J210" s="3" t="s">
        <v>17</v>
      </c>
      <c r="K210" s="2" t="str">
        <f>J210*2332.07</f>
        <v>0</v>
      </c>
      <c r="L210" s="5"/>
    </row>
    <row r="211" spans="1:12" customHeight="1" ht="105" outlineLevel="3">
      <c r="A211" s="1"/>
      <c r="B211" s="1">
        <v>882545</v>
      </c>
      <c r="C211" s="1" t="s">
        <v>747</v>
      </c>
      <c r="D211" s="1" t="s">
        <v>748</v>
      </c>
      <c r="E211" s="2" t="s">
        <v>749</v>
      </c>
      <c r="F211" s="2" t="s">
        <v>750</v>
      </c>
      <c r="G211" s="2" t="s">
        <v>31</v>
      </c>
      <c r="H211" s="2">
        <v>0</v>
      </c>
      <c r="I211" s="1">
        <v>0</v>
      </c>
      <c r="J211" s="3" t="s">
        <v>17</v>
      </c>
      <c r="K211" s="2" t="str">
        <f>J211*335.49</f>
        <v>0</v>
      </c>
      <c r="L211" s="5"/>
    </row>
    <row r="212" spans="1:12" customHeight="1" ht="105" outlineLevel="3">
      <c r="A212" s="1"/>
      <c r="B212" s="1">
        <v>882546</v>
      </c>
      <c r="C212" s="1" t="s">
        <v>751</v>
      </c>
      <c r="D212" s="1" t="s">
        <v>752</v>
      </c>
      <c r="E212" s="2" t="s">
        <v>753</v>
      </c>
      <c r="F212" s="2" t="s">
        <v>754</v>
      </c>
      <c r="G212" s="2">
        <v>-13</v>
      </c>
      <c r="H212" s="2">
        <v>0</v>
      </c>
      <c r="I212" s="1" t="s">
        <v>31</v>
      </c>
      <c r="J212" s="3" t="s">
        <v>17</v>
      </c>
      <c r="K212" s="2" t="str">
        <f>J212*862.33</f>
        <v>0</v>
      </c>
      <c r="L212" s="5"/>
    </row>
    <row r="213" spans="1:12" customHeight="1" ht="105" outlineLevel="3">
      <c r="A213" s="1"/>
      <c r="B213" s="1">
        <v>882547</v>
      </c>
      <c r="C213" s="1" t="s">
        <v>755</v>
      </c>
      <c r="D213" s="1" t="s">
        <v>756</v>
      </c>
      <c r="E213" s="2" t="s">
        <v>757</v>
      </c>
      <c r="F213" s="2" t="s">
        <v>758</v>
      </c>
      <c r="G213" s="2" t="s">
        <v>22</v>
      </c>
      <c r="H213" s="2">
        <v>0</v>
      </c>
      <c r="I213" s="1">
        <v>0</v>
      </c>
      <c r="J213" s="3" t="s">
        <v>17</v>
      </c>
      <c r="K213" s="2" t="str">
        <f>J213*561.87</f>
        <v>0</v>
      </c>
      <c r="L213" s="5"/>
    </row>
    <row r="214" spans="1:12" outlineLevel="1">
      <c r="A214" s="7" t="s">
        <v>759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5"/>
    </row>
    <row r="215" spans="1:12" customHeight="1" ht="105" outlineLevel="3">
      <c r="A215" s="1"/>
      <c r="B215" s="1">
        <v>874597</v>
      </c>
      <c r="C215" s="1" t="s">
        <v>760</v>
      </c>
      <c r="D215" s="1"/>
      <c r="E215" s="2" t="s">
        <v>761</v>
      </c>
      <c r="F215" s="2" t="s">
        <v>762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J215*216.00</f>
        <v>0</v>
      </c>
      <c r="L215" s="5"/>
    </row>
    <row r="216" spans="1:12" outlineLevel="1">
      <c r="A216" s="7" t="s">
        <v>763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5"/>
    </row>
    <row r="217" spans="1:12" customHeight="1" ht="105" outlineLevel="3">
      <c r="A217" s="1"/>
      <c r="B217" s="1">
        <v>885014</v>
      </c>
      <c r="C217" s="1" t="s">
        <v>764</v>
      </c>
      <c r="D217" s="1" t="s">
        <v>765</v>
      </c>
      <c r="E217" s="2" t="s">
        <v>766</v>
      </c>
      <c r="F217" s="2" t="s">
        <v>767</v>
      </c>
      <c r="G217" s="2">
        <v>1</v>
      </c>
      <c r="H217" s="2">
        <v>0</v>
      </c>
      <c r="I217" s="1">
        <v>0</v>
      </c>
      <c r="J217" s="3" t="s">
        <v>17</v>
      </c>
      <c r="K217" s="2" t="str">
        <f>J217*15112.84</f>
        <v>0</v>
      </c>
      <c r="L217" s="5"/>
    </row>
    <row r="218" spans="1:12" customHeight="1" ht="105" outlineLevel="3">
      <c r="A218" s="1"/>
      <c r="B218" s="1">
        <v>885015</v>
      </c>
      <c r="C218" s="1" t="s">
        <v>768</v>
      </c>
      <c r="D218" s="1" t="s">
        <v>769</v>
      </c>
      <c r="E218" s="2" t="s">
        <v>770</v>
      </c>
      <c r="F218" s="2" t="s">
        <v>771</v>
      </c>
      <c r="G218" s="2">
        <v>1</v>
      </c>
      <c r="H218" s="2">
        <v>0</v>
      </c>
      <c r="I218" s="1">
        <v>0</v>
      </c>
      <c r="J218" s="3" t="s">
        <v>17</v>
      </c>
      <c r="K218" s="2" t="str">
        <f>J218*16763.11</f>
        <v>0</v>
      </c>
      <c r="L218" s="5"/>
    </row>
    <row r="219" spans="1:12" customHeight="1" ht="105" outlineLevel="3">
      <c r="A219" s="1"/>
      <c r="B219" s="1">
        <v>885016</v>
      </c>
      <c r="C219" s="1" t="s">
        <v>772</v>
      </c>
      <c r="D219" s="1" t="s">
        <v>773</v>
      </c>
      <c r="E219" s="2" t="s">
        <v>774</v>
      </c>
      <c r="F219" s="2" t="s">
        <v>775</v>
      </c>
      <c r="G219" s="2">
        <v>1</v>
      </c>
      <c r="H219" s="2">
        <v>0</v>
      </c>
      <c r="I219" s="1">
        <v>0</v>
      </c>
      <c r="J219" s="3" t="s">
        <v>17</v>
      </c>
      <c r="K219" s="2" t="str">
        <f>J219*961.29</f>
        <v>0</v>
      </c>
      <c r="L219" s="5"/>
    </row>
    <row r="220" spans="1:12" customHeight="1" ht="105" outlineLevel="3">
      <c r="A220" s="1"/>
      <c r="B220" s="1">
        <v>885017</v>
      </c>
      <c r="C220" s="1" t="s">
        <v>776</v>
      </c>
      <c r="D220" s="1" t="s">
        <v>777</v>
      </c>
      <c r="E220" s="2" t="s">
        <v>778</v>
      </c>
      <c r="F220" s="2" t="s">
        <v>775</v>
      </c>
      <c r="G220" s="2">
        <v>1</v>
      </c>
      <c r="H220" s="2">
        <v>0</v>
      </c>
      <c r="I220" s="1">
        <v>0</v>
      </c>
      <c r="J220" s="3" t="s">
        <v>17</v>
      </c>
      <c r="K220" s="2" t="str">
        <f>J220*961.29</f>
        <v>0</v>
      </c>
      <c r="L220" s="5"/>
    </row>
    <row r="221" spans="1:12" customHeight="1" ht="105" outlineLevel="3">
      <c r="A221" s="1"/>
      <c r="B221" s="1">
        <v>885018</v>
      </c>
      <c r="C221" s="1" t="s">
        <v>779</v>
      </c>
      <c r="D221" s="1" t="s">
        <v>780</v>
      </c>
      <c r="E221" s="2" t="s">
        <v>781</v>
      </c>
      <c r="F221" s="2" t="s">
        <v>775</v>
      </c>
      <c r="G221" s="2">
        <v>1</v>
      </c>
      <c r="H221" s="2">
        <v>0</v>
      </c>
      <c r="I221" s="1">
        <v>0</v>
      </c>
      <c r="J221" s="3" t="s">
        <v>17</v>
      </c>
      <c r="K221" s="2" t="str">
        <f>J221*961.29</f>
        <v>0</v>
      </c>
      <c r="L221" s="5"/>
    </row>
    <row r="222" spans="1:12" customHeight="1" ht="105" outlineLevel="3">
      <c r="A222" s="1"/>
      <c r="B222" s="1">
        <v>885126</v>
      </c>
      <c r="C222" s="1" t="s">
        <v>782</v>
      </c>
      <c r="D222" s="1" t="s">
        <v>783</v>
      </c>
      <c r="E222" s="2" t="s">
        <v>766</v>
      </c>
      <c r="F222" s="2" t="s">
        <v>784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J222*14481.90</f>
        <v>0</v>
      </c>
      <c r="L222" s="5"/>
    </row>
    <row r="223" spans="1:12" customHeight="1" ht="105" outlineLevel="3">
      <c r="A223" s="1"/>
      <c r="B223" s="1">
        <v>885127</v>
      </c>
      <c r="C223" s="1" t="s">
        <v>785</v>
      </c>
      <c r="D223" s="1" t="s">
        <v>786</v>
      </c>
      <c r="E223" s="2" t="s">
        <v>770</v>
      </c>
      <c r="F223" s="2" t="s">
        <v>787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J223*16109.85</f>
        <v>0</v>
      </c>
      <c r="L2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154:K154"/>
    <mergeCell ref="A214:K214"/>
    <mergeCell ref="A216:K216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  <mergeCell ref="A83:K83"/>
    <mergeCell ref="A105:K105"/>
    <mergeCell ref="A133:K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2025-10-19T12:44:00+03:00</dcterms:created>
  <dcterms:modified xsi:type="dcterms:W3CDTF">2025-10-19T12:44:00+03:00</dcterms:modified>
  <dc:title>Untitled Spreadsheet</dc:title>
  <dc:description/>
  <dc:subject/>
  <cp:keywords/>
  <cp:category/>
</cp:coreProperties>
</file>