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<sst xmlns="http://schemas.openxmlformats.org/spreadsheetml/2006/main" uniqueCount="402">
  <si>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</si>
  <si>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</si>
  <si>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</si>
  <si>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</si>
  <si>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</si>
  <si>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</si>
  <si>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</si>
  <si>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</si>
  <si>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</si>
  <si>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</si>
  <si>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</si>
  <si>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</si>
  <si>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Электроподогреватели</t>
  </si>
  <si>
    <t>Электроподогреватели Теплотех</t>
  </si>
  <si>
    <t>KIO-310001</t>
  </si>
  <si>
    <t>Электроподогреватель "Теплотех ЭВП-3М"</t>
  </si>
  <si>
    <t>6 453.30 руб.</t>
  </si>
  <si>
    <t>шт</t>
  </si>
  <si>
    <t>KIO-310002</t>
  </si>
  <si>
    <t>Электроподогреватель "Теплотех ЭВП-4,5М"</t>
  </si>
  <si>
    <t>7 731.26 руб.</t>
  </si>
  <si>
    <t>KIO-310003</t>
  </si>
  <si>
    <t>Электроподогреватель "Теплотех ЭВП-6М"</t>
  </si>
  <si>
    <t>8 770.30 руб.</t>
  </si>
  <si>
    <t>KIO-310004</t>
  </si>
  <si>
    <t>Электроподогреватель "Теплотех ЭВП-9М"</t>
  </si>
  <si>
    <t>9 991.92 руб.</t>
  </si>
  <si>
    <t>KIO-310005</t>
  </si>
  <si>
    <t>Электроподогреватель "Теплотех ЭВП-12М"</t>
  </si>
  <si>
    <t>10 499.54 руб.</t>
  </si>
  <si>
    <t>KIO-310006</t>
  </si>
  <si>
    <t>Электроподогреватель "Теплотех ЭВП-18М"</t>
  </si>
  <si>
    <t>16 439.17 руб.</t>
  </si>
  <si>
    <t>KIO-310007</t>
  </si>
  <si>
    <t>Электроподогреватель "Теплотех ЭВП-24М"</t>
  </si>
  <si>
    <t>18 750.15 руб.</t>
  </si>
  <si>
    <t>KIO-310008</t>
  </si>
  <si>
    <t>Электроподогреватель "Теплотех ЭВП-36М"</t>
  </si>
  <si>
    <t>23 197.52 руб.</t>
  </si>
  <si>
    <t>ТЭНы</t>
  </si>
  <si>
    <t>KIO-320002</t>
  </si>
  <si>
    <t>ТЭН 1,2 кВт с терморегулятором 1 1/4</t>
  </si>
  <si>
    <t>844.31 руб.</t>
  </si>
  <si>
    <t>KIO-320003</t>
  </si>
  <si>
    <t>ТЭН 1,5 кВт с терморегулятором 1 1/4</t>
  </si>
  <si>
    <t>KIO-320004</t>
  </si>
  <si>
    <t>ТЭН 2,0 кВт с терморегулятором 1 1/4</t>
  </si>
  <si>
    <t>KIO-320005</t>
  </si>
  <si>
    <t>ТЭН 2,5 кВт с терморегулятором 1 1/4</t>
  </si>
  <si>
    <t>1 052.44 руб.</t>
  </si>
  <si>
    <t>KIO-320006</t>
  </si>
  <si>
    <t>ТЭН 3,0 кВт с терморегулятором 1 1/4</t>
  </si>
  <si>
    <t>&gt;10</t>
  </si>
  <si>
    <t>KIO-320007</t>
  </si>
  <si>
    <t>ТЭН 3,5 кВт с терморегулятором 1 1/4</t>
  </si>
  <si>
    <t>KIO-320008</t>
  </si>
  <si>
    <t>ТЭН 4,0 кВт с терморегулятором 1 1/4</t>
  </si>
  <si>
    <t>KIO-320009</t>
  </si>
  <si>
    <t>уплотнительная прокладка RDT D42мм круглый профиль</t>
  </si>
  <si>
    <t>93.84 руб.</t>
  </si>
  <si>
    <t>KIO-320010</t>
  </si>
  <si>
    <t>уплотнительная прокладка RF D62*17.5 мм</t>
  </si>
  <si>
    <t>170.17 руб.</t>
  </si>
  <si>
    <t>ГАЗОВЫЕ котлы</t>
  </si>
  <si>
    <t>Газовые котлы ARDERIA</t>
  </si>
  <si>
    <t>ARD-100108</t>
  </si>
  <si>
    <t>D10</t>
  </si>
  <si>
    <t>Котел газовый двухконтурный настенный ARDERIA 10КВт (раздельные т/о), закрытая к/с</t>
  </si>
  <si>
    <t>41 163.01 руб.</t>
  </si>
  <si>
    <t>ARD-100109</t>
  </si>
  <si>
    <t>D14</t>
  </si>
  <si>
    <t>Котел газовый двухконтурный настенный ARDERIA 14КВт (раздельные т/о), закрытая к/с</t>
  </si>
  <si>
    <t>41 282.50 руб.</t>
  </si>
  <si>
    <t>ARD-100110</t>
  </si>
  <si>
    <t>D16</t>
  </si>
  <si>
    <t>Котел газовый двухконтурный настенный ARDERIA 16КВт (раздельные т/о), закрытая к/с</t>
  </si>
  <si>
    <t>41 378.09 руб.</t>
  </si>
  <si>
    <t>ARD-100111</t>
  </si>
  <si>
    <t>D18</t>
  </si>
  <si>
    <t>Котел газовый двухконтурный настенный ARDERIA 18КВт (раздельные т/о), закрытая к/с</t>
  </si>
  <si>
    <t>41 485.63 руб.</t>
  </si>
  <si>
    <t>ARD-100112</t>
  </si>
  <si>
    <t>D24</t>
  </si>
  <si>
    <t>КОТЕЛ газовый двухконтурный настенный ARDERIA 24КВт (26,6/5,5 кВт) (раздельные т/о), закрытая к/с</t>
  </si>
  <si>
    <t>42 955.31 руб.</t>
  </si>
  <si>
    <t>ARD-100113</t>
  </si>
  <si>
    <t>D28</t>
  </si>
  <si>
    <t>Котел газовый двухконтурный настенный ARDERIA 28КВт (раздельные т/о), закрытая к/с</t>
  </si>
  <si>
    <t>51 677.80 руб.</t>
  </si>
  <si>
    <t>ARD-100114</t>
  </si>
  <si>
    <t>D32</t>
  </si>
  <si>
    <t>Котел газовый двухконтурный настенный ARDERIA 32КВт (раздельные т/о), закрытая к/с</t>
  </si>
  <si>
    <t>52 729.28 руб.</t>
  </si>
  <si>
    <t>ARD-100115</t>
  </si>
  <si>
    <t>D40</t>
  </si>
  <si>
    <t>Котел газовый двухконтурный настенный ARDERIA 40КВт (раздельные т/о), закрытая к/с</t>
  </si>
  <si>
    <t>58 261.50 руб.</t>
  </si>
  <si>
    <t>ARD-100116</t>
  </si>
  <si>
    <t>SB24</t>
  </si>
  <si>
    <t>КОТЕЛ газовый одноконтурный настенный ARDERIA 24КВт (26,6/5,5 кВт), 3-ход клапан, закрытая к/с</t>
  </si>
  <si>
    <t>42 417.62 руб.</t>
  </si>
  <si>
    <t>ARD-100117</t>
  </si>
  <si>
    <t>SB28</t>
  </si>
  <si>
    <t>Котел газовый одноконтурный настенный ARDERIA 28КВт, 3-ход клапан, закрытая к/с</t>
  </si>
  <si>
    <t>50 960.89 руб.</t>
  </si>
  <si>
    <t>ARD-100118</t>
  </si>
  <si>
    <t>SB32</t>
  </si>
  <si>
    <t>Котел газовый одноконтурный настенный ARDERIA 32КВт, 3-ход клапан, закрытая к/с</t>
  </si>
  <si>
    <t>52 012.36 руб.</t>
  </si>
  <si>
    <t>ARD-100119</t>
  </si>
  <si>
    <t>SB40</t>
  </si>
  <si>
    <t>Котел газовый одноконтурный настенный ARDERIA 40КВт, 3-ход клапан, закрытая к/с</t>
  </si>
  <si>
    <t>55 238.04 руб.</t>
  </si>
  <si>
    <t xml:space="preserve">Газовые котлы TERMICA </t>
  </si>
  <si>
    <t>TMC-100001</t>
  </si>
  <si>
    <t>GRATA 12F</t>
  </si>
  <si>
    <t>Газовый настенный двухконтурный котел TERMICA 12КВт</t>
  </si>
  <si>
    <t>55 213.09 руб.</t>
  </si>
  <si>
    <t>TMC-100002</t>
  </si>
  <si>
    <t>GRATA 18F</t>
  </si>
  <si>
    <t>Газовый настенный двухконтурный котел TERMICA 18КВт</t>
  </si>
  <si>
    <t>58 750.76 руб.</t>
  </si>
  <si>
    <t>TMC-100003</t>
  </si>
  <si>
    <t>GRATA 24F</t>
  </si>
  <si>
    <t>Газовый настенный двухконтурный котел TERMICA 24КВт</t>
  </si>
  <si>
    <t>60 264.24 руб.</t>
  </si>
  <si>
    <t>TMC-100004</t>
  </si>
  <si>
    <t>GRATA 32F</t>
  </si>
  <si>
    <t>Газовый настенный двухконтурный котел TERMICA 32КВт</t>
  </si>
  <si>
    <t>77 878.49 руб.</t>
  </si>
  <si>
    <t>TMC-100005</t>
  </si>
  <si>
    <t>GRATA 24SF</t>
  </si>
  <si>
    <t>Газовый настенный одноконтурный котел TERMICA 24КВт с трехход смес клапан</t>
  </si>
  <si>
    <t>59 062.83 руб.</t>
  </si>
  <si>
    <t>TMC-100006</t>
  </si>
  <si>
    <t>GRATA 32SF</t>
  </si>
  <si>
    <t>Газовый настенный одноконтурный котел TERMICA 32КВт с трехход смес клапан</t>
  </si>
  <si>
    <t>72 623.53 руб.</t>
  </si>
  <si>
    <t xml:space="preserve">Газовые котлы ARISTON </t>
  </si>
  <si>
    <t>KOK- 001002</t>
  </si>
  <si>
    <t>Котел газовый одноконтурный настенный Ariston 24КВт CLAS XC SYSTEM 24 FF NG, с 3-ход клапан, закр ка</t>
  </si>
  <si>
    <t>71 117.51 руб.</t>
  </si>
  <si>
    <t>KOK- 001003</t>
  </si>
  <si>
    <t>Котел газовый одноконтурный настенный Ariston 28КВт CLAS XC SYSTEM 28 FF NG, с 3-ход клапан, з/к</t>
  </si>
  <si>
    <t>78 710.70 руб.</t>
  </si>
  <si>
    <t>KOK- 001004</t>
  </si>
  <si>
    <t>Котел газовый одноконтурный настенный Ariston 32КВт CLAS XC SYSTEM 32 FF NG, с 3-ход клапан, закр ка</t>
  </si>
  <si>
    <t>83 095.39 руб.</t>
  </si>
  <si>
    <t>KOK- 001005</t>
  </si>
  <si>
    <t xml:space="preserve">Котел газовый конденсационный одноконтурный настенный Ariston 24КВт CLAS ONE SYSTEM 24 RDC, с 3-ход </t>
  </si>
  <si>
    <t>89 726.13 руб.</t>
  </si>
  <si>
    <t>KOK- 001006</t>
  </si>
  <si>
    <t xml:space="preserve">Котел газовый конденсационный одноконтурный настенный Ariston 30КВт CLAS ONE SYSTEM 30 RDC, с 3-ход </t>
  </si>
  <si>
    <t>0.00 руб.</t>
  </si>
  <si>
    <t>KOK- 001007</t>
  </si>
  <si>
    <t xml:space="preserve">Котел газовый конденсационный одноконтурный настенный Ariston 35КВт CLAS ONE SYSTEM 35 RDC, с 3-ход </t>
  </si>
  <si>
    <t>98 731.39 руб.</t>
  </si>
  <si>
    <t>KOK- 001008</t>
  </si>
  <si>
    <t>Котел газовый конденсационный одноконтурный настенный Ariston 24КВт GENUS ONE SYSTEM 24, с 3-ход, эн</t>
  </si>
  <si>
    <t>97 777.37 руб.</t>
  </si>
  <si>
    <t>KOK- 001009</t>
  </si>
  <si>
    <t>Котел газовый конденсационный одноконтурный настенный Ariston 30КВт GENUS ONE SYSTEM 30, с 3-ход, эн</t>
  </si>
  <si>
    <t>102 650.65 руб.</t>
  </si>
  <si>
    <t>KOK- 001010</t>
  </si>
  <si>
    <t>Котел газовый конденсационный одноконтурный настенный Ariston 35КВт GENUS ONE SYSTEM 35, с 3-ход, эн</t>
  </si>
  <si>
    <t>107 523.94 руб.</t>
  </si>
  <si>
    <t>KOK- 001011</t>
  </si>
  <si>
    <t>Котел газовый двухконтурный настенный Ariston 15КВт CARES XC 15 FF NG, раздельный т/о медь-нерж</t>
  </si>
  <si>
    <t>58 070.84 руб.</t>
  </si>
  <si>
    <t>KOK- 001012</t>
  </si>
  <si>
    <t>Котел газовый двухконтурный настенный Ariston 24КВт CARES XC 24 FF NG, раздельный т/о медь-нерж</t>
  </si>
  <si>
    <t>58 319.35 руб.</t>
  </si>
  <si>
    <t>KOK- 001013</t>
  </si>
  <si>
    <t>Котел газовый двухконтурный настенный Ariston 24КВт ALTEAS XC 24 FF NG, энергосбережение, WIFI, прем</t>
  </si>
  <si>
    <t>100 420.40 руб.</t>
  </si>
  <si>
    <t>KOK- 001014</t>
  </si>
  <si>
    <t>Котел газовый двухконтурный настенный Ariston 30КВт ALTEAS XC 30 FF NG, энергосбережение, WIFI, прем</t>
  </si>
  <si>
    <t>111 007.26 руб.</t>
  </si>
  <si>
    <t>KOK- 001015</t>
  </si>
  <si>
    <t>Котел газовый двухконтурный настенный Ariston 35КВт ALTEAS XC 35 FF NG, энергосбережение, WIFI, прем</t>
  </si>
  <si>
    <t>120 739.09 руб.</t>
  </si>
  <si>
    <t>Газовые котлы VIEIR</t>
  </si>
  <si>
    <t>VER-001290</t>
  </si>
  <si>
    <t>L1PB20-S100</t>
  </si>
  <si>
    <t>Двухконтурный газовый котел с пластинчатым теплообменником 20Квт (1шт)</t>
  </si>
  <si>
    <t>57 584.10 руб.</t>
  </si>
  <si>
    <t>VER-001291</t>
  </si>
  <si>
    <t>L1PB24- S100</t>
  </si>
  <si>
    <t>Двухконтурный газовый котел с пластинчатым теплообменником 24Квт (1шт)</t>
  </si>
  <si>
    <t>VER-001292</t>
  </si>
  <si>
    <t>N1PB24- S100</t>
  </si>
  <si>
    <t>Одноконтурный газовый котел с трехходовым клапаном 24Квт (1шт)</t>
  </si>
  <si>
    <t>57 337.18 руб.</t>
  </si>
  <si>
    <t>VER-001293</t>
  </si>
  <si>
    <t>N1PB30-S100</t>
  </si>
  <si>
    <t>Одноконтурный газовый котел с трехходовым клапаном 30Квт (1шт)</t>
  </si>
  <si>
    <t>63 723.01 руб.</t>
  </si>
  <si>
    <t>VER-001294</t>
  </si>
  <si>
    <t>N1PB35-S100</t>
  </si>
  <si>
    <t>Одноконтурный газовый котел с трехходовым клапаном 35Квт (1шт)</t>
  </si>
  <si>
    <t>66 045.00 руб.</t>
  </si>
  <si>
    <t>ЭЛЕКТРИЧЕСКИЕ котлы</t>
  </si>
  <si>
    <t xml:space="preserve">Электрические котлы ARDERIA </t>
  </si>
  <si>
    <t>ARD-100101</t>
  </si>
  <si>
    <t>E4</t>
  </si>
  <si>
    <t>Электрический котел настенный Arderia 4КВт, 220Вт (бак, насос, электр управление)</t>
  </si>
  <si>
    <t>42 130.85 руб.</t>
  </si>
  <si>
    <t>ARD-100102</t>
  </si>
  <si>
    <t>E6</t>
  </si>
  <si>
    <t>Электрический котел настенный Arderia 6КВт, 220Вт (бак, насос, электр управление)</t>
  </si>
  <si>
    <t>43 624.43 руб.</t>
  </si>
  <si>
    <t>ARD-100103</t>
  </si>
  <si>
    <t>E9</t>
  </si>
  <si>
    <t>Электрический котел настенный Arderia 9КВт, 220Вт (бак, насос, электр управление)</t>
  </si>
  <si>
    <t>45 034.37 руб.</t>
  </si>
  <si>
    <t>ARD-100104</t>
  </si>
  <si>
    <t>E12</t>
  </si>
  <si>
    <t>Электрический котел настенный Arderia 12КВт, 380Вт (бак, насос, электр управление)</t>
  </si>
  <si>
    <t>46 527.95 руб.</t>
  </si>
  <si>
    <t>ARD-100105</t>
  </si>
  <si>
    <t>E16</t>
  </si>
  <si>
    <t>Электрический котел настенный Arderia 16КВт, 380Вт (бак, насос, электр управление)</t>
  </si>
  <si>
    <t>48 021.52 руб.</t>
  </si>
  <si>
    <t>ARD-100106</t>
  </si>
  <si>
    <t>E20</t>
  </si>
  <si>
    <t>Электрический котел настенный Arderia 20КВт, 380Вт (бак, насос, электр управление)</t>
  </si>
  <si>
    <t>49 311.98 руб.</t>
  </si>
  <si>
    <t>ARD-100107</t>
  </si>
  <si>
    <t>E24</t>
  </si>
  <si>
    <t>Электрический котел настенный Arderia 24КВт, 380Вт (бак, насос, электр управление)</t>
  </si>
  <si>
    <t>51 032.58 руб.</t>
  </si>
  <si>
    <t>Электрические котлы TERMICA</t>
  </si>
  <si>
    <t>TMC-100007</t>
  </si>
  <si>
    <t>ELECTRA 06</t>
  </si>
  <si>
    <t>Электрический настенный одноконтурный котел TERMICA 6КВт, 220/380Вт (бак, насос, электр управление)</t>
  </si>
  <si>
    <t>48 345.40 руб.</t>
  </si>
  <si>
    <t>TMC-100008</t>
  </si>
  <si>
    <t>ELECTRA 08</t>
  </si>
  <si>
    <t>Электрический настенный одноконтурный котел TERMICA 8КВт, 220/380Вт (бак, насос, электр управление)</t>
  </si>
  <si>
    <t>49 829.30 руб.</t>
  </si>
  <si>
    <t>TMC-100009</t>
  </si>
  <si>
    <t>ELECTRA 12</t>
  </si>
  <si>
    <t>Электрический настенный одноконтурный котел TERMICA 12КВт, 220/380Вт (бак, насос, электр управление)</t>
  </si>
  <si>
    <t>50 108.91 руб.</t>
  </si>
  <si>
    <t>TMC-100010</t>
  </si>
  <si>
    <t>ELECTRA 15</t>
  </si>
  <si>
    <t>Электрический настенный одноконтурный котел TERMICA 15КВт, 220/380Вт (бак, насос, электр управление)</t>
  </si>
  <si>
    <t>55 506.34 руб.</t>
  </si>
  <si>
    <t>TMC-100011</t>
  </si>
  <si>
    <t>ELECTRA 18</t>
  </si>
  <si>
    <t>Электрический настенный одноконтурный котел TERMICA 18КВт, 380Вт (бак, насос, электр управление)</t>
  </si>
  <si>
    <t>55 721.48 руб.</t>
  </si>
  <si>
    <t>TMC-100012</t>
  </si>
  <si>
    <t>ELECTRA 21</t>
  </si>
  <si>
    <t>Электрический настенный одноконтурный котел TERMICA 21КВт, 380Вт (бак, насос, электр управление)</t>
  </si>
  <si>
    <t>TMC-100013</t>
  </si>
  <si>
    <t>ELECTRA 24</t>
  </si>
  <si>
    <t>Электрический настенный одноконтурный котел TERMICA 24КВт, 380Вт (бак, насос, электр управление)</t>
  </si>
  <si>
    <t>58 753.41 руб.</t>
  </si>
  <si>
    <t>Электрические котлы THERMEX</t>
  </si>
  <si>
    <t>TRX-100101</t>
  </si>
  <si>
    <t>Skif 5-12 Wi-Fi</t>
  </si>
  <si>
    <t>Электрический настен одноконтур котел THERMEX, 5-8-10-12КВт, 220/380Вт (возможно подключ БКН)</t>
  </si>
  <si>
    <t>42 818.04 руб.</t>
  </si>
  <si>
    <t>TRX-100103</t>
  </si>
  <si>
    <t>Grizzly 5-12 Wi-Fi</t>
  </si>
  <si>
    <t>-Электрический настен одноконтур котел THERMEX  5-12КВт, 220/380Вт (без подключ БКН)</t>
  </si>
  <si>
    <t>38 834.04 руб.</t>
  </si>
  <si>
    <t>TRX-100105</t>
  </si>
  <si>
    <t>Cube Wi-Fi</t>
  </si>
  <si>
    <t>Комнатный термостат THERMEX Cube Wi-Fi, -10°С - +55°С, (питание от батареек)</t>
  </si>
  <si>
    <t>2 081.64 руб.</t>
  </si>
  <si>
    <t xml:space="preserve">Электрические котлы PROTERM </t>
  </si>
  <si>
    <t>KOK- 001016</t>
  </si>
  <si>
    <t>Электрический настенный одноконтурный котел Protherm Skat 6КВт КE/14 (Словения), 220/380Вт</t>
  </si>
  <si>
    <t>82 246.40 руб.</t>
  </si>
  <si>
    <t>KOK- 001017</t>
  </si>
  <si>
    <t>Электрический настенный одноконтурный котел Protherm Skat 9КВт КE/14 (Словения), 220/380Вт</t>
  </si>
  <si>
    <t>83 072.00 руб.</t>
  </si>
  <si>
    <t>KOK- 001018</t>
  </si>
  <si>
    <t>Электрический настенный одноконтурный котел Protherm Skat 12КВт КE/14 (Словения), 380Вт</t>
  </si>
  <si>
    <t>84 352.00 руб.</t>
  </si>
  <si>
    <t>KOK- 001019</t>
  </si>
  <si>
    <t>Электрический настенный одноконтурный котел Protherm Skat 14КВт КE/14 (Словения), 380Вт</t>
  </si>
  <si>
    <t>89 280.00 руб.</t>
  </si>
  <si>
    <t>KOK- 001020</t>
  </si>
  <si>
    <t>Электрический настенный одноконтурный котел Protherm Skat 18КВт КE/14 (Словения), 380Вт</t>
  </si>
  <si>
    <t>95 040.00 руб.</t>
  </si>
  <si>
    <t>Электрические котлы ЭВАН</t>
  </si>
  <si>
    <t>KOK- 001021</t>
  </si>
  <si>
    <t>14375 Электрокотел ЭВАН EXPERT-18</t>
  </si>
  <si>
    <t>91 520.48 руб.</t>
  </si>
  <si>
    <t>KOK- 001022</t>
  </si>
  <si>
    <t>14385 Электрокотел ЭВАН EXPERT-24</t>
  </si>
  <si>
    <t>95 664.24 руб.</t>
  </si>
  <si>
    <t>KOK- 001023</t>
  </si>
  <si>
    <t>14506 Электрокотел ЭВАН EXPERT PLUS - 6</t>
  </si>
  <si>
    <t>72 711.34 руб.</t>
  </si>
  <si>
    <t>KOK- 001024</t>
  </si>
  <si>
    <t>14509 Электрокотел ЭВАН EXPERT PLUS - 9</t>
  </si>
  <si>
    <t>76 526.78 руб.</t>
  </si>
  <si>
    <t>KOK- 001025</t>
  </si>
  <si>
    <t>14512 Электрокотел ЭВАН EXPERT PLUS -12</t>
  </si>
  <si>
    <t>77 943.94 руб.</t>
  </si>
  <si>
    <t>KOK- 001026</t>
  </si>
  <si>
    <t>14514 Электрокотел ЭВАН EXPERT PLUS -14</t>
  </si>
  <si>
    <t>81 105.30 руб.</t>
  </si>
  <si>
    <t>KOK- 001027</t>
  </si>
  <si>
    <t>Электрокотел EXPERT PLUS - 8</t>
  </si>
  <si>
    <t>75 654.68 руб.</t>
  </si>
  <si>
    <t>KOK- 001028</t>
  </si>
  <si>
    <t>Электрокотел EXPERT PLUS -18</t>
  </si>
  <si>
    <t>86 010.86 руб.</t>
  </si>
  <si>
    <t>KOK- 001029</t>
  </si>
  <si>
    <t>Электрокотел EXPERT PLUS -21</t>
  </si>
  <si>
    <t>87 646.05 руб.</t>
  </si>
  <si>
    <t>KOK- 001030</t>
  </si>
  <si>
    <t>Электрокотел EXPERT PLUS -24</t>
  </si>
  <si>
    <t>90 153.34 руб.</t>
  </si>
  <si>
    <t>KOK- 001031</t>
  </si>
  <si>
    <t>12903 Электрокотел ЭВАН NEXT-3</t>
  </si>
  <si>
    <t>15 935.33 руб.</t>
  </si>
  <si>
    <t>KOK- 001032</t>
  </si>
  <si>
    <t>12905 Электрокотел ЭВАН NEXT-5</t>
  </si>
  <si>
    <t>18 351.97 руб.</t>
  </si>
  <si>
    <t>KOK- 001033</t>
  </si>
  <si>
    <t>12907 Электрокотел ЭВАН NEXT-7</t>
  </si>
  <si>
    <t>19 271.12 руб.</t>
  </si>
  <si>
    <t>KOK- 001034</t>
  </si>
  <si>
    <t>12909 Электрокотел ЭВАН NEXT-9</t>
  </si>
  <si>
    <t>20 551.73 руб.</t>
  </si>
  <si>
    <t>KOK- 001035</t>
  </si>
  <si>
    <t>12912 Электрокотел ЭВАН NEXT-12 (380)</t>
  </si>
  <si>
    <t>21 894.30 руб.</t>
  </si>
  <si>
    <t>KOK- 001036</t>
  </si>
  <si>
    <t>12914 Электрокотел ЭВАН NEXT-14 (380)</t>
  </si>
  <si>
    <t>23 526.05 руб.</t>
  </si>
  <si>
    <t>KOK- 001037</t>
  </si>
  <si>
    <t>12943 Котел Warmos Start - 3</t>
  </si>
  <si>
    <t>10 497.90 руб.</t>
  </si>
  <si>
    <t>KOK- 001038</t>
  </si>
  <si>
    <t>12945 Котел Warmos Start - 5</t>
  </si>
  <si>
    <t>10 966.66 руб.</t>
  </si>
  <si>
    <t>KOK- 001039</t>
  </si>
  <si>
    <t>12947 Котел Warmos Start - 7</t>
  </si>
  <si>
    <t>11 424.51 руб.</t>
  </si>
  <si>
    <t>KOK- 001040</t>
  </si>
  <si>
    <t>12949 Котел Warmos Start - 9</t>
  </si>
  <si>
    <t>12 198.50 руб.</t>
  </si>
  <si>
    <t>KOK- 001041</t>
  </si>
  <si>
    <t>12952 Котел Warmos Start - 12</t>
  </si>
  <si>
    <t>12 656.35 руб.</t>
  </si>
  <si>
    <t>KOK- 001042</t>
  </si>
  <si>
    <t>12954 Котел Warmos Start - 14</t>
  </si>
  <si>
    <t>13 277.72 руб.</t>
  </si>
  <si>
    <t>KOK- 001043</t>
  </si>
  <si>
    <t>Электроприбор отопительный ЭВАН PRACTIC-  3</t>
  </si>
  <si>
    <t>37 870.94 руб.</t>
  </si>
  <si>
    <t>KOK- 001044</t>
  </si>
  <si>
    <t>Электроприбор отопительный ЭВАН PRACTIC-  5</t>
  </si>
  <si>
    <t>40 215.29 руб.</t>
  </si>
  <si>
    <t>KOK- 001045</t>
  </si>
  <si>
    <t>Электроприбор отопительный ЭВАН PRACTIC-  6</t>
  </si>
  <si>
    <t>41 382.29 руб.</t>
  </si>
  <si>
    <t>KOK- 001046</t>
  </si>
  <si>
    <t>Электроприбор отопительный ЭВАН PRACTIC-  7</t>
  </si>
  <si>
    <t>43 427.14 руб.</t>
  </si>
  <si>
    <t>KOK- 001047</t>
  </si>
  <si>
    <t>Электроприбор отопительный ЭВАН PRACTIC-  9</t>
  </si>
  <si>
    <t>44 893.64 руб.</t>
  </si>
  <si>
    <t>KOK- 001048</t>
  </si>
  <si>
    <t>Электроприбор отопительный ЭВАН PRACTIC- 12</t>
  </si>
  <si>
    <t>48 694.16 руб.</t>
  </si>
  <si>
    <t>KOK- 001049</t>
  </si>
  <si>
    <t>Электроприбор отопительный ЭВАН PRACTIC- 14</t>
  </si>
  <si>
    <t>52 494.68 руб.</t>
  </si>
  <si>
    <t>KOK- 001050</t>
  </si>
  <si>
    <t>Электроприбор отопительный ЭВАН PRACTIC- 18</t>
  </si>
  <si>
    <t>60 828.98 руб.</t>
  </si>
  <si>
    <t>KOK- 001051</t>
  </si>
  <si>
    <t>Электроприбор отопительный ЭВАН PRACTIC- 21</t>
  </si>
  <si>
    <t>64 185.41 руб.</t>
  </si>
  <si>
    <t>KOK- 001052</t>
  </si>
  <si>
    <t>Электроприбор отопительный ЭВАН PRACTIC- 24</t>
  </si>
  <si>
    <t>67 407.59 руб.</t>
  </si>
  <si>
    <t>Электрические котлы VIEIR</t>
  </si>
  <si>
    <t>VER-000359</t>
  </si>
  <si>
    <t>VRKT5.5</t>
  </si>
  <si>
    <t>Электрический котел (1шт)</t>
  </si>
  <si>
    <t>52 078.86 руб.</t>
  </si>
  <si>
    <t>VER-000360</t>
  </si>
  <si>
    <t>VRKT7.5</t>
  </si>
  <si>
    <t>53 670.49 руб.</t>
  </si>
  <si>
    <t>VER-000361</t>
  </si>
  <si>
    <t>VRKT9.5</t>
  </si>
  <si>
    <t>55 153.53 руб.</t>
  </si>
  <si>
    <t>VER-000362</t>
  </si>
  <si>
    <t>VRKT11</t>
  </si>
  <si>
    <t>55 394.50 руб.</t>
  </si>
  <si>
    <t>VER-000363</t>
  </si>
  <si>
    <t>VRKT13</t>
  </si>
  <si>
    <t>55 886.86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</si>
</sst>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36d_86a5_11e9_8101_003048fd731b_e872285a_518a_11ea_810f_003048fd731b1.png"/><Relationship Id="rId2" Type="http://schemas.openxmlformats.org/officeDocument/2006/relationships/image" Target="../media/90d5536f_86a5_11e9_8101_003048fd731b_e872285b_518a_11ea_810f_003048fd731b2.jpeg"/><Relationship Id="rId3" Type="http://schemas.openxmlformats.org/officeDocument/2006/relationships/image" Target="../media/90d55371_86a5_11e9_8101_003048fd731b_e872285c_518a_11ea_810f_003048fd731b3.jpeg"/><Relationship Id="rId4" Type="http://schemas.openxmlformats.org/officeDocument/2006/relationships/image" Target="../media/97771b69_86a5_11e9_8101_003048fd731b_e872285d_518a_11ea_810f_003048fd731b4.jpeg"/><Relationship Id="rId5" Type="http://schemas.openxmlformats.org/officeDocument/2006/relationships/image" Target="../media/97771b6b_86a5_11e9_8101_003048fd731b_e8722856_518a_11ea_810f_003048fd731b5.jpeg"/><Relationship Id="rId6" Type="http://schemas.openxmlformats.org/officeDocument/2006/relationships/image" Target="../media/97771b6d_86a5_11e9_8101_003048fd731b_e8722857_518a_11ea_810f_003048fd731b6.jpeg"/><Relationship Id="rId7" Type="http://schemas.openxmlformats.org/officeDocument/2006/relationships/image" Target="../media/97771b6f_86a5_11e9_8101_003048fd731b_e8722858_518a_11ea_810f_003048fd731b7.jpeg"/><Relationship Id="rId8" Type="http://schemas.openxmlformats.org/officeDocument/2006/relationships/image" Target="../media/97771b71_86a5_11e9_8101_003048fd731b_e8722859_518a_11ea_810f_003048fd731b8.jpeg"/><Relationship Id="rId9" Type="http://schemas.openxmlformats.org/officeDocument/2006/relationships/image" Target="../media/97771b76_86a5_11e9_8101_003048fd731b_d37ff3c5_5d4f_11f0_a779_047c1617b1439.jpeg"/><Relationship Id="rId10" Type="http://schemas.openxmlformats.org/officeDocument/2006/relationships/image" Target="../media/97771b78_86a5_11e9_8101_003048fd731b_d37ff3c6_5d4f_11f0_a779_047c1617b14310.jpeg"/><Relationship Id="rId11" Type="http://schemas.openxmlformats.org/officeDocument/2006/relationships/image" Target="../media/97771b7a_86a5_11e9_8101_003048fd731b_d37ff3c7_5d4f_11f0_a779_047c1617b14311.jpeg"/><Relationship Id="rId12" Type="http://schemas.openxmlformats.org/officeDocument/2006/relationships/image" Target="../media/97771b7c_86a5_11e9_8101_003048fd731b_d37ff3c8_5d4f_11f0_a779_047c1617b14312.jpeg"/><Relationship Id="rId13" Type="http://schemas.openxmlformats.org/officeDocument/2006/relationships/image" Target="../media/97771b7e_86a5_11e9_8101_003048fd731b_d37ff3c9_5d4f_11f0_a779_047c1617b14313.jpeg"/><Relationship Id="rId14" Type="http://schemas.openxmlformats.org/officeDocument/2006/relationships/image" Target="../media/97771b80_86a5_11e9_8101_003048fd731b_d37ff3ca_5d4f_11f0_a779_047c1617b14314.jpeg"/><Relationship Id="rId15" Type="http://schemas.openxmlformats.org/officeDocument/2006/relationships/image" Target="../media/97771b82_86a5_11e9_8101_003048fd731b_d37ff3cb_5d4f_11f0_a779_047c1617b14315.jpeg"/><Relationship Id="rId16" Type="http://schemas.openxmlformats.org/officeDocument/2006/relationships/image" Target="../media/97771b84_86a5_11e9_8101_003048fd731b_4b3c1cb3_5a46_11f0_a775_047c1617b14316.jpeg"/><Relationship Id="rId17" Type="http://schemas.openxmlformats.org/officeDocument/2006/relationships/image" Target="../media/97771b86_86a5_11e9_8101_003048fd731b_4b3c1cb4_5a46_11f0_a775_047c1617b14317.jpeg"/><Relationship Id="rId18" Type="http://schemas.openxmlformats.org/officeDocument/2006/relationships/image" Target="../media/dc3900a7_823f_11ed_a3a0_047c1617b143_4b3c1c6e_5a46_11f0_a775_047c1617b14318.jpeg"/><Relationship Id="rId19" Type="http://schemas.openxmlformats.org/officeDocument/2006/relationships/image" Target="../media/dc3900a9_823f_11ed_a3a0_047c1617b143_4b3c1c72_5a46_11f0_a775_047c1617b14319.jpeg"/><Relationship Id="rId20" Type="http://schemas.openxmlformats.org/officeDocument/2006/relationships/image" Target="../media/dc3900ab_823f_11ed_a3a0_047c1617b143_4b3c1c76_5a46_11f0_a775_047c1617b14320.jpeg"/><Relationship Id="rId21" Type="http://schemas.openxmlformats.org/officeDocument/2006/relationships/image" Target="../media/dc3900ad_823f_11ed_a3a0_047c1617b143_4b3c1c7a_5a46_11f0_a775_047c1617b14321.jpeg"/><Relationship Id="rId22" Type="http://schemas.openxmlformats.org/officeDocument/2006/relationships/image" Target="../media/dc3900af_823f_11ed_a3a0_047c1617b143_4b3c1c7e_5a46_11f0_a775_047c1617b14322.jpeg"/><Relationship Id="rId23" Type="http://schemas.openxmlformats.org/officeDocument/2006/relationships/image" Target="../media/dc3900b1_823f_11ed_a3a0_047c1617b143_4b3c1c82_5a46_11f0_a775_047c1617b14323.jpeg"/><Relationship Id="rId24" Type="http://schemas.openxmlformats.org/officeDocument/2006/relationships/image" Target="../media/dc3900b3_823f_11ed_a3a0_047c1617b143_4b3c1c86_5a46_11f0_a775_047c1617b14324.jpeg"/><Relationship Id="rId25" Type="http://schemas.openxmlformats.org/officeDocument/2006/relationships/image" Target="../media/dc3900b5_823f_11ed_a3a0_047c1617b143_4b3c1c8a_5a46_11f0_a775_047c1617b14325.jpeg"/><Relationship Id="rId26" Type="http://schemas.openxmlformats.org/officeDocument/2006/relationships/image" Target="../media/dc3900b7_823f_11ed_a3a0_047c1617b143_4b3c1c8e_5a46_11f0_a775_047c1617b14326.jpeg"/><Relationship Id="rId27" Type="http://schemas.openxmlformats.org/officeDocument/2006/relationships/image" Target="../media/dc3900b9_823f_11ed_a3a0_047c1617b143_4b3c1c92_5a46_11f0_a775_047c1617b14327.jpeg"/><Relationship Id="rId28" Type="http://schemas.openxmlformats.org/officeDocument/2006/relationships/image" Target="../media/dc3900bb_823f_11ed_a3a0_047c1617b143_4b3c1c96_5a46_11f0_a775_047c1617b14328.jpeg"/><Relationship Id="rId29" Type="http://schemas.openxmlformats.org/officeDocument/2006/relationships/image" Target="../media/dc3900bd_823f_11ed_a3a0_047c1617b143_4b3c1c9a_5a46_11f0_a775_047c1617b14329.jpeg"/><Relationship Id="rId30" Type="http://schemas.openxmlformats.org/officeDocument/2006/relationships/image" Target="../media/1a0593fc_823c_11ed_a3a0_047c1617b143_ba673475_f115_11ee_a58b_047c1617b14330.jpeg"/><Relationship Id="rId31" Type="http://schemas.openxmlformats.org/officeDocument/2006/relationships/image" Target="../media/1a0593fe_823c_11ed_a3a0_047c1617b143_ba673476_f115_11ee_a58b_047c1617b14331.jpeg"/><Relationship Id="rId32" Type="http://schemas.openxmlformats.org/officeDocument/2006/relationships/image" Target="../media/1a059400_823c_11ed_a3a0_047c1617b143_ba673477_f115_11ee_a58b_047c1617b14332.jpeg"/><Relationship Id="rId33" Type="http://schemas.openxmlformats.org/officeDocument/2006/relationships/image" Target="../media/1a059402_823c_11ed_a3a0_047c1617b143_ba673479_f115_11ee_a58b_047c1617b14333.jpeg"/><Relationship Id="rId34" Type="http://schemas.openxmlformats.org/officeDocument/2006/relationships/image" Target="../media/1a059404_823c_11ed_a3a0_047c1617b143_ba673478_f115_11ee_a58b_047c1617b14334.jpeg"/><Relationship Id="rId35" Type="http://schemas.openxmlformats.org/officeDocument/2006/relationships/image" Target="../media/1a059406_823c_11ed_a3a0_047c1617b143_ba67347a_f115_11ee_a58b_047c1617b14335.jpeg"/><Relationship Id="rId36" Type="http://schemas.openxmlformats.org/officeDocument/2006/relationships/image" Target="../media/ebff867d_a80b_11ed_a3d4_047c1617b143_ba67346f_f115_11ee_a58b_047c1617b14336.jpeg"/><Relationship Id="rId37" Type="http://schemas.openxmlformats.org/officeDocument/2006/relationships/image" Target="../media/ebff867f_a80b_11ed_a3d4_047c1617b143_ba673470_f115_11ee_a58b_047c1617b14337.jpeg"/><Relationship Id="rId38" Type="http://schemas.openxmlformats.org/officeDocument/2006/relationships/image" Target="../media/ebff8681_a80b_11ed_a3d4_047c1617b143_ba673471_f115_11ee_a58b_047c1617b14338.jpeg"/><Relationship Id="rId39" Type="http://schemas.openxmlformats.org/officeDocument/2006/relationships/image" Target="../media/ebff8683_a80b_11ed_a3d4_047c1617b143_ba673469_f115_11ee_a58b_047c1617b14339.jpeg"/><Relationship Id="rId40" Type="http://schemas.openxmlformats.org/officeDocument/2006/relationships/image" Target="../media/ebff8685_a80b_11ed_a3d4_047c1617b143_ba67346a_f115_11ee_a58b_047c1617b14340.jpeg"/><Relationship Id="rId41" Type="http://schemas.openxmlformats.org/officeDocument/2006/relationships/image" Target="../media/ebff8687_a80b_11ed_a3d4_047c1617b143_ba67346b_f115_11ee_a58b_047c1617b14341.jpeg"/><Relationship Id="rId42" Type="http://schemas.openxmlformats.org/officeDocument/2006/relationships/image" Target="../media/ebff8689_a80b_11ed_a3d4_047c1617b143_ba673466_f115_11ee_a58b_047c1617b14342.jpeg"/><Relationship Id="rId43" Type="http://schemas.openxmlformats.org/officeDocument/2006/relationships/image" Target="../media/ebff868b_a80b_11ed_a3d4_047c1617b143_ba673467_f115_11ee_a58b_047c1617b14343.jpeg"/><Relationship Id="rId44" Type="http://schemas.openxmlformats.org/officeDocument/2006/relationships/image" Target="../media/ebff868d_a80b_11ed_a3d4_047c1617b143_ba673468_f115_11ee_a58b_047c1617b14344.jpeg"/><Relationship Id="rId45" Type="http://schemas.openxmlformats.org/officeDocument/2006/relationships/image" Target="../media/ebff868f_a80b_11ed_a3d4_047c1617b143_ba673473_f115_11ee_a58b_047c1617b14345.jpeg"/><Relationship Id="rId46" Type="http://schemas.openxmlformats.org/officeDocument/2006/relationships/image" Target="../media/ebff8691_a80b_11ed_a3d4_047c1617b143_ba673472_f115_11ee_a58b_047c1617b14346.jpeg"/><Relationship Id="rId47" Type="http://schemas.openxmlformats.org/officeDocument/2006/relationships/image" Target="../media/ebff8693_a80b_11ed_a3d4_047c1617b143_ba67346c_f115_11ee_a58b_047c1617b14347.jpeg"/><Relationship Id="rId48" Type="http://schemas.openxmlformats.org/officeDocument/2006/relationships/image" Target="../media/ebff8695_a80b_11ed_a3d4_047c1617b143_ba67346d_f115_11ee_a58b_047c1617b14348.jpeg"/><Relationship Id="rId49" Type="http://schemas.openxmlformats.org/officeDocument/2006/relationships/image" Target="../media/ebff8697_a80b_11ed_a3d4_047c1617b143_ba67346e_f115_11ee_a58b_047c1617b14349.jpeg"/><Relationship Id="rId50" Type="http://schemas.openxmlformats.org/officeDocument/2006/relationships/image" Target="../media/3e84727e_afd7_11ef_a68d_047c1617b143_d9228676_f1db_11ef_a6e1_047c1617b14350.jpeg"/><Relationship Id="rId51" Type="http://schemas.openxmlformats.org/officeDocument/2006/relationships/image" Target="../media/3e847280_afd7_11ef_a68d_047c1617b143_d9228678_f1db_11ef_a6e1_047c1617b14351.jpeg"/><Relationship Id="rId52" Type="http://schemas.openxmlformats.org/officeDocument/2006/relationships/image" Target="../media/3e847282_afd7_11ef_a68d_047c1617b143_d922867a_f1db_11ef_a6e1_047c1617b14352.jpeg"/><Relationship Id="rId53" Type="http://schemas.openxmlformats.org/officeDocument/2006/relationships/image" Target="../media/3e847284_afd7_11ef_a68d_047c1617b143_d922867b_f1db_11ef_a6e1_047c1617b14353.jpeg"/><Relationship Id="rId54" Type="http://schemas.openxmlformats.org/officeDocument/2006/relationships/image" Target="../media/3e847286_afd7_11ef_a68d_047c1617b143_d922867c_f1db_11ef_a6e1_047c1617b14354.jpeg"/><Relationship Id="rId55" Type="http://schemas.openxmlformats.org/officeDocument/2006/relationships/image" Target="../media/dc390099_823f_11ed_a3a0_047c1617b143_4b3c1caa_5a46_11f0_a775_047c1617b14355.jpeg"/><Relationship Id="rId56" Type="http://schemas.openxmlformats.org/officeDocument/2006/relationships/image" Target="../media/dc39009b_823f_11ed_a3a0_047c1617b143_4b3c1cad_5a46_11f0_a775_047c1617b14356.jpeg"/><Relationship Id="rId57" Type="http://schemas.openxmlformats.org/officeDocument/2006/relationships/image" Target="../media/dc39009d_823f_11ed_a3a0_047c1617b143_4b3c1cb0_5a46_11f0_a775_047c1617b14357.jpeg"/><Relationship Id="rId58" Type="http://schemas.openxmlformats.org/officeDocument/2006/relationships/image" Target="../media/dc39009f_823f_11ed_a3a0_047c1617b143_4b3c1c9e_5a46_11f0_a775_047c1617b14358.jpeg"/><Relationship Id="rId59" Type="http://schemas.openxmlformats.org/officeDocument/2006/relationships/image" Target="../media/dc3900a1_823f_11ed_a3a0_047c1617b143_4b3c1ca1_5a46_11f0_a775_047c1617b14359.jpeg"/><Relationship Id="rId60" Type="http://schemas.openxmlformats.org/officeDocument/2006/relationships/image" Target="../media/dc3900a3_823f_11ed_a3a0_047c1617b143_4b3c1ca4_5a46_11f0_a775_047c1617b14360.jpeg"/><Relationship Id="rId61" Type="http://schemas.openxmlformats.org/officeDocument/2006/relationships/image" Target="../media/dc3900a5_823f_11ed_a3a0_047c1617b143_4b3c1ca7_5a46_11f0_a775_047c1617b14361.jpeg"/><Relationship Id="rId62" Type="http://schemas.openxmlformats.org/officeDocument/2006/relationships/image" Target="../media/1a059408_823c_11ed_a3a0_047c1617b143_c0e52a70_f115_11ee_a58b_047c1617b14362.jpeg"/><Relationship Id="rId63" Type="http://schemas.openxmlformats.org/officeDocument/2006/relationships/image" Target="../media/1a05940a_823c_11ed_a3a0_047c1617b143_c0e52a71_f115_11ee_a58b_047c1617b14363.jpeg"/><Relationship Id="rId64" Type="http://schemas.openxmlformats.org/officeDocument/2006/relationships/image" Target="../media/1a05940c_823c_11ed_a3a0_047c1617b143_c0e52a72_f115_11ee_a58b_047c1617b14364.jpeg"/><Relationship Id="rId65" Type="http://schemas.openxmlformats.org/officeDocument/2006/relationships/image" Target="../media/1a05940e_823c_11ed_a3a0_047c1617b143_c0e52a73_f115_11ee_a58b_047c1617b14365.jpeg"/><Relationship Id="rId66" Type="http://schemas.openxmlformats.org/officeDocument/2006/relationships/image" Target="../media/1a059410_823c_11ed_a3a0_047c1617b143_c0e52a74_f115_11ee_a58b_047c1617b14366.jpeg"/><Relationship Id="rId67" Type="http://schemas.openxmlformats.org/officeDocument/2006/relationships/image" Target="../media/1a059412_823c_11ed_a3a0_047c1617b143_c0e52a75_f115_11ee_a58b_047c1617b14367.jpeg"/><Relationship Id="rId68" Type="http://schemas.openxmlformats.org/officeDocument/2006/relationships/image" Target="../media/1a059414_823c_11ed_a3a0_047c1617b143_c0e52a76_f115_11ee_a58b_047c1617b14368.jpeg"/><Relationship Id="rId69" Type="http://schemas.openxmlformats.org/officeDocument/2006/relationships/image" Target="../media/7df682b8_821d_11ed_a3a0_047c1617b143_c0e52a7c_f115_11ee_a58b_047c1617b14369.jpeg"/><Relationship Id="rId70" Type="http://schemas.openxmlformats.org/officeDocument/2006/relationships/image" Target="../media/7df682bc_821d_11ed_a3a0_047c1617b143_c0e52a7a_f115_11ee_a58b_047c1617b14370.jpeg"/><Relationship Id="rId71" Type="http://schemas.openxmlformats.org/officeDocument/2006/relationships/image" Target="../media/7df682c0_821d_11ed_a3a0_047c1617b143_c0e52a79_f115_11ee_a58b_047c1617b14371.jpeg"/><Relationship Id="rId72" Type="http://schemas.openxmlformats.org/officeDocument/2006/relationships/image" Target="../media/ebff8699_a80b_11ed_a3d4_047c1617b143_c0e52a69_f115_11ee_a58b_047c1617b14372.jpeg"/><Relationship Id="rId73" Type="http://schemas.openxmlformats.org/officeDocument/2006/relationships/image" Target="../media/ebff869b_a80b_11ed_a3d4_047c1617b143_c0e52a6a_f115_11ee_a58b_047c1617b14373.jpeg"/><Relationship Id="rId74" Type="http://schemas.openxmlformats.org/officeDocument/2006/relationships/image" Target="../media/ebff869d_a80b_11ed_a3d4_047c1617b143_c0e52a6b_f115_11ee_a58b_047c1617b14374.jpeg"/><Relationship Id="rId75" Type="http://schemas.openxmlformats.org/officeDocument/2006/relationships/image" Target="../media/ebff869f_a80b_11ed_a3d4_047c1617b143_c0e52a6c_f115_11ee_a58b_047c1617b14375.jpeg"/><Relationship Id="rId76" Type="http://schemas.openxmlformats.org/officeDocument/2006/relationships/image" Target="../media/ebff86a1_a80b_11ed_a3d4_047c1617b143_c0e52a6d_f115_11ee_a58b_047c1617b14376.jpeg"/><Relationship Id="rId77" Type="http://schemas.openxmlformats.org/officeDocument/2006/relationships/image" Target="../media/ebff86a3_a80b_11ed_a3d4_047c1617b143_c0e52a8f_f115_11ee_a58b_047c1617b14377.jpeg"/><Relationship Id="rId78" Type="http://schemas.openxmlformats.org/officeDocument/2006/relationships/image" Target="../media/ebff86a5_a80b_11ed_a3d4_047c1617b143_c0e52a90_f115_11ee_a58b_047c1617b14378.jpeg"/><Relationship Id="rId79" Type="http://schemas.openxmlformats.org/officeDocument/2006/relationships/image" Target="../media/ebff86a7_a80b_11ed_a3d4_047c1617b143_c0e52a9b_f115_11ee_a58b_047c1617b14379.jpeg"/><Relationship Id="rId80" Type="http://schemas.openxmlformats.org/officeDocument/2006/relationships/image" Target="../media/ebff86a9_a80b_11ed_a3d4_047c1617b143_c0e52a9d_f115_11ee_a58b_047c1617b14380.jpeg"/><Relationship Id="rId81" Type="http://schemas.openxmlformats.org/officeDocument/2006/relationships/image" Target="../media/ebff86ab_a80b_11ed_a3d4_047c1617b143_c0e52a9e_f115_11ee_a58b_047c1617b14381.jpeg"/><Relationship Id="rId82" Type="http://schemas.openxmlformats.org/officeDocument/2006/relationships/image" Target="../media/ebff86ad_a80b_11ed_a3d4_047c1617b143_c0e52a9f_f115_11ee_a58b_047c1617b14382.jpeg"/><Relationship Id="rId83" Type="http://schemas.openxmlformats.org/officeDocument/2006/relationships/image" Target="../media/ebff86af_a80b_11ed_a3d4_047c1617b143_c0e52a9c_f115_11ee_a58b_047c1617b14383.jpeg"/><Relationship Id="rId84" Type="http://schemas.openxmlformats.org/officeDocument/2006/relationships/image" Target="../media/ebff86b1_a80b_11ed_a3d4_047c1617b143_c0e52aa0_f115_11ee_a58b_047c1617b14384.jpeg"/><Relationship Id="rId85" Type="http://schemas.openxmlformats.org/officeDocument/2006/relationships/image" Target="../media/ebff86b3_a80b_11ed_a3d4_047c1617b143_c0e52aa1_f115_11ee_a58b_047c1617b14385.jpeg"/><Relationship Id="rId86" Type="http://schemas.openxmlformats.org/officeDocument/2006/relationships/image" Target="../media/ebff86b5_a80b_11ed_a3d4_047c1617b143_c0e52aa2_f115_11ee_a58b_047c1617b14386.jpeg"/><Relationship Id="rId87" Type="http://schemas.openxmlformats.org/officeDocument/2006/relationships/image" Target="../media/ebff86b7_a80b_11ed_a3d4_047c1617b143_c0e52a83_f115_11ee_a58b_047c1617b14387.jpeg"/><Relationship Id="rId88" Type="http://schemas.openxmlformats.org/officeDocument/2006/relationships/image" Target="../media/ebff86b9_a80b_11ed_a3d4_047c1617b143_c0e52a84_f115_11ee_a58b_047c1617b14388.jpeg"/><Relationship Id="rId89" Type="http://schemas.openxmlformats.org/officeDocument/2006/relationships/image" Target="../media/12a34025_a80c_11ed_a3d4_047c1617b143_c0e52a85_f115_11ee_a58b_047c1617b14389.jpeg"/><Relationship Id="rId90" Type="http://schemas.openxmlformats.org/officeDocument/2006/relationships/image" Target="../media/12a34027_a80c_11ed_a3d4_047c1617b143_c0e52a86_f115_11ee_a58b_047c1617b14390.jpeg"/><Relationship Id="rId91" Type="http://schemas.openxmlformats.org/officeDocument/2006/relationships/image" Target="../media/12a34029_a80c_11ed_a3d4_047c1617b143_c0e52a87_f115_11ee_a58b_047c1617b14391.jpeg"/><Relationship Id="rId92" Type="http://schemas.openxmlformats.org/officeDocument/2006/relationships/image" Target="../media/12a3402b_a80c_11ed_a3d4_047c1617b143_c0e52a88_f115_11ee_a58b_047c1617b14392.jpeg"/><Relationship Id="rId93" Type="http://schemas.openxmlformats.org/officeDocument/2006/relationships/image" Target="../media/12a3402d_a80c_11ed_a3d4_047c1617b143_c0e52a89_f115_11ee_a58b_047c1617b14393.jpeg"/><Relationship Id="rId94" Type="http://schemas.openxmlformats.org/officeDocument/2006/relationships/image" Target="../media/12a3402f_a80c_11ed_a3d4_047c1617b143_c0e52a8a_f115_11ee_a58b_047c1617b14394.jpeg"/><Relationship Id="rId95" Type="http://schemas.openxmlformats.org/officeDocument/2006/relationships/image" Target="../media/12a34031_a80c_11ed_a3d4_047c1617b143_c0e52a8b_f115_11ee_a58b_047c1617b14395.jpeg"/><Relationship Id="rId96" Type="http://schemas.openxmlformats.org/officeDocument/2006/relationships/image" Target="../media/12a34033_a80c_11ed_a3d4_047c1617b143_c0e52a8c_f115_11ee_a58b_047c1617b14396.jpeg"/><Relationship Id="rId97" Type="http://schemas.openxmlformats.org/officeDocument/2006/relationships/image" Target="../media/12a34035_a80c_11ed_a3d4_047c1617b143_c0e52a8d_f115_11ee_a58b_047c1617b14397.jpeg"/><Relationship Id="rId98" Type="http://schemas.openxmlformats.org/officeDocument/2006/relationships/image" Target="../media/12a34037_a80c_11ed_a3d4_047c1617b143_c0e52a8e_f115_11ee_a58b_047c1617b14398.jpeg"/><Relationship Id="rId99" Type="http://schemas.openxmlformats.org/officeDocument/2006/relationships/image" Target="../media/12a34039_a80c_11ed_a3d4_047c1617b143_c0e52a91_f115_11ee_a58b_047c1617b14399.jpeg"/><Relationship Id="rId100" Type="http://schemas.openxmlformats.org/officeDocument/2006/relationships/image" Target="../media/12a3403b_a80c_11ed_a3d4_047c1617b143_c0e52a92_f115_11ee_a58b_047c1617b143100.jpeg"/><Relationship Id="rId101" Type="http://schemas.openxmlformats.org/officeDocument/2006/relationships/image" Target="../media/12a3403d_a80c_11ed_a3d4_047c1617b143_c0e52a93_f115_11ee_a58b_047c1617b143101.jpeg"/><Relationship Id="rId102" Type="http://schemas.openxmlformats.org/officeDocument/2006/relationships/image" Target="../media/12a3403f_a80c_11ed_a3d4_047c1617b143_c0e52a94_f115_11ee_a58b_047c1617b143102.jpeg"/><Relationship Id="rId103" Type="http://schemas.openxmlformats.org/officeDocument/2006/relationships/image" Target="../media/12a34041_a80c_11ed_a3d4_047c1617b143_c0e52a95_f115_11ee_a58b_047c1617b143103.jpeg"/><Relationship Id="rId104" Type="http://schemas.openxmlformats.org/officeDocument/2006/relationships/image" Target="../media/12a34043_a80c_11ed_a3d4_047c1617b143_c0e52a96_f115_11ee_a58b_047c1617b143104.jpeg"/><Relationship Id="rId105" Type="http://schemas.openxmlformats.org/officeDocument/2006/relationships/image" Target="../media/12a34045_a80c_11ed_a3d4_047c1617b143_c0e52a97_f115_11ee_a58b_047c1617b143105.jpeg"/><Relationship Id="rId106" Type="http://schemas.openxmlformats.org/officeDocument/2006/relationships/image" Target="../media/12a34047_a80c_11ed_a3d4_047c1617b143_c0e52a98_f115_11ee_a58b_047c1617b143106.jpeg"/><Relationship Id="rId107" Type="http://schemas.openxmlformats.org/officeDocument/2006/relationships/image" Target="../media/12a34049_a80c_11ed_a3d4_047c1617b143_c0e52a99_f115_11ee_a58b_047c1617b143107.jpeg"/><Relationship Id="rId108" Type="http://schemas.openxmlformats.org/officeDocument/2006/relationships/image" Target="../media/12a3404b_a80c_11ed_a3d4_047c1617b143_c0e52a9a_f115_11ee_a58b_047c1617b143108.jpeg"/><Relationship Id="rId109" Type="http://schemas.openxmlformats.org/officeDocument/2006/relationships/image" Target="../media/cffffd29_0ae4_11ee_a45c_047c1617b143_d9228662_f1db_11ef_a6e1_047c1617b143109.jpeg"/><Relationship Id="rId110" Type="http://schemas.openxmlformats.org/officeDocument/2006/relationships/image" Target="../media/cffffd2b_0ae4_11ee_a45c_047c1617b143_d9228666_f1db_11ef_a6e1_047c1617b143110.jpeg"/><Relationship Id="rId111" Type="http://schemas.openxmlformats.org/officeDocument/2006/relationships/image" Target="../media/cffffd2d_0ae4_11ee_a45c_047c1617b143_d922866a_f1db_11ef_a6e1_047c1617b143111.jpeg"/><Relationship Id="rId112" Type="http://schemas.openxmlformats.org/officeDocument/2006/relationships/image" Target="../media/cffffd2f_0ae4_11ee_a45c_047c1617b143_d922866e_f1db_11ef_a6e1_047c1617b143112.jpeg"/><Relationship Id="rId113" Type="http://schemas.openxmlformats.org/officeDocument/2006/relationships/image" Target="../media/cffffd31_0ae4_11ee_a45c_047c1617b143_d9228672_f1db_11ef_a6e1_047c1617b1431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19" name="Image_27" descr="Image_2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0" name="Image_28" descr="Image_2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1" name="Image_29" descr="Image_2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2" name="Image_30" descr="Image_3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3" name="Image_31" descr="Image_3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0" name="Image_39" descr="Image_3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1" name="Image_40" descr="Image_4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2" name="Image_41" descr="Image_4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3" name="Image_42" descr="Image_4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6" name="Image_46" descr="Image_4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7" name="Image_47" descr="Image_4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8" name="Image_48" descr="Image_4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9" name="Image_49" descr="Image_4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0" name="Image_50" descr="Image_50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1" name="Image_51" descr="Image_51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2" name="Image_52" descr="Image_5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5" name="Image_55" descr="Image_5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6" name="Image_56" descr="Image_5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7" name="Image_57" descr="Image_57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8" name="Image_58" descr="Image_58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9" name="Image_59" descr="Image_5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0" name="Image_61" descr="Image_61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1" name="Image_62" descr="Image_6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2" name="Image_63" descr="Image_6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3" name="Image_64" descr="Image_6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4" name="Image_65" descr="Image_6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5" name="Image_68" descr="Image_6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6" name="Image_69" descr="Image_6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7" name="Image_70" descr="Image_7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8" name="Image_71" descr="Image_7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9" name="Image_72" descr="Image_7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0" name="Image_73" descr="Image_7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1" name="Image_74" descr="Image_7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2" name="Image_76" descr="Image_7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3" name="Image_77" descr="Image_7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4" name="Image_78" descr="Image_7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5" name="Image_79" descr="Image_7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6" name="Image_80" descr="Image_8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7" name="Image_81" descr="Image_8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8" name="Image_82" descr="Image_8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9" name="Image_84" descr="Image_8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0" name="Image_85" descr="Image_8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1" name="Image_86" descr="Image_8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2" name="Image_88" descr="Image_8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3" name="Image_89" descr="Image_8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4" name="Image_90" descr="Image_9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5" name="Image_91" descr="Image_9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6" name="Image_92" descr="Image_9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7" name="Image_94" descr="Image_9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8" name="Image_95" descr="Image_9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79" name="Image_96" descr="Image_96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0" name="Image_97" descr="Image_9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1" name="Image_98" descr="Image_98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2" name="Image_99" descr="Image_99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3" name="Image_100" descr="Image_100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4" name="Image_101" descr="Image_101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5" name="Image_102" descr="Image_102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6" name="Image_103" descr="Image_103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7" name="Image_104" descr="Image_104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8" name="Image_105" descr="Image_10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9" name="Image_106" descr="Image_10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0" name="Image_107" descr="Image_10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1" name="Image_108" descr="Image_10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2" name="Image_109" descr="Image_10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3" name="Image_110" descr="Image_11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4" name="Image_111" descr="Image_11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5" name="Image_112" descr="Image_11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6" name="Image_113" descr="Image_11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7" name="Image_114" descr="Image_11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8" name="Image_115" descr="Image_11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9" name="Image_116" descr="Image_11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0" name="Image_117" descr="Image_11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1" name="Image_118" descr="Image_11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2" name="Image_119" descr="Image_11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3" name="Image_120" descr="Image_12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4" name="Image_121" descr="Image_12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5" name="Image_122" descr="Image_12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6" name="Image_123" descr="Image_12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7" name="Image_124" descr="Image_12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8" name="Image_125" descr="Image_12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09" name="Image_127" descr="Image_127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0" name="Image_128" descr="Image_128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1" name="Image_129" descr="Image_12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2" name="Image_130" descr="Image_13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3" name="Image_131" descr="Image_13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819064</v>
      </c>
      <c r="C6" s="1" t="s">
        <v>14</v>
      </c>
      <c r="D6" s="1"/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J6*6453.30</f>
        <v>0</v>
      </c>
      <c r="L6" s="5"/>
    </row>
    <row r="7" spans="1:12" customHeight="1" ht="105" outlineLevel="5">
      <c r="A7" s="1"/>
      <c r="B7" s="1">
        <v>819065</v>
      </c>
      <c r="C7" s="1" t="s">
        <v>18</v>
      </c>
      <c r="D7" s="1"/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J7*7731.26</f>
        <v>0</v>
      </c>
      <c r="L7" s="5"/>
    </row>
    <row r="8" spans="1:12" customHeight="1" ht="105" outlineLevel="5">
      <c r="A8" s="1"/>
      <c r="B8" s="1">
        <v>819066</v>
      </c>
      <c r="C8" s="1" t="s">
        <v>21</v>
      </c>
      <c r="D8" s="1"/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J8*8770.30</f>
        <v>0</v>
      </c>
      <c r="L8" s="5"/>
    </row>
    <row r="9" spans="1:12" customHeight="1" ht="105" outlineLevel="5">
      <c r="A9" s="1"/>
      <c r="B9" s="1">
        <v>819067</v>
      </c>
      <c r="C9" s="1" t="s">
        <v>24</v>
      </c>
      <c r="D9" s="1"/>
      <c r="E9" s="2" t="s">
        <v>25</v>
      </c>
      <c r="F9" s="2" t="s">
        <v>26</v>
      </c>
      <c r="G9" s="2">
        <v>0</v>
      </c>
      <c r="H9" s="2">
        <v>0</v>
      </c>
      <c r="I9" s="1">
        <v>0</v>
      </c>
      <c r="J9" s="3" t="s">
        <v>17</v>
      </c>
      <c r="K9" s="2" t="str">
        <f>J9*9991.92</f>
        <v>0</v>
      </c>
      <c r="L9" s="5"/>
    </row>
    <row r="10" spans="1:12" customHeight="1" ht="105" outlineLevel="5">
      <c r="A10" s="1"/>
      <c r="B10" s="1">
        <v>819068</v>
      </c>
      <c r="C10" s="1" t="s">
        <v>27</v>
      </c>
      <c r="D10" s="1"/>
      <c r="E10" s="2" t="s">
        <v>28</v>
      </c>
      <c r="F10" s="2" t="s">
        <v>29</v>
      </c>
      <c r="G10" s="2">
        <v>0</v>
      </c>
      <c r="H10" s="2">
        <v>0</v>
      </c>
      <c r="I10" s="1">
        <v>0</v>
      </c>
      <c r="J10" s="3" t="s">
        <v>17</v>
      </c>
      <c r="K10" s="2" t="str">
        <f>J10*10499.54</f>
        <v>0</v>
      </c>
      <c r="L10" s="5"/>
    </row>
    <row r="11" spans="1:12" customHeight="1" ht="105" outlineLevel="5">
      <c r="A11" s="1"/>
      <c r="B11" s="1">
        <v>819069</v>
      </c>
      <c r="C11" s="1" t="s">
        <v>30</v>
      </c>
      <c r="D11" s="1"/>
      <c r="E11" s="2" t="s">
        <v>31</v>
      </c>
      <c r="F11" s="2" t="s">
        <v>32</v>
      </c>
      <c r="G11" s="2">
        <v>0</v>
      </c>
      <c r="H11" s="2">
        <v>0</v>
      </c>
      <c r="I11" s="1">
        <v>0</v>
      </c>
      <c r="J11" s="3" t="s">
        <v>17</v>
      </c>
      <c r="K11" s="2" t="str">
        <f>J11*16439.17</f>
        <v>0</v>
      </c>
      <c r="L11" s="5"/>
    </row>
    <row r="12" spans="1:12" customHeight="1" ht="105" outlineLevel="5">
      <c r="A12" s="1"/>
      <c r="B12" s="1">
        <v>819070</v>
      </c>
      <c r="C12" s="1" t="s">
        <v>33</v>
      </c>
      <c r="D12" s="1"/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17</v>
      </c>
      <c r="K12" s="2" t="str">
        <f>J12*18750.15</f>
        <v>0</v>
      </c>
      <c r="L12" s="5"/>
    </row>
    <row r="13" spans="1:12" customHeight="1" ht="105" outlineLevel="5">
      <c r="A13" s="1"/>
      <c r="B13" s="1">
        <v>819071</v>
      </c>
      <c r="C13" s="1" t="s">
        <v>36</v>
      </c>
      <c r="D13" s="1"/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17</v>
      </c>
      <c r="K13" s="2" t="str">
        <f>J13*23197.52</f>
        <v>0</v>
      </c>
      <c r="L13" s="5"/>
    </row>
    <row r="14" spans="1:12" outlineLevel="3">
      <c r="A14" s="9" t="s">
        <v>39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</row>
    <row r="15" spans="1:12" customHeight="1" ht="105" outlineLevel="5">
      <c r="A15" s="1"/>
      <c r="B15" s="1">
        <v>819072</v>
      </c>
      <c r="C15" s="1" t="s">
        <v>40</v>
      </c>
      <c r="D15" s="1"/>
      <c r="E15" s="2" t="s">
        <v>41</v>
      </c>
      <c r="F15" s="2" t="s">
        <v>42</v>
      </c>
      <c r="G15" s="2">
        <v>2</v>
      </c>
      <c r="H15" s="2">
        <v>0</v>
      </c>
      <c r="I15" s="1">
        <v>0</v>
      </c>
      <c r="J15" s="3" t="s">
        <v>17</v>
      </c>
      <c r="K15" s="2" t="str">
        <f>J15*844.31</f>
        <v>0</v>
      </c>
      <c r="L15" s="5"/>
    </row>
    <row r="16" spans="1:12" customHeight="1" ht="105" outlineLevel="5">
      <c r="A16" s="1"/>
      <c r="B16" s="1">
        <v>819073</v>
      </c>
      <c r="C16" s="1" t="s">
        <v>43</v>
      </c>
      <c r="D16" s="1"/>
      <c r="E16" s="2" t="s">
        <v>44</v>
      </c>
      <c r="F16" s="2" t="s">
        <v>42</v>
      </c>
      <c r="G16" s="2">
        <v>0</v>
      </c>
      <c r="H16" s="2">
        <v>0</v>
      </c>
      <c r="I16" s="1">
        <v>0</v>
      </c>
      <c r="J16" s="3" t="s">
        <v>17</v>
      </c>
      <c r="K16" s="2" t="str">
        <f>J16*844.31</f>
        <v>0</v>
      </c>
      <c r="L16" s="5"/>
    </row>
    <row r="17" spans="1:12" customHeight="1" ht="105" outlineLevel="5">
      <c r="A17" s="1"/>
      <c r="B17" s="1">
        <v>819074</v>
      </c>
      <c r="C17" s="1" t="s">
        <v>45</v>
      </c>
      <c r="D17" s="1"/>
      <c r="E17" s="2" t="s">
        <v>46</v>
      </c>
      <c r="F17" s="2" t="s">
        <v>42</v>
      </c>
      <c r="G17" s="2">
        <v>0</v>
      </c>
      <c r="H17" s="2">
        <v>0</v>
      </c>
      <c r="I17" s="1">
        <v>0</v>
      </c>
      <c r="J17" s="3" t="s">
        <v>17</v>
      </c>
      <c r="K17" s="2" t="str">
        <f>J17*844.31</f>
        <v>0</v>
      </c>
      <c r="L17" s="5"/>
    </row>
    <row r="18" spans="1:12" customHeight="1" ht="105" outlineLevel="5">
      <c r="A18" s="1"/>
      <c r="B18" s="1">
        <v>819075</v>
      </c>
      <c r="C18" s="1" t="s">
        <v>47</v>
      </c>
      <c r="D18" s="1"/>
      <c r="E18" s="2" t="s">
        <v>48</v>
      </c>
      <c r="F18" s="2" t="s">
        <v>49</v>
      </c>
      <c r="G18" s="2">
        <v>0</v>
      </c>
      <c r="H18" s="2">
        <v>0</v>
      </c>
      <c r="I18" s="1">
        <v>0</v>
      </c>
      <c r="J18" s="3" t="s">
        <v>17</v>
      </c>
      <c r="K18" s="2" t="str">
        <f>J18*1052.44</f>
        <v>0</v>
      </c>
      <c r="L18" s="5"/>
    </row>
    <row r="19" spans="1:12" customHeight="1" ht="105" outlineLevel="5">
      <c r="A19" s="1"/>
      <c r="B19" s="1">
        <v>819076</v>
      </c>
      <c r="C19" s="1" t="s">
        <v>50</v>
      </c>
      <c r="D19" s="1"/>
      <c r="E19" s="2" t="s">
        <v>51</v>
      </c>
      <c r="F19" s="2" t="s">
        <v>49</v>
      </c>
      <c r="G19" s="2" t="s">
        <v>52</v>
      </c>
      <c r="H19" s="2">
        <v>0</v>
      </c>
      <c r="I19" s="1">
        <v>0</v>
      </c>
      <c r="J19" s="3" t="s">
        <v>17</v>
      </c>
      <c r="K19" s="2" t="str">
        <f>J19*1052.44</f>
        <v>0</v>
      </c>
      <c r="L19" s="5"/>
    </row>
    <row r="20" spans="1:12" customHeight="1" ht="105" outlineLevel="5">
      <c r="A20" s="1"/>
      <c r="B20" s="1">
        <v>819077</v>
      </c>
      <c r="C20" s="1" t="s">
        <v>53</v>
      </c>
      <c r="D20" s="1"/>
      <c r="E20" s="2" t="s">
        <v>54</v>
      </c>
      <c r="F20" s="2" t="s">
        <v>49</v>
      </c>
      <c r="G20" s="2">
        <v>5</v>
      </c>
      <c r="H20" s="2">
        <v>0</v>
      </c>
      <c r="I20" s="1">
        <v>0</v>
      </c>
      <c r="J20" s="3" t="s">
        <v>17</v>
      </c>
      <c r="K20" s="2" t="str">
        <f>J20*1052.44</f>
        <v>0</v>
      </c>
      <c r="L20" s="5"/>
    </row>
    <row r="21" spans="1:12" customHeight="1" ht="105" outlineLevel="5">
      <c r="A21" s="1"/>
      <c r="B21" s="1">
        <v>819078</v>
      </c>
      <c r="C21" s="1" t="s">
        <v>55</v>
      </c>
      <c r="D21" s="1"/>
      <c r="E21" s="2" t="s">
        <v>56</v>
      </c>
      <c r="F21" s="2" t="s">
        <v>49</v>
      </c>
      <c r="G21" s="2">
        <v>5</v>
      </c>
      <c r="H21" s="2">
        <v>0</v>
      </c>
      <c r="I21" s="1">
        <v>0</v>
      </c>
      <c r="J21" s="3" t="s">
        <v>17</v>
      </c>
      <c r="K21" s="2" t="str">
        <f>J21*1052.44</f>
        <v>0</v>
      </c>
      <c r="L21" s="5"/>
    </row>
    <row r="22" spans="1:12" customHeight="1" ht="105" outlineLevel="5">
      <c r="A22" s="1"/>
      <c r="B22" s="1">
        <v>819079</v>
      </c>
      <c r="C22" s="1" t="s">
        <v>57</v>
      </c>
      <c r="D22" s="1"/>
      <c r="E22" s="2" t="s">
        <v>58</v>
      </c>
      <c r="F22" s="2" t="s">
        <v>59</v>
      </c>
      <c r="G22" s="2">
        <v>0</v>
      </c>
      <c r="H22" s="2">
        <v>0</v>
      </c>
      <c r="I22" s="1">
        <v>0</v>
      </c>
      <c r="J22" s="3" t="s">
        <v>17</v>
      </c>
      <c r="K22" s="2" t="str">
        <f>J22*93.84</f>
        <v>0</v>
      </c>
      <c r="L22" s="5"/>
    </row>
    <row r="23" spans="1:12" customHeight="1" ht="105" outlineLevel="5">
      <c r="A23" s="1"/>
      <c r="B23" s="1">
        <v>819080</v>
      </c>
      <c r="C23" s="1" t="s">
        <v>60</v>
      </c>
      <c r="D23" s="1"/>
      <c r="E23" s="2" t="s">
        <v>61</v>
      </c>
      <c r="F23" s="2" t="s">
        <v>62</v>
      </c>
      <c r="G23" s="2">
        <v>0</v>
      </c>
      <c r="H23" s="2">
        <v>0</v>
      </c>
      <c r="I23" s="1">
        <v>0</v>
      </c>
      <c r="J23" s="3" t="s">
        <v>17</v>
      </c>
      <c r="K23" s="2" t="str">
        <f>J23*170.17</f>
        <v>0</v>
      </c>
      <c r="L23" s="5"/>
    </row>
    <row r="24" spans="1:12" outlineLevel="2">
      <c r="A24" s="8" t="s">
        <v>63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5"/>
    </row>
    <row r="25" spans="1:12" outlineLevel="3">
      <c r="A25" s="9" t="s">
        <v>64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</row>
    <row r="26" spans="1:12" customHeight="1" ht="105" outlineLevel="5">
      <c r="A26" s="1"/>
      <c r="B26" s="1">
        <v>873867</v>
      </c>
      <c r="C26" s="1" t="s">
        <v>65</v>
      </c>
      <c r="D26" s="1" t="s">
        <v>66</v>
      </c>
      <c r="E26" s="2" t="s">
        <v>67</v>
      </c>
      <c r="F26" s="2" t="s">
        <v>68</v>
      </c>
      <c r="G26" s="2">
        <v>0</v>
      </c>
      <c r="H26" s="2">
        <v>0</v>
      </c>
      <c r="I26" s="1">
        <v>0</v>
      </c>
      <c r="J26" s="3" t="s">
        <v>17</v>
      </c>
      <c r="K26" s="2" t="str">
        <f>J26*41163.01</f>
        <v>0</v>
      </c>
      <c r="L26" s="5"/>
    </row>
    <row r="27" spans="1:12" customHeight="1" ht="105" outlineLevel="5">
      <c r="A27" s="1"/>
      <c r="B27" s="1">
        <v>873868</v>
      </c>
      <c r="C27" s="1" t="s">
        <v>69</v>
      </c>
      <c r="D27" s="1" t="s">
        <v>70</v>
      </c>
      <c r="E27" s="2" t="s">
        <v>71</v>
      </c>
      <c r="F27" s="2" t="s">
        <v>72</v>
      </c>
      <c r="G27" s="2">
        <v>0</v>
      </c>
      <c r="H27" s="2">
        <v>0</v>
      </c>
      <c r="I27" s="1">
        <v>0</v>
      </c>
      <c r="J27" s="3" t="s">
        <v>17</v>
      </c>
      <c r="K27" s="2" t="str">
        <f>J27*41282.50</f>
        <v>0</v>
      </c>
      <c r="L27" s="5"/>
    </row>
    <row r="28" spans="1:12" customHeight="1" ht="105" outlineLevel="5">
      <c r="A28" s="1"/>
      <c r="B28" s="1">
        <v>873869</v>
      </c>
      <c r="C28" s="1" t="s">
        <v>73</v>
      </c>
      <c r="D28" s="1" t="s">
        <v>74</v>
      </c>
      <c r="E28" s="2" t="s">
        <v>75</v>
      </c>
      <c r="F28" s="2" t="s">
        <v>76</v>
      </c>
      <c r="G28" s="2">
        <v>0</v>
      </c>
      <c r="H28" s="2">
        <v>0</v>
      </c>
      <c r="I28" s="1">
        <v>0</v>
      </c>
      <c r="J28" s="3" t="s">
        <v>17</v>
      </c>
      <c r="K28" s="2" t="str">
        <f>J28*41378.09</f>
        <v>0</v>
      </c>
      <c r="L28" s="5"/>
    </row>
    <row r="29" spans="1:12" customHeight="1" ht="105" outlineLevel="5">
      <c r="A29" s="1"/>
      <c r="B29" s="1">
        <v>873870</v>
      </c>
      <c r="C29" s="1" t="s">
        <v>77</v>
      </c>
      <c r="D29" s="1" t="s">
        <v>78</v>
      </c>
      <c r="E29" s="2" t="s">
        <v>79</v>
      </c>
      <c r="F29" s="2" t="s">
        <v>80</v>
      </c>
      <c r="G29" s="2">
        <v>0</v>
      </c>
      <c r="H29" s="2">
        <v>0</v>
      </c>
      <c r="I29" s="1">
        <v>0</v>
      </c>
      <c r="J29" s="3" t="s">
        <v>17</v>
      </c>
      <c r="K29" s="2" t="str">
        <f>J29*41485.63</f>
        <v>0</v>
      </c>
      <c r="L29" s="5"/>
    </row>
    <row r="30" spans="1:12" customHeight="1" ht="105" outlineLevel="5">
      <c r="A30" s="1"/>
      <c r="B30" s="1">
        <v>873871</v>
      </c>
      <c r="C30" s="1" t="s">
        <v>81</v>
      </c>
      <c r="D30" s="1" t="s">
        <v>82</v>
      </c>
      <c r="E30" s="2" t="s">
        <v>83</v>
      </c>
      <c r="F30" s="2" t="s">
        <v>84</v>
      </c>
      <c r="G30" s="2">
        <v>2</v>
      </c>
      <c r="H30" s="2">
        <v>0</v>
      </c>
      <c r="I30" s="1">
        <v>0</v>
      </c>
      <c r="J30" s="3" t="s">
        <v>17</v>
      </c>
      <c r="K30" s="2" t="str">
        <f>J30*42955.31</f>
        <v>0</v>
      </c>
      <c r="L30" s="5"/>
    </row>
    <row r="31" spans="1:12" customHeight="1" ht="105" outlineLevel="5">
      <c r="A31" s="1"/>
      <c r="B31" s="1">
        <v>873872</v>
      </c>
      <c r="C31" s="1" t="s">
        <v>85</v>
      </c>
      <c r="D31" s="1" t="s">
        <v>86</v>
      </c>
      <c r="E31" s="2" t="s">
        <v>87</v>
      </c>
      <c r="F31" s="2" t="s">
        <v>88</v>
      </c>
      <c r="G31" s="2">
        <v>0</v>
      </c>
      <c r="H31" s="2">
        <v>0</v>
      </c>
      <c r="I31" s="1">
        <v>0</v>
      </c>
      <c r="J31" s="3" t="s">
        <v>17</v>
      </c>
      <c r="K31" s="2" t="str">
        <f>J31*51677.80</f>
        <v>0</v>
      </c>
      <c r="L31" s="5"/>
    </row>
    <row r="32" spans="1:12" customHeight="1" ht="105" outlineLevel="5">
      <c r="A32" s="1"/>
      <c r="B32" s="1">
        <v>873873</v>
      </c>
      <c r="C32" s="1" t="s">
        <v>89</v>
      </c>
      <c r="D32" s="1" t="s">
        <v>90</v>
      </c>
      <c r="E32" s="2" t="s">
        <v>91</v>
      </c>
      <c r="F32" s="2" t="s">
        <v>92</v>
      </c>
      <c r="G32" s="2">
        <v>0</v>
      </c>
      <c r="H32" s="2">
        <v>0</v>
      </c>
      <c r="I32" s="1">
        <v>0</v>
      </c>
      <c r="J32" s="3" t="s">
        <v>17</v>
      </c>
      <c r="K32" s="2" t="str">
        <f>J32*52729.28</f>
        <v>0</v>
      </c>
      <c r="L32" s="5"/>
    </row>
    <row r="33" spans="1:12" customHeight="1" ht="105" outlineLevel="5">
      <c r="A33" s="1"/>
      <c r="B33" s="1">
        <v>873874</v>
      </c>
      <c r="C33" s="1" t="s">
        <v>93</v>
      </c>
      <c r="D33" s="1" t="s">
        <v>94</v>
      </c>
      <c r="E33" s="2" t="s">
        <v>95</v>
      </c>
      <c r="F33" s="2" t="s">
        <v>96</v>
      </c>
      <c r="G33" s="2">
        <v>0</v>
      </c>
      <c r="H33" s="2">
        <v>0</v>
      </c>
      <c r="I33" s="1">
        <v>0</v>
      </c>
      <c r="J33" s="3" t="s">
        <v>17</v>
      </c>
      <c r="K33" s="2" t="str">
        <f>J33*58261.50</f>
        <v>0</v>
      </c>
      <c r="L33" s="5"/>
    </row>
    <row r="34" spans="1:12" customHeight="1" ht="105" outlineLevel="5">
      <c r="A34" s="1"/>
      <c r="B34" s="1">
        <v>873875</v>
      </c>
      <c r="C34" s="1" t="s">
        <v>97</v>
      </c>
      <c r="D34" s="1" t="s">
        <v>98</v>
      </c>
      <c r="E34" s="2" t="s">
        <v>99</v>
      </c>
      <c r="F34" s="2" t="s">
        <v>100</v>
      </c>
      <c r="G34" s="2">
        <v>0</v>
      </c>
      <c r="H34" s="2">
        <v>0</v>
      </c>
      <c r="I34" s="1">
        <v>0</v>
      </c>
      <c r="J34" s="3" t="s">
        <v>17</v>
      </c>
      <c r="K34" s="2" t="str">
        <f>J34*42417.62</f>
        <v>0</v>
      </c>
      <c r="L34" s="5"/>
    </row>
    <row r="35" spans="1:12" customHeight="1" ht="105" outlineLevel="5">
      <c r="A35" s="1"/>
      <c r="B35" s="1">
        <v>873876</v>
      </c>
      <c r="C35" s="1" t="s">
        <v>101</v>
      </c>
      <c r="D35" s="1" t="s">
        <v>102</v>
      </c>
      <c r="E35" s="2" t="s">
        <v>103</v>
      </c>
      <c r="F35" s="2" t="s">
        <v>104</v>
      </c>
      <c r="G35" s="2">
        <v>0</v>
      </c>
      <c r="H35" s="2">
        <v>0</v>
      </c>
      <c r="I35" s="1">
        <v>0</v>
      </c>
      <c r="J35" s="3" t="s">
        <v>17</v>
      </c>
      <c r="K35" s="2" t="str">
        <f>J35*50960.89</f>
        <v>0</v>
      </c>
      <c r="L35" s="5"/>
    </row>
    <row r="36" spans="1:12" customHeight="1" ht="105" outlineLevel="5">
      <c r="A36" s="1"/>
      <c r="B36" s="1">
        <v>873877</v>
      </c>
      <c r="C36" s="1" t="s">
        <v>105</v>
      </c>
      <c r="D36" s="1" t="s">
        <v>106</v>
      </c>
      <c r="E36" s="2" t="s">
        <v>107</v>
      </c>
      <c r="F36" s="2" t="s">
        <v>108</v>
      </c>
      <c r="G36" s="2">
        <v>0</v>
      </c>
      <c r="H36" s="2">
        <v>0</v>
      </c>
      <c r="I36" s="1">
        <v>0</v>
      </c>
      <c r="J36" s="3" t="s">
        <v>17</v>
      </c>
      <c r="K36" s="2" t="str">
        <f>J36*52012.36</f>
        <v>0</v>
      </c>
      <c r="L36" s="5"/>
    </row>
    <row r="37" spans="1:12" customHeight="1" ht="105" outlineLevel="5">
      <c r="A37" s="1"/>
      <c r="B37" s="1">
        <v>873878</v>
      </c>
      <c r="C37" s="1" t="s">
        <v>109</v>
      </c>
      <c r="D37" s="1" t="s">
        <v>110</v>
      </c>
      <c r="E37" s="2" t="s">
        <v>111</v>
      </c>
      <c r="F37" s="2" t="s">
        <v>112</v>
      </c>
      <c r="G37" s="2">
        <v>0</v>
      </c>
      <c r="H37" s="2">
        <v>0</v>
      </c>
      <c r="I37" s="1">
        <v>0</v>
      </c>
      <c r="J37" s="3" t="s">
        <v>17</v>
      </c>
      <c r="K37" s="2" t="str">
        <f>J37*55238.04</f>
        <v>0</v>
      </c>
      <c r="L37" s="5"/>
    </row>
    <row r="38" spans="1:12" outlineLevel="3">
      <c r="A38" s="9" t="s">
        <v>113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873840</v>
      </c>
      <c r="C39" s="1" t="s">
        <v>114</v>
      </c>
      <c r="D39" s="1" t="s">
        <v>115</v>
      </c>
      <c r="E39" s="2" t="s">
        <v>116</v>
      </c>
      <c r="F39" s="2" t="s">
        <v>117</v>
      </c>
      <c r="G39" s="2">
        <v>0</v>
      </c>
      <c r="H39" s="2">
        <v>0</v>
      </c>
      <c r="I39" s="1">
        <v>0</v>
      </c>
      <c r="J39" s="3" t="s">
        <v>17</v>
      </c>
      <c r="K39" s="2" t="str">
        <f>J39*55213.09</f>
        <v>0</v>
      </c>
      <c r="L39" s="5"/>
    </row>
    <row r="40" spans="1:12" customHeight="1" ht="105" outlineLevel="5">
      <c r="A40" s="1"/>
      <c r="B40" s="1">
        <v>873841</v>
      </c>
      <c r="C40" s="1" t="s">
        <v>118</v>
      </c>
      <c r="D40" s="1" t="s">
        <v>119</v>
      </c>
      <c r="E40" s="2" t="s">
        <v>120</v>
      </c>
      <c r="F40" s="2" t="s">
        <v>121</v>
      </c>
      <c r="G40" s="2">
        <v>0</v>
      </c>
      <c r="H40" s="2">
        <v>0</v>
      </c>
      <c r="I40" s="1">
        <v>0</v>
      </c>
      <c r="J40" s="3" t="s">
        <v>17</v>
      </c>
      <c r="K40" s="2" t="str">
        <f>J40*58750.76</f>
        <v>0</v>
      </c>
      <c r="L40" s="5"/>
    </row>
    <row r="41" spans="1:12" customHeight="1" ht="105" outlineLevel="5">
      <c r="A41" s="1"/>
      <c r="B41" s="1">
        <v>873842</v>
      </c>
      <c r="C41" s="1" t="s">
        <v>122</v>
      </c>
      <c r="D41" s="1" t="s">
        <v>123</v>
      </c>
      <c r="E41" s="2" t="s">
        <v>124</v>
      </c>
      <c r="F41" s="2" t="s">
        <v>125</v>
      </c>
      <c r="G41" s="2">
        <v>0</v>
      </c>
      <c r="H41" s="2">
        <v>0</v>
      </c>
      <c r="I41" s="1">
        <v>0</v>
      </c>
      <c r="J41" s="3" t="s">
        <v>17</v>
      </c>
      <c r="K41" s="2" t="str">
        <f>J41*60264.24</f>
        <v>0</v>
      </c>
      <c r="L41" s="5"/>
    </row>
    <row r="42" spans="1:12" customHeight="1" ht="105" outlineLevel="5">
      <c r="A42" s="1"/>
      <c r="B42" s="1">
        <v>873843</v>
      </c>
      <c r="C42" s="1" t="s">
        <v>126</v>
      </c>
      <c r="D42" s="1" t="s">
        <v>127</v>
      </c>
      <c r="E42" s="2" t="s">
        <v>128</v>
      </c>
      <c r="F42" s="2" t="s">
        <v>129</v>
      </c>
      <c r="G42" s="2">
        <v>0</v>
      </c>
      <c r="H42" s="2">
        <v>0</v>
      </c>
      <c r="I42" s="1">
        <v>0</v>
      </c>
      <c r="J42" s="3" t="s">
        <v>17</v>
      </c>
      <c r="K42" s="2" t="str">
        <f>J42*77878.49</f>
        <v>0</v>
      </c>
      <c r="L42" s="5"/>
    </row>
    <row r="43" spans="1:12" customHeight="1" ht="105" outlineLevel="5">
      <c r="A43" s="1"/>
      <c r="B43" s="1">
        <v>873844</v>
      </c>
      <c r="C43" s="1" t="s">
        <v>130</v>
      </c>
      <c r="D43" s="1" t="s">
        <v>131</v>
      </c>
      <c r="E43" s="2" t="s">
        <v>132</v>
      </c>
      <c r="F43" s="2" t="s">
        <v>133</v>
      </c>
      <c r="G43" s="2">
        <v>0</v>
      </c>
      <c r="H43" s="2">
        <v>0</v>
      </c>
      <c r="I43" s="1">
        <v>0</v>
      </c>
      <c r="J43" s="3" t="s">
        <v>17</v>
      </c>
      <c r="K43" s="2" t="str">
        <f>J43*59062.83</f>
        <v>0</v>
      </c>
      <c r="L43" s="5"/>
    </row>
    <row r="44" spans="1:12" customHeight="1" ht="105" outlineLevel="5">
      <c r="A44" s="1"/>
      <c r="B44" s="1">
        <v>873845</v>
      </c>
      <c r="C44" s="1" t="s">
        <v>134</v>
      </c>
      <c r="D44" s="1" t="s">
        <v>135</v>
      </c>
      <c r="E44" s="2" t="s">
        <v>136</v>
      </c>
      <c r="F44" s="2" t="s">
        <v>137</v>
      </c>
      <c r="G44" s="2">
        <v>0</v>
      </c>
      <c r="H44" s="2">
        <v>0</v>
      </c>
      <c r="I44" s="1">
        <v>0</v>
      </c>
      <c r="J44" s="3" t="s">
        <v>17</v>
      </c>
      <c r="K44" s="2" t="str">
        <f>J44*72623.53</f>
        <v>0</v>
      </c>
      <c r="L44" s="5"/>
    </row>
    <row r="45" spans="1:12" outlineLevel="3">
      <c r="A45" s="9" t="s">
        <v>138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5"/>
    </row>
    <row r="46" spans="1:12" customHeight="1" ht="105" outlineLevel="5">
      <c r="A46" s="1"/>
      <c r="B46" s="1">
        <v>874764</v>
      </c>
      <c r="C46" s="1" t="s">
        <v>139</v>
      </c>
      <c r="D46" s="1">
        <v>3301679</v>
      </c>
      <c r="E46" s="2" t="s">
        <v>140</v>
      </c>
      <c r="F46" s="2" t="s">
        <v>141</v>
      </c>
      <c r="G46" s="2">
        <v>0</v>
      </c>
      <c r="H46" s="2">
        <v>0</v>
      </c>
      <c r="I46" s="1">
        <v>0</v>
      </c>
      <c r="J46" s="3" t="s">
        <v>17</v>
      </c>
      <c r="K46" s="2" t="str">
        <f>J46*71117.51</f>
        <v>0</v>
      </c>
      <c r="L46" s="5"/>
    </row>
    <row r="47" spans="1:12" customHeight="1" ht="105" outlineLevel="5">
      <c r="A47" s="1"/>
      <c r="B47" s="1">
        <v>874765</v>
      </c>
      <c r="C47" s="1" t="s">
        <v>142</v>
      </c>
      <c r="D47" s="1">
        <v>3301680</v>
      </c>
      <c r="E47" s="2" t="s">
        <v>143</v>
      </c>
      <c r="F47" s="2" t="s">
        <v>144</v>
      </c>
      <c r="G47" s="2">
        <v>0</v>
      </c>
      <c r="H47" s="2">
        <v>0</v>
      </c>
      <c r="I47" s="1">
        <v>0</v>
      </c>
      <c r="J47" s="3" t="s">
        <v>17</v>
      </c>
      <c r="K47" s="2" t="str">
        <f>J47*78710.70</f>
        <v>0</v>
      </c>
      <c r="L47" s="5"/>
    </row>
    <row r="48" spans="1:12" customHeight="1" ht="105" outlineLevel="5">
      <c r="A48" s="1"/>
      <c r="B48" s="1">
        <v>874766</v>
      </c>
      <c r="C48" s="1" t="s">
        <v>145</v>
      </c>
      <c r="D48" s="1">
        <v>3301681</v>
      </c>
      <c r="E48" s="2" t="s">
        <v>146</v>
      </c>
      <c r="F48" s="2" t="s">
        <v>147</v>
      </c>
      <c r="G48" s="2">
        <v>0</v>
      </c>
      <c r="H48" s="2">
        <v>0</v>
      </c>
      <c r="I48" s="1">
        <v>0</v>
      </c>
      <c r="J48" s="3" t="s">
        <v>17</v>
      </c>
      <c r="K48" s="2" t="str">
        <f>J48*83095.39</f>
        <v>0</v>
      </c>
      <c r="L48" s="5"/>
    </row>
    <row r="49" spans="1:12" customHeight="1" ht="105" outlineLevel="5">
      <c r="A49" s="1"/>
      <c r="B49" s="1">
        <v>874767</v>
      </c>
      <c r="C49" s="1" t="s">
        <v>148</v>
      </c>
      <c r="D49" s="1">
        <v>3301039</v>
      </c>
      <c r="E49" s="2" t="s">
        <v>149</v>
      </c>
      <c r="F49" s="2" t="s">
        <v>150</v>
      </c>
      <c r="G49" s="2">
        <v>0</v>
      </c>
      <c r="H49" s="2">
        <v>0</v>
      </c>
      <c r="I49" s="1">
        <v>0</v>
      </c>
      <c r="J49" s="3" t="s">
        <v>17</v>
      </c>
      <c r="K49" s="2" t="str">
        <f>J49*89726.13</f>
        <v>0</v>
      </c>
      <c r="L49" s="5"/>
    </row>
    <row r="50" spans="1:12" customHeight="1" ht="105" outlineLevel="5">
      <c r="A50" s="1"/>
      <c r="B50" s="1">
        <v>874768</v>
      </c>
      <c r="C50" s="1" t="s">
        <v>151</v>
      </c>
      <c r="D50" s="1">
        <v>3301040</v>
      </c>
      <c r="E50" s="2" t="s">
        <v>152</v>
      </c>
      <c r="F50" s="2" t="s">
        <v>153</v>
      </c>
      <c r="G50" s="2">
        <v>0</v>
      </c>
      <c r="H50" s="2">
        <v>0</v>
      </c>
      <c r="I50" s="1">
        <v>0</v>
      </c>
      <c r="J50" s="3" t="s">
        <v>17</v>
      </c>
      <c r="K50" s="2" t="str">
        <f>J50*0.00</f>
        <v>0</v>
      </c>
      <c r="L50" s="5"/>
    </row>
    <row r="51" spans="1:12" customHeight="1" ht="105" outlineLevel="5">
      <c r="A51" s="1"/>
      <c r="B51" s="1">
        <v>874769</v>
      </c>
      <c r="C51" s="1" t="s">
        <v>154</v>
      </c>
      <c r="D51" s="1">
        <v>3301041</v>
      </c>
      <c r="E51" s="2" t="s">
        <v>155</v>
      </c>
      <c r="F51" s="2" t="s">
        <v>156</v>
      </c>
      <c r="G51" s="2">
        <v>0</v>
      </c>
      <c r="H51" s="2">
        <v>0</v>
      </c>
      <c r="I51" s="1">
        <v>0</v>
      </c>
      <c r="J51" s="3" t="s">
        <v>17</v>
      </c>
      <c r="K51" s="2" t="str">
        <f>J51*98731.39</f>
        <v>0</v>
      </c>
      <c r="L51" s="5"/>
    </row>
    <row r="52" spans="1:12" customHeight="1" ht="105" outlineLevel="5">
      <c r="A52" s="1"/>
      <c r="B52" s="1">
        <v>874770</v>
      </c>
      <c r="C52" s="1" t="s">
        <v>157</v>
      </c>
      <c r="D52" s="1">
        <v>3301027</v>
      </c>
      <c r="E52" s="2" t="s">
        <v>158</v>
      </c>
      <c r="F52" s="2" t="s">
        <v>159</v>
      </c>
      <c r="G52" s="2">
        <v>0</v>
      </c>
      <c r="H52" s="2">
        <v>0</v>
      </c>
      <c r="I52" s="1">
        <v>0</v>
      </c>
      <c r="J52" s="3" t="s">
        <v>17</v>
      </c>
      <c r="K52" s="2" t="str">
        <f>J52*97777.37</f>
        <v>0</v>
      </c>
      <c r="L52" s="5"/>
    </row>
    <row r="53" spans="1:12" customHeight="1" ht="105" outlineLevel="5">
      <c r="A53" s="1"/>
      <c r="B53" s="1">
        <v>874771</v>
      </c>
      <c r="C53" s="1" t="s">
        <v>160</v>
      </c>
      <c r="D53" s="1">
        <v>3301028</v>
      </c>
      <c r="E53" s="2" t="s">
        <v>161</v>
      </c>
      <c r="F53" s="2" t="s">
        <v>162</v>
      </c>
      <c r="G53" s="2">
        <v>0</v>
      </c>
      <c r="H53" s="2">
        <v>0</v>
      </c>
      <c r="I53" s="1">
        <v>0</v>
      </c>
      <c r="J53" s="3" t="s">
        <v>17</v>
      </c>
      <c r="K53" s="2" t="str">
        <f>J53*102650.65</f>
        <v>0</v>
      </c>
      <c r="L53" s="5"/>
    </row>
    <row r="54" spans="1:12" customHeight="1" ht="105" outlineLevel="5">
      <c r="A54" s="1"/>
      <c r="B54" s="1">
        <v>874772</v>
      </c>
      <c r="C54" s="1" t="s">
        <v>163</v>
      </c>
      <c r="D54" s="1">
        <v>3301029</v>
      </c>
      <c r="E54" s="2" t="s">
        <v>164</v>
      </c>
      <c r="F54" s="2" t="s">
        <v>165</v>
      </c>
      <c r="G54" s="2">
        <v>0</v>
      </c>
      <c r="H54" s="2">
        <v>0</v>
      </c>
      <c r="I54" s="1">
        <v>0</v>
      </c>
      <c r="J54" s="3" t="s">
        <v>17</v>
      </c>
      <c r="K54" s="2" t="str">
        <f>J54*107523.94</f>
        <v>0</v>
      </c>
      <c r="L54" s="5"/>
    </row>
    <row r="55" spans="1:12" customHeight="1" ht="105" outlineLevel="5">
      <c r="A55" s="1"/>
      <c r="B55" s="1">
        <v>874773</v>
      </c>
      <c r="C55" s="1" t="s">
        <v>166</v>
      </c>
      <c r="D55" s="1">
        <v>3301684</v>
      </c>
      <c r="E55" s="2" t="s">
        <v>167</v>
      </c>
      <c r="F55" s="2" t="s">
        <v>168</v>
      </c>
      <c r="G55" s="2">
        <v>0</v>
      </c>
      <c r="H55" s="2">
        <v>0</v>
      </c>
      <c r="I55" s="1">
        <v>0</v>
      </c>
      <c r="J55" s="3" t="s">
        <v>17</v>
      </c>
      <c r="K55" s="2" t="str">
        <f>J55*58070.84</f>
        <v>0</v>
      </c>
      <c r="L55" s="5"/>
    </row>
    <row r="56" spans="1:12" customHeight="1" ht="105" outlineLevel="5">
      <c r="A56" s="1"/>
      <c r="B56" s="1">
        <v>874774</v>
      </c>
      <c r="C56" s="1" t="s">
        <v>169</v>
      </c>
      <c r="D56" s="1">
        <v>3301682</v>
      </c>
      <c r="E56" s="2" t="s">
        <v>170</v>
      </c>
      <c r="F56" s="2" t="s">
        <v>171</v>
      </c>
      <c r="G56" s="2">
        <v>0</v>
      </c>
      <c r="H56" s="2">
        <v>0</v>
      </c>
      <c r="I56" s="1">
        <v>0</v>
      </c>
      <c r="J56" s="3" t="s">
        <v>17</v>
      </c>
      <c r="K56" s="2" t="str">
        <f>J56*58319.35</f>
        <v>0</v>
      </c>
      <c r="L56" s="5"/>
    </row>
    <row r="57" spans="1:12" customHeight="1" ht="105" outlineLevel="5">
      <c r="A57" s="1"/>
      <c r="B57" s="1">
        <v>874775</v>
      </c>
      <c r="C57" s="1" t="s">
        <v>172</v>
      </c>
      <c r="D57" s="1">
        <v>3301670</v>
      </c>
      <c r="E57" s="2" t="s">
        <v>173</v>
      </c>
      <c r="F57" s="2" t="s">
        <v>174</v>
      </c>
      <c r="G57" s="2">
        <v>0</v>
      </c>
      <c r="H57" s="2">
        <v>0</v>
      </c>
      <c r="I57" s="1">
        <v>0</v>
      </c>
      <c r="J57" s="3" t="s">
        <v>17</v>
      </c>
      <c r="K57" s="2" t="str">
        <f>J57*100420.40</f>
        <v>0</v>
      </c>
      <c r="L57" s="5"/>
    </row>
    <row r="58" spans="1:12" customHeight="1" ht="105" outlineLevel="5">
      <c r="A58" s="1"/>
      <c r="B58" s="1">
        <v>874776</v>
      </c>
      <c r="C58" s="1" t="s">
        <v>175</v>
      </c>
      <c r="D58" s="1">
        <v>3301671</v>
      </c>
      <c r="E58" s="2" t="s">
        <v>176</v>
      </c>
      <c r="F58" s="2" t="s">
        <v>177</v>
      </c>
      <c r="G58" s="2">
        <v>0</v>
      </c>
      <c r="H58" s="2">
        <v>0</v>
      </c>
      <c r="I58" s="1">
        <v>0</v>
      </c>
      <c r="J58" s="3" t="s">
        <v>17</v>
      </c>
      <c r="K58" s="2" t="str">
        <f>J58*111007.26</f>
        <v>0</v>
      </c>
      <c r="L58" s="5"/>
    </row>
    <row r="59" spans="1:12" customHeight="1" ht="105" outlineLevel="5">
      <c r="A59" s="1"/>
      <c r="B59" s="1">
        <v>874777</v>
      </c>
      <c r="C59" s="1" t="s">
        <v>178</v>
      </c>
      <c r="D59" s="1">
        <v>3301672</v>
      </c>
      <c r="E59" s="2" t="s">
        <v>179</v>
      </c>
      <c r="F59" s="2" t="s">
        <v>180</v>
      </c>
      <c r="G59" s="2">
        <v>0</v>
      </c>
      <c r="H59" s="2">
        <v>0</v>
      </c>
      <c r="I59" s="1">
        <v>0</v>
      </c>
      <c r="J59" s="3" t="s">
        <v>17</v>
      </c>
      <c r="K59" s="2" t="str">
        <f>J59*120739.09</f>
        <v>0</v>
      </c>
      <c r="L59" s="5"/>
    </row>
    <row r="60" spans="1:12" outlineLevel="3">
      <c r="A60" s="9" t="s">
        <v>181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5"/>
    </row>
    <row r="61" spans="1:12" customHeight="1" ht="105" outlineLevel="5">
      <c r="A61" s="1"/>
      <c r="B61" s="1">
        <v>885079</v>
      </c>
      <c r="C61" s="1" t="s">
        <v>182</v>
      </c>
      <c r="D61" s="1" t="s">
        <v>183</v>
      </c>
      <c r="E61" s="2" t="s">
        <v>184</v>
      </c>
      <c r="F61" s="2" t="s">
        <v>185</v>
      </c>
      <c r="G61" s="2">
        <v>0</v>
      </c>
      <c r="H61" s="2">
        <v>0</v>
      </c>
      <c r="I61" s="1">
        <v>0</v>
      </c>
      <c r="J61" s="3" t="s">
        <v>17</v>
      </c>
      <c r="K61" s="2" t="str">
        <f>J61*57584.10</f>
        <v>0</v>
      </c>
      <c r="L61" s="5"/>
    </row>
    <row r="62" spans="1:12" customHeight="1" ht="105" outlineLevel="5">
      <c r="A62" s="1"/>
      <c r="B62" s="1">
        <v>885080</v>
      </c>
      <c r="C62" s="1" t="s">
        <v>186</v>
      </c>
      <c r="D62" s="1" t="s">
        <v>187</v>
      </c>
      <c r="E62" s="2" t="s">
        <v>188</v>
      </c>
      <c r="F62" s="2" t="s">
        <v>185</v>
      </c>
      <c r="G62" s="2">
        <v>0</v>
      </c>
      <c r="H62" s="2">
        <v>0</v>
      </c>
      <c r="I62" s="1">
        <v>0</v>
      </c>
      <c r="J62" s="3" t="s">
        <v>17</v>
      </c>
      <c r="K62" s="2" t="str">
        <f>J62*57584.10</f>
        <v>0</v>
      </c>
      <c r="L62" s="5"/>
    </row>
    <row r="63" spans="1:12" customHeight="1" ht="105" outlineLevel="5">
      <c r="A63" s="1"/>
      <c r="B63" s="1">
        <v>885081</v>
      </c>
      <c r="C63" s="1" t="s">
        <v>189</v>
      </c>
      <c r="D63" s="1" t="s">
        <v>190</v>
      </c>
      <c r="E63" s="2" t="s">
        <v>191</v>
      </c>
      <c r="F63" s="2" t="s">
        <v>192</v>
      </c>
      <c r="G63" s="2">
        <v>0</v>
      </c>
      <c r="H63" s="2">
        <v>0</v>
      </c>
      <c r="I63" s="1">
        <v>0</v>
      </c>
      <c r="J63" s="3" t="s">
        <v>17</v>
      </c>
      <c r="K63" s="2" t="str">
        <f>J63*57337.18</f>
        <v>0</v>
      </c>
      <c r="L63" s="5"/>
    </row>
    <row r="64" spans="1:12" customHeight="1" ht="105" outlineLevel="5">
      <c r="A64" s="1"/>
      <c r="B64" s="1">
        <v>885082</v>
      </c>
      <c r="C64" s="1" t="s">
        <v>193</v>
      </c>
      <c r="D64" s="1" t="s">
        <v>194</v>
      </c>
      <c r="E64" s="2" t="s">
        <v>195</v>
      </c>
      <c r="F64" s="2" t="s">
        <v>196</v>
      </c>
      <c r="G64" s="2">
        <v>0</v>
      </c>
      <c r="H64" s="2">
        <v>0</v>
      </c>
      <c r="I64" s="1">
        <v>0</v>
      </c>
      <c r="J64" s="3" t="s">
        <v>17</v>
      </c>
      <c r="K64" s="2" t="str">
        <f>J64*63723.01</f>
        <v>0</v>
      </c>
      <c r="L64" s="5"/>
    </row>
    <row r="65" spans="1:12" customHeight="1" ht="105" outlineLevel="5">
      <c r="A65" s="1"/>
      <c r="B65" s="1">
        <v>885083</v>
      </c>
      <c r="C65" s="1" t="s">
        <v>197</v>
      </c>
      <c r="D65" s="1" t="s">
        <v>198</v>
      </c>
      <c r="E65" s="2" t="s">
        <v>199</v>
      </c>
      <c r="F65" s="2" t="s">
        <v>200</v>
      </c>
      <c r="G65" s="2">
        <v>0</v>
      </c>
      <c r="H65" s="2">
        <v>0</v>
      </c>
      <c r="I65" s="1">
        <v>0</v>
      </c>
      <c r="J65" s="3" t="s">
        <v>17</v>
      </c>
      <c r="K65" s="2" t="str">
        <f>J65*66045.00</f>
        <v>0</v>
      </c>
      <c r="L65" s="5"/>
    </row>
    <row r="66" spans="1:12" outlineLevel="2">
      <c r="A66" s="8" t="s">
        <v>201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5"/>
    </row>
    <row r="67" spans="1:12" outlineLevel="3">
      <c r="A67" s="9" t="s">
        <v>202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5"/>
    </row>
    <row r="68" spans="1:12" customHeight="1" ht="105" outlineLevel="5">
      <c r="A68" s="1"/>
      <c r="B68" s="1">
        <v>873860</v>
      </c>
      <c r="C68" s="1" t="s">
        <v>203</v>
      </c>
      <c r="D68" s="1" t="s">
        <v>204</v>
      </c>
      <c r="E68" s="2" t="s">
        <v>205</v>
      </c>
      <c r="F68" s="2" t="s">
        <v>206</v>
      </c>
      <c r="G68" s="2">
        <v>0</v>
      </c>
      <c r="H68" s="2">
        <v>0</v>
      </c>
      <c r="I68" s="1">
        <v>0</v>
      </c>
      <c r="J68" s="3" t="s">
        <v>17</v>
      </c>
      <c r="K68" s="2" t="str">
        <f>J68*42130.85</f>
        <v>0</v>
      </c>
      <c r="L68" s="5"/>
    </row>
    <row r="69" spans="1:12" customHeight="1" ht="105" outlineLevel="5">
      <c r="A69" s="1"/>
      <c r="B69" s="1">
        <v>873861</v>
      </c>
      <c r="C69" s="1" t="s">
        <v>207</v>
      </c>
      <c r="D69" s="1" t="s">
        <v>208</v>
      </c>
      <c r="E69" s="2" t="s">
        <v>209</v>
      </c>
      <c r="F69" s="2" t="s">
        <v>210</v>
      </c>
      <c r="G69" s="2">
        <v>0</v>
      </c>
      <c r="H69" s="2">
        <v>0</v>
      </c>
      <c r="I69" s="1">
        <v>0</v>
      </c>
      <c r="J69" s="3" t="s">
        <v>17</v>
      </c>
      <c r="K69" s="2" t="str">
        <f>J69*43624.43</f>
        <v>0</v>
      </c>
      <c r="L69" s="5"/>
    </row>
    <row r="70" spans="1:12" customHeight="1" ht="105" outlineLevel="5">
      <c r="A70" s="1"/>
      <c r="B70" s="1">
        <v>873862</v>
      </c>
      <c r="C70" s="1" t="s">
        <v>211</v>
      </c>
      <c r="D70" s="1" t="s">
        <v>212</v>
      </c>
      <c r="E70" s="2" t="s">
        <v>213</v>
      </c>
      <c r="F70" s="2" t="s">
        <v>214</v>
      </c>
      <c r="G70" s="2">
        <v>-1</v>
      </c>
      <c r="H70" s="2">
        <v>0</v>
      </c>
      <c r="I70" s="1">
        <v>0</v>
      </c>
      <c r="J70" s="3" t="s">
        <v>17</v>
      </c>
      <c r="K70" s="2" t="str">
        <f>J70*45034.37</f>
        <v>0</v>
      </c>
      <c r="L70" s="5"/>
    </row>
    <row r="71" spans="1:12" customHeight="1" ht="105" outlineLevel="5">
      <c r="A71" s="1"/>
      <c r="B71" s="1">
        <v>873863</v>
      </c>
      <c r="C71" s="1" t="s">
        <v>215</v>
      </c>
      <c r="D71" s="1" t="s">
        <v>216</v>
      </c>
      <c r="E71" s="2" t="s">
        <v>217</v>
      </c>
      <c r="F71" s="2" t="s">
        <v>218</v>
      </c>
      <c r="G71" s="2">
        <v>0</v>
      </c>
      <c r="H71" s="2">
        <v>0</v>
      </c>
      <c r="I71" s="1">
        <v>0</v>
      </c>
      <c r="J71" s="3" t="s">
        <v>17</v>
      </c>
      <c r="K71" s="2" t="str">
        <f>J71*46527.95</f>
        <v>0</v>
      </c>
      <c r="L71" s="5"/>
    </row>
    <row r="72" spans="1:12" customHeight="1" ht="105" outlineLevel="5">
      <c r="A72" s="1"/>
      <c r="B72" s="1">
        <v>873864</v>
      </c>
      <c r="C72" s="1" t="s">
        <v>219</v>
      </c>
      <c r="D72" s="1" t="s">
        <v>220</v>
      </c>
      <c r="E72" s="2" t="s">
        <v>221</v>
      </c>
      <c r="F72" s="2" t="s">
        <v>222</v>
      </c>
      <c r="G72" s="2">
        <v>0</v>
      </c>
      <c r="H72" s="2">
        <v>0</v>
      </c>
      <c r="I72" s="1">
        <v>0</v>
      </c>
      <c r="J72" s="3" t="s">
        <v>17</v>
      </c>
      <c r="K72" s="2" t="str">
        <f>J72*48021.52</f>
        <v>0</v>
      </c>
      <c r="L72" s="5"/>
    </row>
    <row r="73" spans="1:12" customHeight="1" ht="105" outlineLevel="5">
      <c r="A73" s="1"/>
      <c r="B73" s="1">
        <v>873865</v>
      </c>
      <c r="C73" s="1" t="s">
        <v>223</v>
      </c>
      <c r="D73" s="1" t="s">
        <v>224</v>
      </c>
      <c r="E73" s="2" t="s">
        <v>225</v>
      </c>
      <c r="F73" s="2" t="s">
        <v>226</v>
      </c>
      <c r="G73" s="2">
        <v>0</v>
      </c>
      <c r="H73" s="2">
        <v>0</v>
      </c>
      <c r="I73" s="1">
        <v>0</v>
      </c>
      <c r="J73" s="3" t="s">
        <v>17</v>
      </c>
      <c r="K73" s="2" t="str">
        <f>J73*49311.98</f>
        <v>0</v>
      </c>
      <c r="L73" s="5"/>
    </row>
    <row r="74" spans="1:12" customHeight="1" ht="105" outlineLevel="5">
      <c r="A74" s="1"/>
      <c r="B74" s="1">
        <v>873866</v>
      </c>
      <c r="C74" s="1" t="s">
        <v>227</v>
      </c>
      <c r="D74" s="1" t="s">
        <v>228</v>
      </c>
      <c r="E74" s="2" t="s">
        <v>229</v>
      </c>
      <c r="F74" s="2" t="s">
        <v>230</v>
      </c>
      <c r="G74" s="2">
        <v>0</v>
      </c>
      <c r="H74" s="2">
        <v>0</v>
      </c>
      <c r="I74" s="1">
        <v>0</v>
      </c>
      <c r="J74" s="3" t="s">
        <v>17</v>
      </c>
      <c r="K74" s="2" t="str">
        <f>J74*51032.58</f>
        <v>0</v>
      </c>
      <c r="L74" s="5"/>
    </row>
    <row r="75" spans="1:12" outlineLevel="3">
      <c r="A75" s="9" t="s">
        <v>231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5"/>
    </row>
    <row r="76" spans="1:12" customHeight="1" ht="105" outlineLevel="5">
      <c r="A76" s="1"/>
      <c r="B76" s="1">
        <v>873846</v>
      </c>
      <c r="C76" s="1" t="s">
        <v>232</v>
      </c>
      <c r="D76" s="1" t="s">
        <v>233</v>
      </c>
      <c r="E76" s="2" t="s">
        <v>234</v>
      </c>
      <c r="F76" s="2" t="s">
        <v>235</v>
      </c>
      <c r="G76" s="2">
        <v>0</v>
      </c>
      <c r="H76" s="2">
        <v>0</v>
      </c>
      <c r="I76" s="1">
        <v>0</v>
      </c>
      <c r="J76" s="3" t="s">
        <v>17</v>
      </c>
      <c r="K76" s="2" t="str">
        <f>J76*48345.40</f>
        <v>0</v>
      </c>
      <c r="L76" s="5"/>
    </row>
    <row r="77" spans="1:12" customHeight="1" ht="105" outlineLevel="5">
      <c r="A77" s="1"/>
      <c r="B77" s="1">
        <v>873847</v>
      </c>
      <c r="C77" s="1" t="s">
        <v>236</v>
      </c>
      <c r="D77" s="1" t="s">
        <v>237</v>
      </c>
      <c r="E77" s="2" t="s">
        <v>238</v>
      </c>
      <c r="F77" s="2" t="s">
        <v>239</v>
      </c>
      <c r="G77" s="2">
        <v>0</v>
      </c>
      <c r="H77" s="2">
        <v>0</v>
      </c>
      <c r="I77" s="1">
        <v>0</v>
      </c>
      <c r="J77" s="3" t="s">
        <v>17</v>
      </c>
      <c r="K77" s="2" t="str">
        <f>J77*49829.30</f>
        <v>0</v>
      </c>
      <c r="L77" s="5"/>
    </row>
    <row r="78" spans="1:12" customHeight="1" ht="105" outlineLevel="5">
      <c r="A78" s="1"/>
      <c r="B78" s="1">
        <v>873848</v>
      </c>
      <c r="C78" s="1" t="s">
        <v>240</v>
      </c>
      <c r="D78" s="1" t="s">
        <v>241</v>
      </c>
      <c r="E78" s="2" t="s">
        <v>242</v>
      </c>
      <c r="F78" s="2" t="s">
        <v>243</v>
      </c>
      <c r="G78" s="2">
        <v>0</v>
      </c>
      <c r="H78" s="2">
        <v>0</v>
      </c>
      <c r="I78" s="1">
        <v>0</v>
      </c>
      <c r="J78" s="3" t="s">
        <v>17</v>
      </c>
      <c r="K78" s="2" t="str">
        <f>J78*50108.91</f>
        <v>0</v>
      </c>
      <c r="L78" s="5"/>
    </row>
    <row r="79" spans="1:12" customHeight="1" ht="105" outlineLevel="5">
      <c r="A79" s="1"/>
      <c r="B79" s="1">
        <v>873849</v>
      </c>
      <c r="C79" s="1" t="s">
        <v>244</v>
      </c>
      <c r="D79" s="1" t="s">
        <v>245</v>
      </c>
      <c r="E79" s="2" t="s">
        <v>246</v>
      </c>
      <c r="F79" s="2" t="s">
        <v>247</v>
      </c>
      <c r="G79" s="2">
        <v>0</v>
      </c>
      <c r="H79" s="2">
        <v>0</v>
      </c>
      <c r="I79" s="1">
        <v>0</v>
      </c>
      <c r="J79" s="3" t="s">
        <v>17</v>
      </c>
      <c r="K79" s="2" t="str">
        <f>J79*55506.34</f>
        <v>0</v>
      </c>
      <c r="L79" s="5"/>
    </row>
    <row r="80" spans="1:12" customHeight="1" ht="105" outlineLevel="5">
      <c r="A80" s="1"/>
      <c r="B80" s="1">
        <v>873850</v>
      </c>
      <c r="C80" s="1" t="s">
        <v>248</v>
      </c>
      <c r="D80" s="1" t="s">
        <v>249</v>
      </c>
      <c r="E80" s="2" t="s">
        <v>250</v>
      </c>
      <c r="F80" s="2" t="s">
        <v>251</v>
      </c>
      <c r="G80" s="2">
        <v>0</v>
      </c>
      <c r="H80" s="2">
        <v>0</v>
      </c>
      <c r="I80" s="1">
        <v>0</v>
      </c>
      <c r="J80" s="3" t="s">
        <v>17</v>
      </c>
      <c r="K80" s="2" t="str">
        <f>J80*55721.48</f>
        <v>0</v>
      </c>
      <c r="L80" s="5"/>
    </row>
    <row r="81" spans="1:12" customHeight="1" ht="105" outlineLevel="5">
      <c r="A81" s="1"/>
      <c r="B81" s="1">
        <v>873851</v>
      </c>
      <c r="C81" s="1" t="s">
        <v>252</v>
      </c>
      <c r="D81" s="1" t="s">
        <v>253</v>
      </c>
      <c r="E81" s="2" t="s">
        <v>254</v>
      </c>
      <c r="F81" s="2" t="s">
        <v>251</v>
      </c>
      <c r="G81" s="2">
        <v>0</v>
      </c>
      <c r="H81" s="2">
        <v>0</v>
      </c>
      <c r="I81" s="1">
        <v>0</v>
      </c>
      <c r="J81" s="3" t="s">
        <v>17</v>
      </c>
      <c r="K81" s="2" t="str">
        <f>J81*55721.48</f>
        <v>0</v>
      </c>
      <c r="L81" s="5"/>
    </row>
    <row r="82" spans="1:12" customHeight="1" ht="105" outlineLevel="5">
      <c r="A82" s="1"/>
      <c r="B82" s="1">
        <v>873852</v>
      </c>
      <c r="C82" s="1" t="s">
        <v>255</v>
      </c>
      <c r="D82" s="1" t="s">
        <v>256</v>
      </c>
      <c r="E82" s="2" t="s">
        <v>257</v>
      </c>
      <c r="F82" s="2" t="s">
        <v>258</v>
      </c>
      <c r="G82" s="2">
        <v>0</v>
      </c>
      <c r="H82" s="2">
        <v>0</v>
      </c>
      <c r="I82" s="1">
        <v>0</v>
      </c>
      <c r="J82" s="3" t="s">
        <v>17</v>
      </c>
      <c r="K82" s="2" t="str">
        <f>J82*58753.41</f>
        <v>0</v>
      </c>
      <c r="L82" s="5"/>
    </row>
    <row r="83" spans="1:12" outlineLevel="3">
      <c r="A83" s="9" t="s">
        <v>259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5"/>
    </row>
    <row r="84" spans="1:12" customHeight="1" ht="105" outlineLevel="5">
      <c r="A84" s="1"/>
      <c r="B84" s="1">
        <v>873797</v>
      </c>
      <c r="C84" s="1" t="s">
        <v>260</v>
      </c>
      <c r="D84" s="1" t="s">
        <v>261</v>
      </c>
      <c r="E84" s="2" t="s">
        <v>262</v>
      </c>
      <c r="F84" s="2" t="s">
        <v>263</v>
      </c>
      <c r="G84" s="2">
        <v>2</v>
      </c>
      <c r="H84" s="2">
        <v>0</v>
      </c>
      <c r="I84" s="1">
        <v>0</v>
      </c>
      <c r="J84" s="3" t="s">
        <v>17</v>
      </c>
      <c r="K84" s="2" t="str">
        <f>J84*42818.04</f>
        <v>0</v>
      </c>
      <c r="L84" s="5"/>
    </row>
    <row r="85" spans="1:12" customHeight="1" ht="105" outlineLevel="5">
      <c r="A85" s="1"/>
      <c r="B85" s="1">
        <v>873799</v>
      </c>
      <c r="C85" s="1" t="s">
        <v>264</v>
      </c>
      <c r="D85" s="1" t="s">
        <v>265</v>
      </c>
      <c r="E85" s="2" t="s">
        <v>266</v>
      </c>
      <c r="F85" s="2" t="s">
        <v>267</v>
      </c>
      <c r="G85" s="2">
        <v>0</v>
      </c>
      <c r="H85" s="2">
        <v>0</v>
      </c>
      <c r="I85" s="1">
        <v>0</v>
      </c>
      <c r="J85" s="3" t="s">
        <v>17</v>
      </c>
      <c r="K85" s="2" t="str">
        <f>J85*38834.04</f>
        <v>0</v>
      </c>
      <c r="L85" s="5"/>
    </row>
    <row r="86" spans="1:12" customHeight="1" ht="105" outlineLevel="5">
      <c r="A86" s="1"/>
      <c r="B86" s="1">
        <v>873801</v>
      </c>
      <c r="C86" s="1" t="s">
        <v>268</v>
      </c>
      <c r="D86" s="1" t="s">
        <v>269</v>
      </c>
      <c r="E86" s="2" t="s">
        <v>270</v>
      </c>
      <c r="F86" s="2" t="s">
        <v>271</v>
      </c>
      <c r="G86" s="2">
        <v>1</v>
      </c>
      <c r="H86" s="2">
        <v>0</v>
      </c>
      <c r="I86" s="1">
        <v>0</v>
      </c>
      <c r="J86" s="3" t="s">
        <v>17</v>
      </c>
      <c r="K86" s="2" t="str">
        <f>J86*2081.64</f>
        <v>0</v>
      </c>
      <c r="L86" s="5"/>
    </row>
    <row r="87" spans="1:12" outlineLevel="3">
      <c r="A87" s="9" t="s">
        <v>272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5"/>
    </row>
    <row r="88" spans="1:12" customHeight="1" ht="105" outlineLevel="5">
      <c r="A88" s="1"/>
      <c r="B88" s="1">
        <v>874778</v>
      </c>
      <c r="C88" s="1" t="s">
        <v>273</v>
      </c>
      <c r="D88" s="1">
        <v>10023646</v>
      </c>
      <c r="E88" s="2" t="s">
        <v>274</v>
      </c>
      <c r="F88" s="2" t="s">
        <v>275</v>
      </c>
      <c r="G88" s="2">
        <v>0</v>
      </c>
      <c r="H88" s="2">
        <v>0</v>
      </c>
      <c r="I88" s="1">
        <v>0</v>
      </c>
      <c r="J88" s="3" t="s">
        <v>17</v>
      </c>
      <c r="K88" s="2" t="str">
        <f>J88*82246.40</f>
        <v>0</v>
      </c>
      <c r="L88" s="5"/>
    </row>
    <row r="89" spans="1:12" customHeight="1" ht="105" outlineLevel="5">
      <c r="A89" s="1"/>
      <c r="B89" s="1">
        <v>874779</v>
      </c>
      <c r="C89" s="1" t="s">
        <v>276</v>
      </c>
      <c r="D89" s="1">
        <v>10023647</v>
      </c>
      <c r="E89" s="2" t="s">
        <v>277</v>
      </c>
      <c r="F89" s="2" t="s">
        <v>278</v>
      </c>
      <c r="G89" s="2">
        <v>0</v>
      </c>
      <c r="H89" s="2">
        <v>0</v>
      </c>
      <c r="I89" s="1">
        <v>0</v>
      </c>
      <c r="J89" s="3" t="s">
        <v>17</v>
      </c>
      <c r="K89" s="2" t="str">
        <f>J89*83072.00</f>
        <v>0</v>
      </c>
      <c r="L89" s="5"/>
    </row>
    <row r="90" spans="1:12" customHeight="1" ht="105" outlineLevel="5">
      <c r="A90" s="1"/>
      <c r="B90" s="1">
        <v>874780</v>
      </c>
      <c r="C90" s="1" t="s">
        <v>279</v>
      </c>
      <c r="D90" s="1">
        <v>10023648</v>
      </c>
      <c r="E90" s="2" t="s">
        <v>280</v>
      </c>
      <c r="F90" s="2" t="s">
        <v>281</v>
      </c>
      <c r="G90" s="2">
        <v>0</v>
      </c>
      <c r="H90" s="2">
        <v>0</v>
      </c>
      <c r="I90" s="1">
        <v>0</v>
      </c>
      <c r="J90" s="3" t="s">
        <v>17</v>
      </c>
      <c r="K90" s="2" t="str">
        <f>J90*84352.00</f>
        <v>0</v>
      </c>
      <c r="L90" s="5"/>
    </row>
    <row r="91" spans="1:12" customHeight="1" ht="105" outlineLevel="5">
      <c r="A91" s="1"/>
      <c r="B91" s="1">
        <v>874781</v>
      </c>
      <c r="C91" s="1" t="s">
        <v>282</v>
      </c>
      <c r="D91" s="1">
        <v>10023649</v>
      </c>
      <c r="E91" s="2" t="s">
        <v>283</v>
      </c>
      <c r="F91" s="2" t="s">
        <v>284</v>
      </c>
      <c r="G91" s="2">
        <v>0</v>
      </c>
      <c r="H91" s="2">
        <v>0</v>
      </c>
      <c r="I91" s="1">
        <v>0</v>
      </c>
      <c r="J91" s="3" t="s">
        <v>17</v>
      </c>
      <c r="K91" s="2" t="str">
        <f>J91*89280.00</f>
        <v>0</v>
      </c>
      <c r="L91" s="5"/>
    </row>
    <row r="92" spans="1:12" customHeight="1" ht="105" outlineLevel="5">
      <c r="A92" s="1"/>
      <c r="B92" s="1">
        <v>874782</v>
      </c>
      <c r="C92" s="1" t="s">
        <v>285</v>
      </c>
      <c r="D92" s="1">
        <v>10023650</v>
      </c>
      <c r="E92" s="2" t="s">
        <v>286</v>
      </c>
      <c r="F92" s="2" t="s">
        <v>287</v>
      </c>
      <c r="G92" s="2">
        <v>0</v>
      </c>
      <c r="H92" s="2">
        <v>0</v>
      </c>
      <c r="I92" s="1">
        <v>0</v>
      </c>
      <c r="J92" s="3" t="s">
        <v>17</v>
      </c>
      <c r="K92" s="2" t="str">
        <f>J92*95040.00</f>
        <v>0</v>
      </c>
      <c r="L92" s="5"/>
    </row>
    <row r="93" spans="1:12" outlineLevel="3">
      <c r="A93" s="9" t="s">
        <v>288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5"/>
    </row>
    <row r="94" spans="1:12" customHeight="1" ht="105" outlineLevel="5">
      <c r="A94" s="1"/>
      <c r="B94" s="1">
        <v>874783</v>
      </c>
      <c r="C94" s="1" t="s">
        <v>289</v>
      </c>
      <c r="D94" s="1">
        <v>14375</v>
      </c>
      <c r="E94" s="2" t="s">
        <v>290</v>
      </c>
      <c r="F94" s="2" t="s">
        <v>291</v>
      </c>
      <c r="G94" s="2">
        <v>0</v>
      </c>
      <c r="H94" s="2">
        <v>0</v>
      </c>
      <c r="I94" s="1">
        <v>0</v>
      </c>
      <c r="J94" s="3" t="s">
        <v>17</v>
      </c>
      <c r="K94" s="2" t="str">
        <f>J94*91520.48</f>
        <v>0</v>
      </c>
      <c r="L94" s="5"/>
    </row>
    <row r="95" spans="1:12" customHeight="1" ht="105" outlineLevel="5">
      <c r="A95" s="1"/>
      <c r="B95" s="1">
        <v>874784</v>
      </c>
      <c r="C95" s="1" t="s">
        <v>292</v>
      </c>
      <c r="D95" s="1">
        <v>14385</v>
      </c>
      <c r="E95" s="2" t="s">
        <v>293</v>
      </c>
      <c r="F95" s="2" t="s">
        <v>294</v>
      </c>
      <c r="G95" s="2">
        <v>0</v>
      </c>
      <c r="H95" s="2">
        <v>0</v>
      </c>
      <c r="I95" s="1">
        <v>0</v>
      </c>
      <c r="J95" s="3" t="s">
        <v>17</v>
      </c>
      <c r="K95" s="2" t="str">
        <f>J95*95664.24</f>
        <v>0</v>
      </c>
      <c r="L95" s="5"/>
    </row>
    <row r="96" spans="1:12" customHeight="1" ht="105" outlineLevel="5">
      <c r="A96" s="1"/>
      <c r="B96" s="1">
        <v>874785</v>
      </c>
      <c r="C96" s="1" t="s">
        <v>295</v>
      </c>
      <c r="D96" s="1">
        <v>14506</v>
      </c>
      <c r="E96" s="2" t="s">
        <v>296</v>
      </c>
      <c r="F96" s="2" t="s">
        <v>297</v>
      </c>
      <c r="G96" s="2">
        <v>0</v>
      </c>
      <c r="H96" s="2">
        <v>0</v>
      </c>
      <c r="I96" s="1">
        <v>0</v>
      </c>
      <c r="J96" s="3" t="s">
        <v>17</v>
      </c>
      <c r="K96" s="2" t="str">
        <f>J96*72711.34</f>
        <v>0</v>
      </c>
      <c r="L96" s="5"/>
    </row>
    <row r="97" spans="1:12" customHeight="1" ht="105" outlineLevel="5">
      <c r="A97" s="1"/>
      <c r="B97" s="1">
        <v>874786</v>
      </c>
      <c r="C97" s="1" t="s">
        <v>298</v>
      </c>
      <c r="D97" s="1">
        <v>14509</v>
      </c>
      <c r="E97" s="2" t="s">
        <v>299</v>
      </c>
      <c r="F97" s="2" t="s">
        <v>300</v>
      </c>
      <c r="G97" s="2">
        <v>0</v>
      </c>
      <c r="H97" s="2">
        <v>0</v>
      </c>
      <c r="I97" s="1">
        <v>0</v>
      </c>
      <c r="J97" s="3" t="s">
        <v>17</v>
      </c>
      <c r="K97" s="2" t="str">
        <f>J97*76526.78</f>
        <v>0</v>
      </c>
      <c r="L97" s="5"/>
    </row>
    <row r="98" spans="1:12" customHeight="1" ht="105" outlineLevel="5">
      <c r="A98" s="1"/>
      <c r="B98" s="1">
        <v>874787</v>
      </c>
      <c r="C98" s="1" t="s">
        <v>301</v>
      </c>
      <c r="D98" s="1">
        <v>14512</v>
      </c>
      <c r="E98" s="2" t="s">
        <v>302</v>
      </c>
      <c r="F98" s="2" t="s">
        <v>303</v>
      </c>
      <c r="G98" s="2">
        <v>0</v>
      </c>
      <c r="H98" s="2">
        <v>0</v>
      </c>
      <c r="I98" s="1">
        <v>0</v>
      </c>
      <c r="J98" s="3" t="s">
        <v>17</v>
      </c>
      <c r="K98" s="2" t="str">
        <f>J98*77943.94</f>
        <v>0</v>
      </c>
      <c r="L98" s="5"/>
    </row>
    <row r="99" spans="1:12" customHeight="1" ht="105" outlineLevel="5">
      <c r="A99" s="1"/>
      <c r="B99" s="1">
        <v>874788</v>
      </c>
      <c r="C99" s="1" t="s">
        <v>304</v>
      </c>
      <c r="D99" s="1">
        <v>14514</v>
      </c>
      <c r="E99" s="2" t="s">
        <v>305</v>
      </c>
      <c r="F99" s="2" t="s">
        <v>306</v>
      </c>
      <c r="G99" s="2">
        <v>0</v>
      </c>
      <c r="H99" s="2">
        <v>0</v>
      </c>
      <c r="I99" s="1">
        <v>0</v>
      </c>
      <c r="J99" s="3" t="s">
        <v>17</v>
      </c>
      <c r="K99" s="2" t="str">
        <f>J99*81105.30</f>
        <v>0</v>
      </c>
      <c r="L99" s="5"/>
    </row>
    <row r="100" spans="1:12" customHeight="1" ht="105" outlineLevel="5">
      <c r="A100" s="1"/>
      <c r="B100" s="1">
        <v>874789</v>
      </c>
      <c r="C100" s="1" t="s">
        <v>307</v>
      </c>
      <c r="D100" s="1">
        <v>14508</v>
      </c>
      <c r="E100" s="2" t="s">
        <v>308</v>
      </c>
      <c r="F100" s="2" t="s">
        <v>309</v>
      </c>
      <c r="G100" s="2">
        <v>0</v>
      </c>
      <c r="H100" s="2">
        <v>0</v>
      </c>
      <c r="I100" s="1">
        <v>0</v>
      </c>
      <c r="J100" s="3" t="s">
        <v>17</v>
      </c>
      <c r="K100" s="2" t="str">
        <f>J100*75654.68</f>
        <v>0</v>
      </c>
      <c r="L100" s="5"/>
    </row>
    <row r="101" spans="1:12" customHeight="1" ht="105" outlineLevel="5">
      <c r="A101" s="1"/>
      <c r="B101" s="1">
        <v>874790</v>
      </c>
      <c r="C101" s="1" t="s">
        <v>310</v>
      </c>
      <c r="D101" s="1">
        <v>14518</v>
      </c>
      <c r="E101" s="2" t="s">
        <v>311</v>
      </c>
      <c r="F101" s="2" t="s">
        <v>312</v>
      </c>
      <c r="G101" s="2">
        <v>0</v>
      </c>
      <c r="H101" s="2">
        <v>0</v>
      </c>
      <c r="I101" s="1">
        <v>0</v>
      </c>
      <c r="J101" s="3" t="s">
        <v>17</v>
      </c>
      <c r="K101" s="2" t="str">
        <f>J101*86010.86</f>
        <v>0</v>
      </c>
      <c r="L101" s="5"/>
    </row>
    <row r="102" spans="1:12" customHeight="1" ht="105" outlineLevel="5">
      <c r="A102" s="1"/>
      <c r="B102" s="1">
        <v>874791</v>
      </c>
      <c r="C102" s="1" t="s">
        <v>313</v>
      </c>
      <c r="D102" s="1">
        <v>14521</v>
      </c>
      <c r="E102" s="2" t="s">
        <v>314</v>
      </c>
      <c r="F102" s="2" t="s">
        <v>315</v>
      </c>
      <c r="G102" s="2">
        <v>0</v>
      </c>
      <c r="H102" s="2">
        <v>0</v>
      </c>
      <c r="I102" s="1">
        <v>0</v>
      </c>
      <c r="J102" s="3" t="s">
        <v>17</v>
      </c>
      <c r="K102" s="2" t="str">
        <f>J102*87646.05</f>
        <v>0</v>
      </c>
      <c r="L102" s="5"/>
    </row>
    <row r="103" spans="1:12" customHeight="1" ht="105" outlineLevel="5">
      <c r="A103" s="1"/>
      <c r="B103" s="1">
        <v>874792</v>
      </c>
      <c r="C103" s="1" t="s">
        <v>316</v>
      </c>
      <c r="D103" s="1">
        <v>14524</v>
      </c>
      <c r="E103" s="2" t="s">
        <v>317</v>
      </c>
      <c r="F103" s="2" t="s">
        <v>318</v>
      </c>
      <c r="G103" s="2">
        <v>0</v>
      </c>
      <c r="H103" s="2">
        <v>0</v>
      </c>
      <c r="I103" s="1">
        <v>0</v>
      </c>
      <c r="J103" s="3" t="s">
        <v>17</v>
      </c>
      <c r="K103" s="2" t="str">
        <f>J103*90153.34</f>
        <v>0</v>
      </c>
      <c r="L103" s="5"/>
    </row>
    <row r="104" spans="1:12" customHeight="1" ht="105" outlineLevel="5">
      <c r="A104" s="1"/>
      <c r="B104" s="1">
        <v>874793</v>
      </c>
      <c r="C104" s="1" t="s">
        <v>319</v>
      </c>
      <c r="D104" s="1">
        <v>12903</v>
      </c>
      <c r="E104" s="2" t="s">
        <v>320</v>
      </c>
      <c r="F104" s="2" t="s">
        <v>321</v>
      </c>
      <c r="G104" s="2">
        <v>0</v>
      </c>
      <c r="H104" s="2">
        <v>0</v>
      </c>
      <c r="I104" s="1">
        <v>0</v>
      </c>
      <c r="J104" s="3" t="s">
        <v>17</v>
      </c>
      <c r="K104" s="2" t="str">
        <f>J104*15935.33</f>
        <v>0</v>
      </c>
      <c r="L104" s="5"/>
    </row>
    <row r="105" spans="1:12" customHeight="1" ht="105" outlineLevel="5">
      <c r="A105" s="1"/>
      <c r="B105" s="1">
        <v>874794</v>
      </c>
      <c r="C105" s="1" t="s">
        <v>322</v>
      </c>
      <c r="D105" s="1">
        <v>12905</v>
      </c>
      <c r="E105" s="2" t="s">
        <v>323</v>
      </c>
      <c r="F105" s="2" t="s">
        <v>324</v>
      </c>
      <c r="G105" s="2">
        <v>1</v>
      </c>
      <c r="H105" s="2">
        <v>0</v>
      </c>
      <c r="I105" s="1">
        <v>0</v>
      </c>
      <c r="J105" s="3" t="s">
        <v>17</v>
      </c>
      <c r="K105" s="2" t="str">
        <f>J105*18351.97</f>
        <v>0</v>
      </c>
      <c r="L105" s="5"/>
    </row>
    <row r="106" spans="1:12" customHeight="1" ht="105" outlineLevel="5">
      <c r="A106" s="1"/>
      <c r="B106" s="1">
        <v>874795</v>
      </c>
      <c r="C106" s="1" t="s">
        <v>325</v>
      </c>
      <c r="D106" s="1">
        <v>12907</v>
      </c>
      <c r="E106" s="2" t="s">
        <v>326</v>
      </c>
      <c r="F106" s="2" t="s">
        <v>327</v>
      </c>
      <c r="G106" s="2">
        <v>0</v>
      </c>
      <c r="H106" s="2">
        <v>0</v>
      </c>
      <c r="I106" s="1">
        <v>0</v>
      </c>
      <c r="J106" s="3" t="s">
        <v>17</v>
      </c>
      <c r="K106" s="2" t="str">
        <f>J106*19271.12</f>
        <v>0</v>
      </c>
      <c r="L106" s="5"/>
    </row>
    <row r="107" spans="1:12" customHeight="1" ht="105" outlineLevel="5">
      <c r="A107" s="1"/>
      <c r="B107" s="1">
        <v>874796</v>
      </c>
      <c r="C107" s="1" t="s">
        <v>328</v>
      </c>
      <c r="D107" s="1">
        <v>12909</v>
      </c>
      <c r="E107" s="2" t="s">
        <v>329</v>
      </c>
      <c r="F107" s="2" t="s">
        <v>330</v>
      </c>
      <c r="G107" s="2">
        <v>0</v>
      </c>
      <c r="H107" s="2">
        <v>0</v>
      </c>
      <c r="I107" s="1">
        <v>0</v>
      </c>
      <c r="J107" s="3" t="s">
        <v>17</v>
      </c>
      <c r="K107" s="2" t="str">
        <f>J107*20551.73</f>
        <v>0</v>
      </c>
      <c r="L107" s="5"/>
    </row>
    <row r="108" spans="1:12" customHeight="1" ht="105" outlineLevel="5">
      <c r="A108" s="1"/>
      <c r="B108" s="1">
        <v>874797</v>
      </c>
      <c r="C108" s="1" t="s">
        <v>331</v>
      </c>
      <c r="D108" s="1">
        <v>12912</v>
      </c>
      <c r="E108" s="2" t="s">
        <v>332</v>
      </c>
      <c r="F108" s="2" t="s">
        <v>333</v>
      </c>
      <c r="G108" s="2">
        <v>0</v>
      </c>
      <c r="H108" s="2">
        <v>0</v>
      </c>
      <c r="I108" s="1">
        <v>0</v>
      </c>
      <c r="J108" s="3" t="s">
        <v>17</v>
      </c>
      <c r="K108" s="2" t="str">
        <f>J108*21894.30</f>
        <v>0</v>
      </c>
      <c r="L108" s="5"/>
    </row>
    <row r="109" spans="1:12" customHeight="1" ht="105" outlineLevel="5">
      <c r="A109" s="1"/>
      <c r="B109" s="1">
        <v>874798</v>
      </c>
      <c r="C109" s="1" t="s">
        <v>334</v>
      </c>
      <c r="D109" s="1">
        <v>12914</v>
      </c>
      <c r="E109" s="2" t="s">
        <v>335</v>
      </c>
      <c r="F109" s="2" t="s">
        <v>336</v>
      </c>
      <c r="G109" s="2">
        <v>1</v>
      </c>
      <c r="H109" s="2">
        <v>0</v>
      </c>
      <c r="I109" s="1">
        <v>0</v>
      </c>
      <c r="J109" s="3" t="s">
        <v>17</v>
      </c>
      <c r="K109" s="2" t="str">
        <f>J109*23526.05</f>
        <v>0</v>
      </c>
      <c r="L109" s="5"/>
    </row>
    <row r="110" spans="1:12" customHeight="1" ht="105" outlineLevel="5">
      <c r="A110" s="1"/>
      <c r="B110" s="1">
        <v>874799</v>
      </c>
      <c r="C110" s="1" t="s">
        <v>337</v>
      </c>
      <c r="D110" s="1">
        <v>12943</v>
      </c>
      <c r="E110" s="2" t="s">
        <v>338</v>
      </c>
      <c r="F110" s="2" t="s">
        <v>339</v>
      </c>
      <c r="G110" s="2">
        <v>0</v>
      </c>
      <c r="H110" s="2">
        <v>0</v>
      </c>
      <c r="I110" s="1">
        <v>0</v>
      </c>
      <c r="J110" s="3" t="s">
        <v>17</v>
      </c>
      <c r="K110" s="2" t="str">
        <f>J110*10497.90</f>
        <v>0</v>
      </c>
      <c r="L110" s="5"/>
    </row>
    <row r="111" spans="1:12" customHeight="1" ht="105" outlineLevel="5">
      <c r="A111" s="1"/>
      <c r="B111" s="1">
        <v>874800</v>
      </c>
      <c r="C111" s="1" t="s">
        <v>340</v>
      </c>
      <c r="D111" s="1">
        <v>12945</v>
      </c>
      <c r="E111" s="2" t="s">
        <v>341</v>
      </c>
      <c r="F111" s="2" t="s">
        <v>342</v>
      </c>
      <c r="G111" s="2">
        <v>0</v>
      </c>
      <c r="H111" s="2">
        <v>0</v>
      </c>
      <c r="I111" s="1">
        <v>0</v>
      </c>
      <c r="J111" s="3" t="s">
        <v>17</v>
      </c>
      <c r="K111" s="2" t="str">
        <f>J111*10966.66</f>
        <v>0</v>
      </c>
      <c r="L111" s="5"/>
    </row>
    <row r="112" spans="1:12" customHeight="1" ht="105" outlineLevel="5">
      <c r="A112" s="1"/>
      <c r="B112" s="1">
        <v>874801</v>
      </c>
      <c r="C112" s="1" t="s">
        <v>343</v>
      </c>
      <c r="D112" s="1">
        <v>12947</v>
      </c>
      <c r="E112" s="2" t="s">
        <v>344</v>
      </c>
      <c r="F112" s="2" t="s">
        <v>345</v>
      </c>
      <c r="G112" s="2">
        <v>0</v>
      </c>
      <c r="H112" s="2">
        <v>0</v>
      </c>
      <c r="I112" s="1">
        <v>0</v>
      </c>
      <c r="J112" s="3" t="s">
        <v>17</v>
      </c>
      <c r="K112" s="2" t="str">
        <f>J112*11424.51</f>
        <v>0</v>
      </c>
      <c r="L112" s="5"/>
    </row>
    <row r="113" spans="1:12" customHeight="1" ht="105" outlineLevel="5">
      <c r="A113" s="1"/>
      <c r="B113" s="1">
        <v>874802</v>
      </c>
      <c r="C113" s="1" t="s">
        <v>346</v>
      </c>
      <c r="D113" s="1">
        <v>12949</v>
      </c>
      <c r="E113" s="2" t="s">
        <v>347</v>
      </c>
      <c r="F113" s="2" t="s">
        <v>348</v>
      </c>
      <c r="G113" s="2">
        <v>0</v>
      </c>
      <c r="H113" s="2">
        <v>0</v>
      </c>
      <c r="I113" s="1">
        <v>0</v>
      </c>
      <c r="J113" s="3" t="s">
        <v>17</v>
      </c>
      <c r="K113" s="2" t="str">
        <f>J113*12198.50</f>
        <v>0</v>
      </c>
      <c r="L113" s="5"/>
    </row>
    <row r="114" spans="1:12" customHeight="1" ht="105" outlineLevel="5">
      <c r="A114" s="1"/>
      <c r="B114" s="1">
        <v>874803</v>
      </c>
      <c r="C114" s="1" t="s">
        <v>349</v>
      </c>
      <c r="D114" s="1">
        <v>12952</v>
      </c>
      <c r="E114" s="2" t="s">
        <v>350</v>
      </c>
      <c r="F114" s="2" t="s">
        <v>351</v>
      </c>
      <c r="G114" s="2">
        <v>0</v>
      </c>
      <c r="H114" s="2">
        <v>0</v>
      </c>
      <c r="I114" s="1">
        <v>0</v>
      </c>
      <c r="J114" s="3" t="s">
        <v>17</v>
      </c>
      <c r="K114" s="2" t="str">
        <f>J114*12656.35</f>
        <v>0</v>
      </c>
      <c r="L114" s="5"/>
    </row>
    <row r="115" spans="1:12" customHeight="1" ht="105" outlineLevel="5">
      <c r="A115" s="1"/>
      <c r="B115" s="1">
        <v>874804</v>
      </c>
      <c r="C115" s="1" t="s">
        <v>352</v>
      </c>
      <c r="D115" s="1">
        <v>12954</v>
      </c>
      <c r="E115" s="2" t="s">
        <v>353</v>
      </c>
      <c r="F115" s="2" t="s">
        <v>354</v>
      </c>
      <c r="G115" s="2">
        <v>0</v>
      </c>
      <c r="H115" s="2">
        <v>0</v>
      </c>
      <c r="I115" s="1">
        <v>0</v>
      </c>
      <c r="J115" s="3" t="s">
        <v>17</v>
      </c>
      <c r="K115" s="2" t="str">
        <f>J115*13277.72</f>
        <v>0</v>
      </c>
      <c r="L115" s="5"/>
    </row>
    <row r="116" spans="1:12" customHeight="1" ht="105" outlineLevel="5">
      <c r="A116" s="1"/>
      <c r="B116" s="1">
        <v>874805</v>
      </c>
      <c r="C116" s="1" t="s">
        <v>355</v>
      </c>
      <c r="D116" s="1">
        <v>14403</v>
      </c>
      <c r="E116" s="2" t="s">
        <v>356</v>
      </c>
      <c r="F116" s="2" t="s">
        <v>357</v>
      </c>
      <c r="G116" s="2">
        <v>0</v>
      </c>
      <c r="H116" s="2">
        <v>0</v>
      </c>
      <c r="I116" s="1">
        <v>0</v>
      </c>
      <c r="J116" s="3" t="s">
        <v>17</v>
      </c>
      <c r="K116" s="2" t="str">
        <f>J116*37870.94</f>
        <v>0</v>
      </c>
      <c r="L116" s="5"/>
    </row>
    <row r="117" spans="1:12" customHeight="1" ht="105" outlineLevel="5">
      <c r="A117" s="1"/>
      <c r="B117" s="1">
        <v>874806</v>
      </c>
      <c r="C117" s="1" t="s">
        <v>358</v>
      </c>
      <c r="D117" s="1">
        <v>14405</v>
      </c>
      <c r="E117" s="2" t="s">
        <v>359</v>
      </c>
      <c r="F117" s="2" t="s">
        <v>360</v>
      </c>
      <c r="G117" s="2">
        <v>0</v>
      </c>
      <c r="H117" s="2">
        <v>0</v>
      </c>
      <c r="I117" s="1">
        <v>0</v>
      </c>
      <c r="J117" s="3" t="s">
        <v>17</v>
      </c>
      <c r="K117" s="2" t="str">
        <f>J117*40215.29</f>
        <v>0</v>
      </c>
      <c r="L117" s="5"/>
    </row>
    <row r="118" spans="1:12" customHeight="1" ht="105" outlineLevel="5">
      <c r="A118" s="1"/>
      <c r="B118" s="1">
        <v>874807</v>
      </c>
      <c r="C118" s="1" t="s">
        <v>361</v>
      </c>
      <c r="D118" s="1">
        <v>14406</v>
      </c>
      <c r="E118" s="2" t="s">
        <v>362</v>
      </c>
      <c r="F118" s="2" t="s">
        <v>363</v>
      </c>
      <c r="G118" s="2">
        <v>0</v>
      </c>
      <c r="H118" s="2">
        <v>0</v>
      </c>
      <c r="I118" s="1">
        <v>0</v>
      </c>
      <c r="J118" s="3" t="s">
        <v>17</v>
      </c>
      <c r="K118" s="2" t="str">
        <f>J118*41382.29</f>
        <v>0</v>
      </c>
      <c r="L118" s="5"/>
    </row>
    <row r="119" spans="1:12" customHeight="1" ht="105" outlineLevel="5">
      <c r="A119" s="1"/>
      <c r="B119" s="1">
        <v>874808</v>
      </c>
      <c r="C119" s="1" t="s">
        <v>364</v>
      </c>
      <c r="D119" s="1">
        <v>14407</v>
      </c>
      <c r="E119" s="2" t="s">
        <v>365</v>
      </c>
      <c r="F119" s="2" t="s">
        <v>366</v>
      </c>
      <c r="G119" s="2">
        <v>0</v>
      </c>
      <c r="H119" s="2">
        <v>0</v>
      </c>
      <c r="I119" s="1">
        <v>0</v>
      </c>
      <c r="J119" s="3" t="s">
        <v>17</v>
      </c>
      <c r="K119" s="2" t="str">
        <f>J119*43427.14</f>
        <v>0</v>
      </c>
      <c r="L119" s="5"/>
    </row>
    <row r="120" spans="1:12" customHeight="1" ht="105" outlineLevel="5">
      <c r="A120" s="1"/>
      <c r="B120" s="1">
        <v>874809</v>
      </c>
      <c r="C120" s="1" t="s">
        <v>367</v>
      </c>
      <c r="D120" s="1">
        <v>14409</v>
      </c>
      <c r="E120" s="2" t="s">
        <v>368</v>
      </c>
      <c r="F120" s="2" t="s">
        <v>369</v>
      </c>
      <c r="G120" s="2">
        <v>0</v>
      </c>
      <c r="H120" s="2">
        <v>0</v>
      </c>
      <c r="I120" s="1">
        <v>0</v>
      </c>
      <c r="J120" s="3" t="s">
        <v>17</v>
      </c>
      <c r="K120" s="2" t="str">
        <f>J120*44893.64</f>
        <v>0</v>
      </c>
      <c r="L120" s="5"/>
    </row>
    <row r="121" spans="1:12" customHeight="1" ht="105" outlineLevel="5">
      <c r="A121" s="1"/>
      <c r="B121" s="1">
        <v>874810</v>
      </c>
      <c r="C121" s="1" t="s">
        <v>370</v>
      </c>
      <c r="D121" s="1">
        <v>14412</v>
      </c>
      <c r="E121" s="2" t="s">
        <v>371</v>
      </c>
      <c r="F121" s="2" t="s">
        <v>372</v>
      </c>
      <c r="G121" s="2">
        <v>0</v>
      </c>
      <c r="H121" s="2">
        <v>0</v>
      </c>
      <c r="I121" s="1">
        <v>0</v>
      </c>
      <c r="J121" s="3" t="s">
        <v>17</v>
      </c>
      <c r="K121" s="2" t="str">
        <f>J121*48694.16</f>
        <v>0</v>
      </c>
      <c r="L121" s="5"/>
    </row>
    <row r="122" spans="1:12" customHeight="1" ht="105" outlineLevel="5">
      <c r="A122" s="1"/>
      <c r="B122" s="1">
        <v>874811</v>
      </c>
      <c r="C122" s="1" t="s">
        <v>373</v>
      </c>
      <c r="D122" s="1">
        <v>14414</v>
      </c>
      <c r="E122" s="2" t="s">
        <v>374</v>
      </c>
      <c r="F122" s="2" t="s">
        <v>375</v>
      </c>
      <c r="G122" s="2">
        <v>0</v>
      </c>
      <c r="H122" s="2">
        <v>0</v>
      </c>
      <c r="I122" s="1">
        <v>0</v>
      </c>
      <c r="J122" s="3" t="s">
        <v>17</v>
      </c>
      <c r="K122" s="2" t="str">
        <f>J122*52494.68</f>
        <v>0</v>
      </c>
      <c r="L122" s="5"/>
    </row>
    <row r="123" spans="1:12" customHeight="1" ht="105" outlineLevel="5">
      <c r="A123" s="1"/>
      <c r="B123" s="1">
        <v>874812</v>
      </c>
      <c r="C123" s="1" t="s">
        <v>376</v>
      </c>
      <c r="D123" s="1">
        <v>14418</v>
      </c>
      <c r="E123" s="2" t="s">
        <v>377</v>
      </c>
      <c r="F123" s="2" t="s">
        <v>378</v>
      </c>
      <c r="G123" s="2">
        <v>0</v>
      </c>
      <c r="H123" s="2">
        <v>0</v>
      </c>
      <c r="I123" s="1">
        <v>0</v>
      </c>
      <c r="J123" s="3" t="s">
        <v>17</v>
      </c>
      <c r="K123" s="2" t="str">
        <f>J123*60828.98</f>
        <v>0</v>
      </c>
      <c r="L123" s="5"/>
    </row>
    <row r="124" spans="1:12" customHeight="1" ht="105" outlineLevel="5">
      <c r="A124" s="1"/>
      <c r="B124" s="1">
        <v>874813</v>
      </c>
      <c r="C124" s="1" t="s">
        <v>379</v>
      </c>
      <c r="D124" s="1">
        <v>14421</v>
      </c>
      <c r="E124" s="2" t="s">
        <v>380</v>
      </c>
      <c r="F124" s="2" t="s">
        <v>381</v>
      </c>
      <c r="G124" s="2">
        <v>0</v>
      </c>
      <c r="H124" s="2">
        <v>0</v>
      </c>
      <c r="I124" s="1">
        <v>0</v>
      </c>
      <c r="J124" s="3" t="s">
        <v>17</v>
      </c>
      <c r="K124" s="2" t="str">
        <f>J124*64185.41</f>
        <v>0</v>
      </c>
      <c r="L124" s="5"/>
    </row>
    <row r="125" spans="1:12" customHeight="1" ht="105" outlineLevel="5">
      <c r="A125" s="1"/>
      <c r="B125" s="1">
        <v>874814</v>
      </c>
      <c r="C125" s="1" t="s">
        <v>382</v>
      </c>
      <c r="D125" s="1">
        <v>14424</v>
      </c>
      <c r="E125" s="2" t="s">
        <v>383</v>
      </c>
      <c r="F125" s="2" t="s">
        <v>384</v>
      </c>
      <c r="G125" s="2">
        <v>0</v>
      </c>
      <c r="H125" s="2">
        <v>0</v>
      </c>
      <c r="I125" s="1">
        <v>0</v>
      </c>
      <c r="J125" s="3" t="s">
        <v>17</v>
      </c>
      <c r="K125" s="2" t="str">
        <f>J125*67407.59</f>
        <v>0</v>
      </c>
      <c r="L125" s="5"/>
    </row>
    <row r="126" spans="1:12" outlineLevel="3">
      <c r="A126" s="9" t="s">
        <v>385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5"/>
    </row>
    <row r="127" spans="1:12" customHeight="1" ht="105" outlineLevel="5">
      <c r="A127" s="1"/>
      <c r="B127" s="1">
        <v>878100</v>
      </c>
      <c r="C127" s="1" t="s">
        <v>386</v>
      </c>
      <c r="D127" s="1" t="s">
        <v>387</v>
      </c>
      <c r="E127" s="2" t="s">
        <v>388</v>
      </c>
      <c r="F127" s="2" t="s">
        <v>389</v>
      </c>
      <c r="G127" s="2">
        <v>0</v>
      </c>
      <c r="H127" s="2">
        <v>0</v>
      </c>
      <c r="I127" s="1">
        <v>0</v>
      </c>
      <c r="J127" s="3" t="s">
        <v>17</v>
      </c>
      <c r="K127" s="2" t="str">
        <f>J127*52078.86</f>
        <v>0</v>
      </c>
      <c r="L127" s="5"/>
    </row>
    <row r="128" spans="1:12" customHeight="1" ht="105" outlineLevel="5">
      <c r="A128" s="1"/>
      <c r="B128" s="1">
        <v>878101</v>
      </c>
      <c r="C128" s="1" t="s">
        <v>390</v>
      </c>
      <c r="D128" s="1" t="s">
        <v>391</v>
      </c>
      <c r="E128" s="2" t="s">
        <v>388</v>
      </c>
      <c r="F128" s="2" t="s">
        <v>392</v>
      </c>
      <c r="G128" s="2">
        <v>0</v>
      </c>
      <c r="H128" s="2">
        <v>0</v>
      </c>
      <c r="I128" s="1">
        <v>0</v>
      </c>
      <c r="J128" s="3" t="s">
        <v>17</v>
      </c>
      <c r="K128" s="2" t="str">
        <f>J128*53670.49</f>
        <v>0</v>
      </c>
      <c r="L128" s="5"/>
    </row>
    <row r="129" spans="1:12" customHeight="1" ht="105" outlineLevel="5">
      <c r="A129" s="1"/>
      <c r="B129" s="1">
        <v>878102</v>
      </c>
      <c r="C129" s="1" t="s">
        <v>393</v>
      </c>
      <c r="D129" s="1" t="s">
        <v>394</v>
      </c>
      <c r="E129" s="2" t="s">
        <v>388</v>
      </c>
      <c r="F129" s="2" t="s">
        <v>395</v>
      </c>
      <c r="G129" s="2">
        <v>0</v>
      </c>
      <c r="H129" s="2">
        <v>0</v>
      </c>
      <c r="I129" s="1">
        <v>0</v>
      </c>
      <c r="J129" s="3" t="s">
        <v>17</v>
      </c>
      <c r="K129" s="2" t="str">
        <f>J129*55153.53</f>
        <v>0</v>
      </c>
      <c r="L129" s="5"/>
    </row>
    <row r="130" spans="1:12" customHeight="1" ht="105" outlineLevel="5">
      <c r="A130" s="1"/>
      <c r="B130" s="1">
        <v>878103</v>
      </c>
      <c r="C130" s="1" t="s">
        <v>396</v>
      </c>
      <c r="D130" s="1" t="s">
        <v>397</v>
      </c>
      <c r="E130" s="2" t="s">
        <v>388</v>
      </c>
      <c r="F130" s="2" t="s">
        <v>398</v>
      </c>
      <c r="G130" s="2">
        <v>0</v>
      </c>
      <c r="H130" s="2">
        <v>0</v>
      </c>
      <c r="I130" s="1">
        <v>0</v>
      </c>
      <c r="J130" s="3" t="s">
        <v>17</v>
      </c>
      <c r="K130" s="2" t="str">
        <f>J130*55394.50</f>
        <v>0</v>
      </c>
      <c r="L130" s="5"/>
    </row>
    <row r="131" spans="1:12" customHeight="1" ht="105" outlineLevel="5">
      <c r="A131" s="1"/>
      <c r="B131" s="1">
        <v>878104</v>
      </c>
      <c r="C131" s="1" t="s">
        <v>399</v>
      </c>
      <c r="D131" s="1" t="s">
        <v>400</v>
      </c>
      <c r="E131" s="2" t="s">
        <v>388</v>
      </c>
      <c r="F131" s="2" t="s">
        <v>401</v>
      </c>
      <c r="G131" s="2">
        <v>0</v>
      </c>
      <c r="H131" s="2">
        <v>0</v>
      </c>
      <c r="I131" s="1">
        <v>0</v>
      </c>
      <c r="J131" s="3" t="s">
        <v>17</v>
      </c>
      <c r="K131" s="2" t="str">
        <f>J131*55886.86</f>
        <v>0</v>
      </c>
      <c r="L1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4:K24"/>
    <mergeCell ref="A66:K66"/>
    <mergeCell ref="A5:K5"/>
    <mergeCell ref="A14:K14"/>
    <mergeCell ref="A25:K25"/>
    <mergeCell ref="A38:K38"/>
    <mergeCell ref="A45:K45"/>
    <mergeCell ref="A60:K60"/>
    <mergeCell ref="A67:K67"/>
    <mergeCell ref="A75:K75"/>
    <mergeCell ref="A83:K83"/>
    <mergeCell ref="A87:K87"/>
    <mergeCell ref="A93:K93"/>
    <mergeCell ref="A126:K1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2026-03-12T15:15:34+03:00</dcterms:created>
  <dcterms:modified xsi:type="dcterms:W3CDTF">2026-03-12T15:15:34+03:00</dcterms:modified>
  <dc:title>Untitled Spreadsheet</dc:title>
  <dc:description/>
  <dc:subject/>
  <cp:keywords/>
  <cp:category/>
</cp:coreProperties>
</file>