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<sst xmlns="http://schemas.openxmlformats.org/spreadsheetml/2006/main" uniqueCount="613">
  <si>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</si>
  <si>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</si>
  <si>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</si>
  <si>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</si>
  <si>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</si>
  <si>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</si>
  <si>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</si>
  <si>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</si>
  <si>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</si>
  <si>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</si>
  <si>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</si>
  <si>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FIO-310010</t>
  </si>
  <si>
    <t>Кран для фильтра МАТОВЫЙ НИКЕЛЬ (1/30шт)</t>
  </si>
  <si>
    <t>1 724.80 руб.</t>
  </si>
  <si>
    <t>шт</t>
  </si>
  <si>
    <t>FIO-310012</t>
  </si>
  <si>
    <t>Кран для фильтра МЕДЬ (1/30шт)</t>
  </si>
  <si>
    <t>1 822.98 руб.</t>
  </si>
  <si>
    <t>KRP-110009</t>
  </si>
  <si>
    <t>крепление для сиденья (пл. болты) VIR</t>
  </si>
  <si>
    <t>51.34 руб.</t>
  </si>
  <si>
    <t>MAV-111115</t>
  </si>
  <si>
    <t>Мыльница подвесная с креплением, хром, стекло</t>
  </si>
  <si>
    <t>155.25 руб.</t>
  </si>
  <si>
    <t>MAV-111118</t>
  </si>
  <si>
    <t>S05040</t>
  </si>
  <si>
    <t>Полка для ванной комнаты, 51,3х13 см HS-1001 стекло</t>
  </si>
  <si>
    <t>323.68 руб.</t>
  </si>
  <si>
    <t>MAV-111124</t>
  </si>
  <si>
    <t>Штанга для полотенца квадро, 58см</t>
  </si>
  <si>
    <t>300.00 руб.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</si>
  <si>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</si>
  <si>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</si>
  <si>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</si>
  <si>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</si>
  <si>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</si>
  <si>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</si>
  <si>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</si>
  <si>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</si>
  <si>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</si>
  <si>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PSK-222070</t>
  </si>
  <si>
    <t>Муфта стяжная вн-вн 1"х1" для п/с (1/20шт)</t>
  </si>
  <si>
    <t>841.77 руб.</t>
  </si>
  <si>
    <t>пара</t>
  </si>
  <si>
    <t>RAS-130022</t>
  </si>
  <si>
    <t>-Набор катушек 2х50 метров, "Sprint", блистер (15шт)</t>
  </si>
  <si>
    <t>238.95 руб.</t>
  </si>
  <si>
    <t>RAS-130023</t>
  </si>
  <si>
    <t>-Набор катушек 3х50 метров, "Sprint", блистер (15шт)</t>
  </si>
  <si>
    <t>316.72 руб.</t>
  </si>
  <si>
    <t>SMS-331003</t>
  </si>
  <si>
    <t>Лейка для душа, 1 режим</t>
  </si>
  <si>
    <t>68.00 руб.</t>
  </si>
  <si>
    <t>SMS-331014</t>
  </si>
  <si>
    <t>Лейка SW для душа, 3 режима</t>
  </si>
  <si>
    <t>143.36 руб.</t>
  </si>
  <si>
    <t>SMS-331015</t>
  </si>
  <si>
    <t>132.16 руб.</t>
  </si>
  <si>
    <t>SMS-331026</t>
  </si>
  <si>
    <t>Лейка СоюзКран для душа, 3 режима</t>
  </si>
  <si>
    <t>123.20 руб.</t>
  </si>
  <si>
    <t>SMS-331034</t>
  </si>
  <si>
    <t>Набор для душа БЕЗ стойки (лейка + шланг) для смесителя серии 510, 150см</t>
  </si>
  <si>
    <t>323.23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</si>
  <si>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</si>
  <si>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</si>
  <si>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</si>
  <si>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</si>
  <si>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</si>
  <si>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</si>
  <si>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</si>
  <si>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</si>
  <si>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</si>
  <si>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</si>
  <si>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</si>
  <si>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</si>
  <si>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УТ000001154</t>
  </si>
  <si>
    <t xml:space="preserve">PP-R Обвод (скоба) Lammin Белый 20 </t>
  </si>
  <si>
    <t>10.00 руб.</t>
  </si>
  <si>
    <t>УТ000001221</t>
  </si>
  <si>
    <t>PP-R Обвод (скоба) Lammin Белый 32</t>
  </si>
  <si>
    <t>20.00 руб.</t>
  </si>
  <si>
    <t>-Труба PEX PLAST</t>
  </si>
  <si>
    <t>УТ000001613</t>
  </si>
  <si>
    <t>-Труба PEX-a EVOH 20х2,8 Plast orange (бухта 200 м)</t>
  </si>
  <si>
    <t>76.57 руб.</t>
  </si>
  <si>
    <t>пог. м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</si>
  <si>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</si>
  <si>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</si>
  <si>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</si>
  <si>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</si>
  <si>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</si>
  <si>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</si>
  <si>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</si>
  <si>
    <t>Гибкие трубы для унитазов VIEIR</t>
  </si>
  <si>
    <t>SIP-450001</t>
  </si>
  <si>
    <t>VP30</t>
  </si>
  <si>
    <t>Удлинитель гибкий раздвижной 230-440мм для унитаза 110мм</t>
  </si>
  <si>
    <t>461.58 руб.</t>
  </si>
  <si>
    <t>SIP-450003</t>
  </si>
  <si>
    <t>SG21</t>
  </si>
  <si>
    <t>Манжета для унитаза прямая</t>
  </si>
  <si>
    <t>163.17 руб.</t>
  </si>
  <si>
    <t>SIP-450004</t>
  </si>
  <si>
    <t>SG22</t>
  </si>
  <si>
    <t>Манжета для унитаза эксцентрическая</t>
  </si>
  <si>
    <t>179.34 руб.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</si>
  <si>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</si>
  <si>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</si>
  <si>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</si>
  <si>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</si>
  <si>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443.94 руб.</t>
  </si>
  <si>
    <t>FRK-230002</t>
  </si>
  <si>
    <t>VER717-3</t>
  </si>
  <si>
    <t>Коллектор PPR с отсечными кранами 32 вн. х 3 вых. 20 вн. (кр+син) (1/60шт)</t>
  </si>
  <si>
    <t>660.03 руб.</t>
  </si>
  <si>
    <t>FRK-230003</t>
  </si>
  <si>
    <t>VER717-4</t>
  </si>
  <si>
    <t>Коллектор PPR с отсечными кранами 32 вн. х 4 вых. 20 вн. (кр+син) (1/50шт)</t>
  </si>
  <si>
    <t>873.18 руб.</t>
  </si>
  <si>
    <t>FRK-230004</t>
  </si>
  <si>
    <t>VER717-5</t>
  </si>
  <si>
    <t>Коллектор PPR с отсечными кранами 32 вн. х 5 вых. 20 вн. (кр+син) (1/40шт)</t>
  </si>
  <si>
    <t>1 043.70 руб.</t>
  </si>
  <si>
    <t>комплектующие для смесителей</t>
  </si>
  <si>
    <t>MAV-111044</t>
  </si>
  <si>
    <t>Пробка для ванны с цепочкой 29см, резина, d4,5см</t>
  </si>
  <si>
    <t>23.24 руб.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</si>
  <si>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</si>
  <si>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</si>
  <si>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</si>
  <si>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</si>
  <si>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</si>
  <si>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</si>
  <si>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</si>
  <si>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</si>
  <si>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</si>
  <si>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</si>
  <si>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</si>
  <si>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</si>
  <si>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</si>
  <si>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</si>
  <si>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</si>
  <si>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</si>
  <si>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</si>
  <si>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SMS-340015</t>
  </si>
  <si>
    <t>- Излив для кухни ГИБКИЙ OUTE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</si>
  <si>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</si>
  <si>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</si>
  <si>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</si>
  <si>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</si>
  <si>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</si>
  <si>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</si>
  <si>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</si>
  <si>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</si>
  <si>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</si>
  <si>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</si>
  <si>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</si>
  <si>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</si>
  <si>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</si>
  <si>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</si>
  <si>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</si>
  <si>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</si>
  <si>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</si>
  <si>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</si>
  <si>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</si>
  <si>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</si>
  <si>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</si>
  <si>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</si>
  <si>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</si>
  <si>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</si>
  <si>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</si>
  <si>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</si>
  <si>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</si>
  <si>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</si>
  <si>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</si>
  <si>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</si>
  <si>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</si>
  <si>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</si>
  <si>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</si>
  <si>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</si>
  <si>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</si>
  <si>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</si>
  <si>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</si>
  <si>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&gt;25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</si>
  <si>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</si>
  <si>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</si>
  <si>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</si>
  <si>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</si>
  <si>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</si>
  <si>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</si>
  <si>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</si>
  <si>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</si>
  <si>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</si>
  <si>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</si>
  <si>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</si>
  <si>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</si>
  <si>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</si>
  <si>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</si>
  <si>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</si>
  <si>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</si>
  <si>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</si>
  <si>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</si>
  <si>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</si>
  <si>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</si>
  <si>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</si>
  <si>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</si>
  <si>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</si>
  <si>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</si>
  <si>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</si>
  <si>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</si>
  <si>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</si>
  <si>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</si>
  <si>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</si>
  <si>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</si>
  <si>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</si>
  <si>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</si>
  <si>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УТ000001381</t>
  </si>
  <si>
    <t>Кран шаровый угловой для подкл. ст. приборов с отражателем, 1/2"х3/4", НР-НР, хром</t>
  </si>
  <si>
    <t>135.00 руб.</t>
  </si>
  <si>
    <t>Краны шаровые Эконом</t>
  </si>
  <si>
    <t>ZAP-331001</t>
  </si>
  <si>
    <t>Кран шар. 1/2" вн/вн, бабочка для холодной воды (10/240 шт)</t>
  </si>
  <si>
    <t>ZAP-331003</t>
  </si>
  <si>
    <t>Кран шар. 1/2" вн/нар, бабочка для холодной воды (10/240 шт)</t>
  </si>
  <si>
    <t>50.00 руб.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</si>
  <si>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</si>
  <si>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</si>
  <si>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</si>
  <si>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</si>
  <si>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505.68 руб.</t>
  </si>
  <si>
    <t>FRK-230006</t>
  </si>
  <si>
    <t>VER718-3</t>
  </si>
  <si>
    <t>Коллектор PPR с отсечными кранами 40 вн. х 3 вых. 20 вн. (кр+син) (1/60шт)</t>
  </si>
  <si>
    <t>906.99 руб.</t>
  </si>
  <si>
    <t>FRK-230007</t>
  </si>
  <si>
    <t>VER718-4</t>
  </si>
  <si>
    <t>Коллектор PPR с отсечными кранами 40 вн. х 4 вых. 20 вн. (кр+син) (1/50шт)</t>
  </si>
  <si>
    <t>818.79 руб.</t>
  </si>
  <si>
    <t>FRK-230008</t>
  </si>
  <si>
    <t>VER718-5</t>
  </si>
  <si>
    <t>Коллектор PPR с отсечными кранами 40 вн. х 5 вых. 20 вн. (кр+син) (1/40шт)</t>
  </si>
  <si>
    <t>977.55 руб.</t>
  </si>
  <si>
    <t>Трубы полипропиленовые VIEIR</t>
  </si>
  <si>
    <t>PPR-160002</t>
  </si>
  <si>
    <t>VREA25</t>
  </si>
  <si>
    <t>Труба полипропиленовая PN20 25мм армир. алюминием (4/140м)</t>
  </si>
  <si>
    <t>129.36 руб.</t>
  </si>
  <si>
    <t>PPR-160004</t>
  </si>
  <si>
    <t>VREA40</t>
  </si>
  <si>
    <t>Труба полипропиленовая PN20 40мм армир. алюминием (4/60м)</t>
  </si>
  <si>
    <t>313.11 руб.</t>
  </si>
  <si>
    <t>PPR-160005</t>
  </si>
  <si>
    <t>VREA50</t>
  </si>
  <si>
    <t>Труба полипропиленовая PN20 50мм армир. алюминием (4/40м)</t>
  </si>
  <si>
    <t>514.50 руб.</t>
  </si>
  <si>
    <t>PPR-160006</t>
  </si>
  <si>
    <t>VREA63</t>
  </si>
  <si>
    <t>Труба полипропиленовая PN20 63мм армир. алюминием (4/30м)</t>
  </si>
  <si>
    <t>774.69 руб.</t>
  </si>
  <si>
    <t>PPR-160007</t>
  </si>
  <si>
    <t>VRFA20</t>
  </si>
  <si>
    <t>Труба полипропиленовая PN25 20мм армир. АЛЮМИНИЕМ (4/200м)</t>
  </si>
  <si>
    <t>98.49 руб.</t>
  </si>
  <si>
    <t>PPR-160008</t>
  </si>
  <si>
    <t>VRFA25</t>
  </si>
  <si>
    <t>Труба полипропиленовая PN25 25мм армир. АЛЮМИНИЕМ (4/140м)</t>
  </si>
  <si>
    <t>154.35 руб.</t>
  </si>
  <si>
    <t>PPR-160009</t>
  </si>
  <si>
    <t>VRFA32</t>
  </si>
  <si>
    <t>Труба полипропиленовая PN25 32мм армир. АЛЮМИНИЕМ (4/80м)</t>
  </si>
  <si>
    <t>246.96 руб.</t>
  </si>
  <si>
    <t>PPR-160010</t>
  </si>
  <si>
    <t>VRFA40</t>
  </si>
  <si>
    <t>Труба полипропиленовая PN25 40мм армир. АЛЮМИНИЕМ (4/60м)</t>
  </si>
  <si>
    <t>370.44 руб.</t>
  </si>
  <si>
    <t>PPR-160011</t>
  </si>
  <si>
    <t>VRFA50</t>
  </si>
  <si>
    <t>Труба полипропиленовая PN25 50мм армир. АЛЮМИНИЕМ (4/40м)</t>
  </si>
  <si>
    <t>759.99 руб.</t>
  </si>
  <si>
    <t>PPR-160012</t>
  </si>
  <si>
    <t>VRFA63</t>
  </si>
  <si>
    <t>Труба полипропиленовая PN25 63мм армир. АЛЮМИНИЕМ (4/30м)</t>
  </si>
  <si>
    <t>1 023.12 руб.</t>
  </si>
  <si>
    <t>PPR-160013</t>
  </si>
  <si>
    <t>VREB20</t>
  </si>
  <si>
    <t>Труба полипропиленовая PN20 20мм армир. стекловолокном (4/200м)</t>
  </si>
  <si>
    <t>91.14 руб.</t>
  </si>
  <si>
    <t>PPR-160014</t>
  </si>
  <si>
    <t>VREB25</t>
  </si>
  <si>
    <t>Труба полипропиленовая PN20 25мм армир. стекловолокном (4/140м)</t>
  </si>
  <si>
    <t>136.71 руб.</t>
  </si>
  <si>
    <t>PPR-160015</t>
  </si>
  <si>
    <t>VREB32</t>
  </si>
  <si>
    <t>Труба полипропиленовая PN20 32мм армир. стекловолокном (4/80м)</t>
  </si>
  <si>
    <t>223.44 руб.</t>
  </si>
  <si>
    <t>PPR-160016</t>
  </si>
  <si>
    <t>VREB40</t>
  </si>
  <si>
    <t>Труба полипропиленовая PN20 40мм армир. стекловолокном (4/60м)</t>
  </si>
  <si>
    <t>345.45 руб.</t>
  </si>
  <si>
    <t>PPR-160017</t>
  </si>
  <si>
    <t>VREB50</t>
  </si>
  <si>
    <t>Труба полипропиленовая PN20 50мм армир. стекловолокном (4/40м)</t>
  </si>
  <si>
    <t>445.41 руб.</t>
  </si>
  <si>
    <t>PPR-160018</t>
  </si>
  <si>
    <t>VRFB20</t>
  </si>
  <si>
    <t>Труба полипропиленовая PN25 20мм армир. СТЕКЛОВОЛОКНОМ (4/200м)</t>
  </si>
  <si>
    <t>104.37 руб.</t>
  </si>
  <si>
    <t>PPR-160019</t>
  </si>
  <si>
    <t>VRFB25</t>
  </si>
  <si>
    <t>Труба полипропиленовая PN25 25мм армир. СТЕКЛОВОЛОКНОМ (4/140м)</t>
  </si>
  <si>
    <t>160.23 руб.</t>
  </si>
  <si>
    <t>PPR-160020</t>
  </si>
  <si>
    <t>VRFB32</t>
  </si>
  <si>
    <t>Труба полипропиленовая PN25 32мм армир. СТЕКЛОВОЛОКНОМ (4/80м)</t>
  </si>
  <si>
    <t>221.97 руб.</t>
  </si>
  <si>
    <t>PPR-160021</t>
  </si>
  <si>
    <t>VRFB40</t>
  </si>
  <si>
    <t>Труба полипропиленовая PN25 40мм армир. СТЕКЛОВОЛОКНОМ (4/60м)</t>
  </si>
  <si>
    <t>338.10 руб.</t>
  </si>
  <si>
    <t>PPR-160022</t>
  </si>
  <si>
    <t>VRFB50</t>
  </si>
  <si>
    <t>Труба полипропиленовая PN25 50мм армир. СТЕКЛОВОЛОКНОМ (4/40м)</t>
  </si>
  <si>
    <t>560.07 руб.</t>
  </si>
  <si>
    <t xml:space="preserve">Фитинги канализационные серые </t>
  </si>
  <si>
    <t>KAN-201001</t>
  </si>
  <si>
    <t>Заглушка канализационная DN 50 (800шт)</t>
  </si>
  <si>
    <t>8.01 руб.</t>
  </si>
  <si>
    <t>KAN-201002</t>
  </si>
  <si>
    <t>Заглушка канализационная DN 110 (200шт)</t>
  </si>
  <si>
    <t>30.00 руб.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</si>
  <si>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</si>
  <si>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</si>
  <si>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</si>
  <si>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</si>
  <si>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</si>
  <si>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</si>
  <si>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</si>
  <si>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</si>
  <si>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</si>
  <si>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</si>
  <si>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</si>
  <si>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</si>
  <si>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</si>
  <si>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</si>
  <si>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</si>
  <si>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</si>
  <si>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</si>
  <si>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</si>
  <si>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</si>
  <si>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</si>
  <si>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</si>
  <si>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</si>
  <si>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</si>
  <si>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</si>
  <si>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</si>
  <si>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</si>
  <si>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</si>
  <si>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</si>
  <si>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</si>
  <si>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</si>
  <si>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</si>
  <si>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</si>
  <si>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</si>
  <si>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</si>
  <si>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</si>
  <si>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</si>
  <si>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</si>
  <si>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</si>
  <si>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</si>
  <si>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</si>
  <si>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</si>
  <si>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</si>
  <si>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</si>
  <si>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</si>
  <si>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</si>
  <si>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</si>
  <si>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</si>
  <si>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</si>
  <si>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</si>
  <si>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</si>
  <si>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</si>
  <si>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</si>
  <si>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</si>
  <si>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</si>
  <si>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</si>
  <si>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</si>
  <si>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</si>
  <si>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</si>
  <si>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</si>
  <si>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</si>
  <si>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</si>
  <si>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</si>
  <si>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</si>
  <si>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</si>
  <si>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</si>
  <si>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</si>
  <si>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</si>
  <si>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</si>
  <si>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</si>
  <si>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</si>
  <si>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</si>
  <si>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</si>
  <si>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</si>
  <si>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</si>
  <si>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</si>
  <si>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</si>
  <si>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</si>
  <si>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</si>
  <si>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</si>
  <si>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</si>
  <si>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</si>
  <si>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</si>
  <si>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</si>
  <si>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</si>
  <si>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</si>
  <si>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</si>
  <si>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</si>
  <si>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</si>
  <si>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</si>
  <si>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</si>
  <si>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</si>
  <si>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</si>
  <si>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</si>
  <si>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</si>
  <si>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</si>
  <si>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</si>
  <si>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</si>
  <si>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</si>
  <si>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</si>
  <si>
    <t>Циркуляционые насосы ONDO</t>
  </si>
  <si>
    <t>NAS-250001</t>
  </si>
  <si>
    <t>Насос циркуляционный Ondo 25/4 180мм (1/8 шт)</t>
  </si>
  <si>
    <t>2 487.26 руб.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</si>
  <si>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</si>
  <si>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</si>
  <si>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</si>
  <si>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</si>
  <si>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</si>
  <si>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</si>
  <si>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</si>
  <si>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</si>
  <si>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</si>
  <si>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</si>
  <si>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</si>
  <si>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</si>
  <si>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</si>
  <si>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</si>
  <si>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</si>
  <si>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</si>
  <si>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</si>
  <si>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</si>
  <si>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</si>
  <si>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</si>
  <si>
    <t>Экраны для радиаторов</t>
  </si>
  <si>
    <t>ROK-340001</t>
  </si>
  <si>
    <t>Экран для чугун. радиатора 3 секции БЕЛЫЙ</t>
  </si>
  <si>
    <t>918.85 руб.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</si>
  <si>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</si>
  <si>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</si>
  <si>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</si>
  <si>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</si>
  <si>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</si>
  <si>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1 173.00 руб.</t>
  </si>
  <si>
    <t>ROK-340004</t>
  </si>
  <si>
    <t>Экран для чугун. радиатора 6 секций БЕЛЫЙ</t>
  </si>
  <si>
    <t>1 505.35 руб.</t>
  </si>
  <si>
    <t>ROK-340005</t>
  </si>
  <si>
    <t>Экран для чугун. радиатора 7 секций БЕЛЫЙ</t>
  </si>
  <si>
    <t>1 622.65 руб.</t>
  </si>
  <si>
    <t>Гибкая подводка для воды SCHLANGOFF с внешним силиконовым слоем</t>
  </si>
  <si>
    <t>SCH-100112</t>
  </si>
  <si>
    <t>Гибкая подводка для воды 30см 1/2 ВН-ВН нержавейка в СИЛИКОН покрытии (100шт)</t>
  </si>
  <si>
    <t>107.07 руб.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</si>
  <si>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</si>
  <si>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</si>
  <si>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</si>
  <si>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</si>
  <si>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</si>
  <si>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</si>
  <si>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&gt;10</t>
  </si>
  <si>
    <t>SCH-100115</t>
  </si>
  <si>
    <t>Гибкая подводка для воды 60см 1/2 ВН-ВН нержавейка в СИЛИКОН покрытии (100шт)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</si>
  <si>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</si>
  <si>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</si>
  <si>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</si>
  <si>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</si>
  <si>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</si>
  <si>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</si>
  <si>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</si>
  <si>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</si>
  <si>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</si>
  <si>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</si>
  <si>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</si>
  <si>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</si>
  <si>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</si>
  <si>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</si>
  <si>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</si>
  <si>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</si>
  <si>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</si>
  <si>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</si>
  <si>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</si>
  <si>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</si>
  <si>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</si>
  <si>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</si>
  <si>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</si>
  <si>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</si>
  <si>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</si>
  <si>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</si>
  <si>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</si>
  <si>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</si>
  <si>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</si>
  <si>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</si>
  <si>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</si>
  <si>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</si>
  <si>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</si>
  <si>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</si>
  <si>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</si>
  <si>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</si>
  <si>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</si>
  <si>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</si>
  <si>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</si>
  <si>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</si>
  <si>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</si>
  <si>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</si>
  <si>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</si>
  <si>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</si>
  <si>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</si>
  <si>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</si>
  <si>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</si>
  <si>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</si>
  <si>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</si>
  <si>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</si>
  <si>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</si>
  <si>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</si>
  <si>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</si>
  <si>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</si>
  <si>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</si>
  <si>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</si>
  <si>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</si>
  <si>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</si>
  <si>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</si>
  <si>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</si>
  <si>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</si>
  <si>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</si>
  <si>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</si>
  <si>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</si>
  <si>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</si>
  <si>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</si>
  <si>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</si>
  <si>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</si>
  <si>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</si>
  <si>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</si>
  <si>
    <t>Комплект гибкой подводки для смесителя SCHLANGOFF с внешним силиконовым слоем</t>
  </si>
  <si>
    <t>SCH-100101</t>
  </si>
  <si>
    <t>Комплект подводки для смесителя 30см нержавейка в СИЛИКОН покрытии</t>
  </si>
  <si>
    <t>186.21 руб.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</si>
  <si>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</si>
  <si>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</si>
  <si>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</si>
  <si>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</si>
  <si>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</si>
  <si>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</si>
  <si>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</si>
  <si>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</si>
  <si>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</si>
  <si>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</si>
  <si>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</si>
  <si>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</si>
  <si>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</si>
  <si>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</si>
  <si>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</si>
  <si>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</si>
  <si>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</si>
  <si>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</si>
  <si>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</si>
  <si>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</si>
  <si>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</si>
  <si>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</si>
  <si>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</si>
  <si>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</si>
  <si>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</si>
  <si>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SCH-100111</t>
  </si>
  <si>
    <t>Комплект подводки для смесителя 200см нержавейка в СИЛИКОН покрытии</t>
  </si>
  <si>
    <t>537.68 руб.</t>
  </si>
  <si>
    <t>Трубы полипропиленовые</t>
  </si>
  <si>
    <t>PPR-160001</t>
  </si>
  <si>
    <t>VREA20</t>
  </si>
  <si>
    <t>Труба полипропиленовая PN20 20мм армир. алюминием (4/200м)</t>
  </si>
  <si>
    <t>&gt;100</t>
  </si>
  <si>
    <t>PPR-160003</t>
  </si>
  <si>
    <t>VREA32</t>
  </si>
  <si>
    <t>Труба полипропиленовая PN20 32мм армир. алюминием (4/80м)</t>
  </si>
  <si>
    <t>198.45 руб.</t>
  </si>
  <si>
    <t>&gt;50</t>
  </si>
  <si>
    <t>VRP-111004</t>
  </si>
  <si>
    <t>PPR Труба 40х6,7 SDR6 Pn25 (СТЕКЛОВОЛОКНО) (4/40м)</t>
  </si>
  <si>
    <t>115.00 руб.</t>
  </si>
  <si>
    <t>VRP-111005</t>
  </si>
  <si>
    <t>PPR Труба 50х8,4 SDR6 Pn25 (СТЕКЛОВОЛОКНО) (4/28м)</t>
  </si>
  <si>
    <t>190.00 руб.</t>
  </si>
  <si>
    <t>VRP-111006</t>
  </si>
  <si>
    <t>PPR Труба 63х10,5 SDR6 Pn25 (СТЕКЛОВОЛОКНО) (4/20м)</t>
  </si>
  <si>
    <t>275.00 руб.</t>
  </si>
  <si>
    <t>VRP-111011</t>
  </si>
  <si>
    <t>PPR Труба 25х3,5 SDR7,4 Pn20 (стекловолокно) (4/100м)</t>
  </si>
  <si>
    <t>35.00 руб.</t>
  </si>
  <si>
    <t>VRP-111015</t>
  </si>
  <si>
    <t>PPR Труба 63х8,7 SDR7,4 Pn20 (стекловолокно) (4/20м)</t>
  </si>
  <si>
    <t>240.00 руб.</t>
  </si>
  <si>
    <t>VRP-111016</t>
  </si>
  <si>
    <t>PPR Труба 75х10,1 SDR7,4 Pn20 (стекловолокно) (4/16м)</t>
  </si>
  <si>
    <t>335.00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</si>
</sst>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15_68f5_11ea_8111_003048fd731b_018ae88e_7ca2_11ea_8111_003048fd731b1.jpeg"/><Relationship Id="rId2" Type="http://schemas.openxmlformats.org/officeDocument/2006/relationships/image" Target="../media/a7413e3d_86a6_11e9_8101_003048fd731b_312eecf6_49d5_11ea_810f_003048fd731b2.jpeg"/><Relationship Id="rId3" Type="http://schemas.openxmlformats.org/officeDocument/2006/relationships/image" Target="../media/b6b0b2a5_419a_11ea_810f_003048fd731b_b618d7d9_4847_11ea_810f_003048fd731b3.jpeg"/><Relationship Id="rId4" Type="http://schemas.openxmlformats.org/officeDocument/2006/relationships/image" Target="../media/b6b0b2a7_419a_11ea_810f_003048fd731b_b618d7dc_4847_11ea_810f_003048fd731b4.jpeg"/><Relationship Id="rId5" Type="http://schemas.openxmlformats.org/officeDocument/2006/relationships/image" Target="../media/b6b0b2a9_419a_11ea_810f_003048fd731b_b618d7df_4847_11ea_810f_003048fd731b5.jpeg"/><Relationship Id="rId6" Type="http://schemas.openxmlformats.org/officeDocument/2006/relationships/image" Target="../media/49bb2ed2_68f5_11ea_8111_003048fd731b_d43ed721_f115_11ee_a58b_047c1617b1436.jpeg"/><Relationship Id="rId7" Type="http://schemas.openxmlformats.org/officeDocument/2006/relationships/image" Target="../media/4aff2530_4895_11ec_a1fd_003048fd731b_d43ed72a_f115_11ee_a58b_047c1617b1437.jpeg"/><Relationship Id="rId8" Type="http://schemas.openxmlformats.org/officeDocument/2006/relationships/image" Target="../media/4aff2532_4895_11ec_a1fd_003048fd731b_d43ed72b_f115_11ee_a58b_047c1617b1438.jpeg"/><Relationship Id="rId9" Type="http://schemas.openxmlformats.org/officeDocument/2006/relationships/image" Target="../media/89fcc0f8_e115_11ea_817f_003048fd731b_b404436e_3ef3_11eb_8202_003048fd731b9.jpeg"/><Relationship Id="rId10" Type="http://schemas.openxmlformats.org/officeDocument/2006/relationships/image" Target="../media/9088d506_e115_11ea_817f_003048fd731b_b4044379_3ef3_11eb_8202_003048fd731b10.jpeg"/><Relationship Id="rId11" Type="http://schemas.openxmlformats.org/officeDocument/2006/relationships/image" Target="../media/9088d508_e115_11ea_817f_003048fd731b_b404437a_3ef3_11eb_8202_003048fd731b11.jpeg"/><Relationship Id="rId12" Type="http://schemas.openxmlformats.org/officeDocument/2006/relationships/image" Target="../media/9088d51e_e115_11ea_817f_003048fd731b_b4044385_3ef3_11eb_8202_003048fd731b12.jpeg"/><Relationship Id="rId13" Type="http://schemas.openxmlformats.org/officeDocument/2006/relationships/image" Target="../media/89fcc0e2_e115_11ea_817f_003048fd731b_b404438a_3ef3_11eb_8202_003048fd731b13.jpeg"/><Relationship Id="rId14" Type="http://schemas.openxmlformats.org/officeDocument/2006/relationships/image" Target="../media/18437648_2be2_11ec_8351_003048fd731b_d43ed729_f115_11ee_a58b_047c1617b14314.jpeg"/><Relationship Id="rId15" Type="http://schemas.openxmlformats.org/officeDocument/2006/relationships/image" Target="../media/1843764a_2be2_11ec_8351_003048fd731b_d43ed728_f115_11ee_a58b_047c1617b14315.jpeg"/><Relationship Id="rId16" Type="http://schemas.openxmlformats.org/officeDocument/2006/relationships/image" Target="../media/1843764c_2be2_11ec_8351_003048fd731b_d43ed726_f115_11ee_a58b_047c1617b14316.jpeg"/><Relationship Id="rId17" Type="http://schemas.openxmlformats.org/officeDocument/2006/relationships/image" Target="../media/1843764e_2be2_11ec_8351_003048fd731b_d43ed727_f115_11ee_a58b_047c1617b14317.jpeg"/><Relationship Id="rId18" Type="http://schemas.openxmlformats.org/officeDocument/2006/relationships/image" Target="../media/030c9fa9_a7ee_11eb_8299_003048fd731b_d43ed71c_f115_11ee_a58b_047c1617b14318.jpeg"/><Relationship Id="rId19" Type="http://schemas.openxmlformats.org/officeDocument/2006/relationships/image" Target="../media/6cd4e68c_e9f6_11eb_82f2_003048fd731b_d43ed71d_f115_11ee_a58b_047c1617b14319.jpeg"/><Relationship Id="rId20" Type="http://schemas.openxmlformats.org/officeDocument/2006/relationships/image" Target="../media/9819330e_4ae6_11ed_a349_00259070b484_d43ed6d4_f115_11ee_a58b_047c1617b14320.jpeg"/><Relationship Id="rId21" Type="http://schemas.openxmlformats.org/officeDocument/2006/relationships/image" Target="../media/9eecd938_4df1_11ed_a34e_00259070b484_d43ed6d3_f115_11ee_a58b_047c1617b14321.jpeg"/><Relationship Id="rId22" Type="http://schemas.openxmlformats.org/officeDocument/2006/relationships/image" Target="../media/d9e7d1ab_8f37_11ed_a3b5_047c1617b143_d43ed6d5_f115_11ee_a58b_047c1617b14322.jpeg"/><Relationship Id="rId23" Type="http://schemas.openxmlformats.org/officeDocument/2006/relationships/image" Target="../media/d9e7d1ad_8f37_11ed_a3b5_047c1617b143_d43ed6d2_f115_11ee_a58b_047c1617b14323.jpeg"/><Relationship Id="rId24" Type="http://schemas.openxmlformats.org/officeDocument/2006/relationships/image" Target="../media/e825a768_3767_11ea_810f_003048fd731b_82295991_3773_11ea_810f_003048fd731b24.png"/><Relationship Id="rId25" Type="http://schemas.openxmlformats.org/officeDocument/2006/relationships/image" Target="../media/e825a76c_3767_11ea_810f_003048fd731b_b618d7d3_4847_11ea_810f_003048fd731b25.jpeg"/><Relationship Id="rId26" Type="http://schemas.openxmlformats.org/officeDocument/2006/relationships/image" Target="../media/e825a76e_3767_11ea_810f_003048fd731b_b618d7d4_4847_11ea_810f_003048fd731b26.jpeg"/><Relationship Id="rId27" Type="http://schemas.openxmlformats.org/officeDocument/2006/relationships/image" Target="../media/fae7fe70_86a5_11e9_8101_003048fd731b_409a699d_281f_11ed_a30f_00259070b48727.jpeg"/><Relationship Id="rId28" Type="http://schemas.openxmlformats.org/officeDocument/2006/relationships/image" Target="../media/fae7fe74_86a5_11e9_8101_003048fd731b_409a699e_281f_11ed_a30f_00259070b48728.jpeg"/><Relationship Id="rId29" Type="http://schemas.openxmlformats.org/officeDocument/2006/relationships/image" Target="../media/fae7fe78_86a5_11e9_8101_003048fd731b_409a699f_281f_11ed_a30f_00259070b48729.jpeg"/><Relationship Id="rId30" Type="http://schemas.openxmlformats.org/officeDocument/2006/relationships/image" Target="../media/fae7fe7c_86a5_11e9_8101_003048fd731b_409a69a0_281f_11ed_a30f_00259070b48730.jpeg"/><Relationship Id="rId31" Type="http://schemas.openxmlformats.org/officeDocument/2006/relationships/image" Target="../media/9088d564_e115_11ea_817f_003048fd731b_79368bc6_e197_11ea_817f_003048fd731b31.jpeg"/><Relationship Id="rId32" Type="http://schemas.openxmlformats.org/officeDocument/2006/relationships/image" Target="../media/9088d56a_e115_11ea_817f_003048fd731b_b404435e_3ef3_11eb_8202_003048fd731b32.jpeg"/><Relationship Id="rId33" Type="http://schemas.openxmlformats.org/officeDocument/2006/relationships/image" Target="../media/be5e0731_902e_11ea_8115_003048fd731b_d43ed6d6_f115_11ee_a58b_047c1617b14333.jpeg"/><Relationship Id="rId34" Type="http://schemas.openxmlformats.org/officeDocument/2006/relationships/image" Target="../media/be5e0733_902e_11ea_8115_003048fd731b_d43ed6d7_f115_11ee_a58b_047c1617b14334.jpeg"/><Relationship Id="rId35" Type="http://schemas.openxmlformats.org/officeDocument/2006/relationships/image" Target="../media/9088d53a_e115_11ea_817f_003048fd731b_b4044367_3ef3_11eb_8202_003048fd731b35.jpeg"/><Relationship Id="rId36" Type="http://schemas.openxmlformats.org/officeDocument/2006/relationships/image" Target="../media/9088d542_e115_11ea_817f_003048fd731b_b404436b_3ef3_11eb_8202_003048fd731b36.jpeg"/><Relationship Id="rId37" Type="http://schemas.openxmlformats.org/officeDocument/2006/relationships/image" Target="../media/febcfa86_77ea_11ea_8111_003048fd731b_c3fa1559_99e0_11ea_8121_003048fd731b37.jpeg"/><Relationship Id="rId38" Type="http://schemas.openxmlformats.org/officeDocument/2006/relationships/image" Target="../media/febcfa88_77ea_11ea_8111_003048fd731b_c3fa155a_99e0_11ea_8121_003048fd731b38.jpeg"/><Relationship Id="rId39" Type="http://schemas.openxmlformats.org/officeDocument/2006/relationships/image" Target="../media/febcfa8a_77ea_11ea_8111_003048fd731b_c3fa155b_99e0_11ea_8121_003048fd731b39.jpeg"/><Relationship Id="rId40" Type="http://schemas.openxmlformats.org/officeDocument/2006/relationships/image" Target="../media/febcfa8c_77ea_11ea_8111_003048fd731b_c3fa155c_99e0_11ea_8121_003048fd731b40.jpeg"/><Relationship Id="rId41" Type="http://schemas.openxmlformats.org/officeDocument/2006/relationships/image" Target="../media/febcfa8e_77ea_11ea_8111_003048fd731b_c3fa155d_99e0_11ea_8121_003048fd731b41.jpeg"/><Relationship Id="rId42" Type="http://schemas.openxmlformats.org/officeDocument/2006/relationships/image" Target="../media/febcfa90_77ea_11ea_8111_003048fd731b_c3fa155e_99e0_11ea_8121_003048fd731b42.jpeg"/><Relationship Id="rId43" Type="http://schemas.openxmlformats.org/officeDocument/2006/relationships/image" Target="../media/febcfa92_77ea_11ea_8111_003048fd731b_c3fa155f_99e0_11ea_8121_003048fd731b43.jpeg"/><Relationship Id="rId44" Type="http://schemas.openxmlformats.org/officeDocument/2006/relationships/image" Target="../media/9088d5a8_e115_11ea_817f_003048fd731b_79368be4_e197_11ea_817f_003048fd731b44.jpeg"/><Relationship Id="rId45" Type="http://schemas.openxmlformats.org/officeDocument/2006/relationships/image" Target="../media/9088d5aa_e115_11ea_817f_003048fd731b_b40443b3_3ef3_11eb_8202_003048fd731b45.jpeg"/><Relationship Id="rId46" Type="http://schemas.openxmlformats.org/officeDocument/2006/relationships/image" Target="../media/9088d5b2_e115_11ea_817f_003048fd731b_b4044394_3ef3_11eb_8202_003048fd731b46.jpeg"/><Relationship Id="rId47" Type="http://schemas.openxmlformats.org/officeDocument/2006/relationships/image" Target="../media/9088d5b4_e115_11ea_817f_003048fd731b_b4044395_3ef3_11eb_8202_003048fd731b47.jpeg"/><Relationship Id="rId48" Type="http://schemas.openxmlformats.org/officeDocument/2006/relationships/image" Target="../media/9088d5be_e115_11ea_817f_003048fd731b_b404439a_3ef3_11eb_8202_003048fd731b48.jpeg"/><Relationship Id="rId49" Type="http://schemas.openxmlformats.org/officeDocument/2006/relationships/image" Target="../media/9088d5c0_e115_11ea_817f_003048fd731b_b404439b_3ef3_11eb_8202_003048fd731b49.jpeg"/><Relationship Id="rId50" Type="http://schemas.openxmlformats.org/officeDocument/2006/relationships/image" Target="../media/9088d5c4_e115_11ea_817f_003048fd731b_79368bf2_e197_11ea_817f_003048fd731b50.jpeg"/><Relationship Id="rId51" Type="http://schemas.openxmlformats.org/officeDocument/2006/relationships/image" Target="../media/9088d5c6_e115_11ea_817f_003048fd731b_b404439d_3ef3_11eb_8202_003048fd731b51.jpeg"/><Relationship Id="rId52" Type="http://schemas.openxmlformats.org/officeDocument/2006/relationships/image" Target="../media/9088d5c8_e115_11ea_817f_003048fd731b_b404439e_3ef3_11eb_8202_003048fd731b52.jpeg"/><Relationship Id="rId53" Type="http://schemas.openxmlformats.org/officeDocument/2006/relationships/image" Target="../media/9088d5d0_e115_11ea_817f_003048fd731b_b40443a2_3ef3_11eb_8202_003048fd731b53.jpeg"/><Relationship Id="rId54" Type="http://schemas.openxmlformats.org/officeDocument/2006/relationships/image" Target="../media/9088d55c_e115_11ea_817f_003048fd731b_b40443b1_3ef3_11eb_8202_003048fd731b54.jpeg"/><Relationship Id="rId55" Type="http://schemas.openxmlformats.org/officeDocument/2006/relationships/image" Target="../media/febcfac6_77ea_11ea_8111_003048fd731b_c3fa1579_99e0_11ea_8121_003048fd731b55.jpeg"/><Relationship Id="rId56" Type="http://schemas.openxmlformats.org/officeDocument/2006/relationships/image" Target="../media/9088d55e_e115_11ea_817f_003048fd731b_b40443b2_3ef3_11eb_8202_003048fd731b56.jpeg"/><Relationship Id="rId57" Type="http://schemas.openxmlformats.org/officeDocument/2006/relationships/image" Target="../media/9088d560_e115_11ea_817f_003048fd731b_79368bc2_e197_11ea_817f_003048fd731b57.jpeg"/><Relationship Id="rId58" Type="http://schemas.openxmlformats.org/officeDocument/2006/relationships/image" Target="../media/9088d544_e115_11ea_817f_003048fd731b_79368bb7_e197_11ea_817f_003048fd731b58.jpeg"/><Relationship Id="rId59" Type="http://schemas.openxmlformats.org/officeDocument/2006/relationships/image" Target="../media/9088d546_e115_11ea_817f_003048fd731b_d43ed6d9_f115_11ee_a58b_047c1617b14359.jpeg"/><Relationship Id="rId60" Type="http://schemas.openxmlformats.org/officeDocument/2006/relationships/image" Target="../media/28da3a51_a3d5_11ea_812e_003048fd731b_d43ed6d8_f115_11ee_a58b_047c1617b14360.jpeg"/><Relationship Id="rId61" Type="http://schemas.openxmlformats.org/officeDocument/2006/relationships/image" Target="../media/28da3a53_a3d5_11ea_812e_003048fd731b_d43ed6da_f115_11ee_a58b_047c1617b14361.jpeg"/><Relationship Id="rId62" Type="http://schemas.openxmlformats.org/officeDocument/2006/relationships/image" Target="../media/28da3a4f_a3d5_11ea_812e_003048fd731b_d43ed6db_f115_11ee_a58b_047c1617b14362.jpeg"/><Relationship Id="rId63" Type="http://schemas.openxmlformats.org/officeDocument/2006/relationships/image" Target="../media/0983ba28_7a87_11ec_a212_00259070b487_d43ed6dc_f115_11ee_a58b_047c1617b14363.jpeg"/><Relationship Id="rId64" Type="http://schemas.openxmlformats.org/officeDocument/2006/relationships/image" Target="../media/9088d54c_e115_11ea_817f_003048fd731b_79368bb8_e197_11ea_817f_003048fd731b64.jpeg"/><Relationship Id="rId65" Type="http://schemas.openxmlformats.org/officeDocument/2006/relationships/image" Target="../media/9088d550_e115_11ea_817f_003048fd731b_79368bba_e197_11ea_817f_003048fd731b65.jpeg"/><Relationship Id="rId66" Type="http://schemas.openxmlformats.org/officeDocument/2006/relationships/image" Target="../media/fae7fe80_86a5_11e9_8101_003048fd731b_409a69a1_281f_11ed_a30f_00259070b48766.jpeg"/><Relationship Id="rId67" Type="http://schemas.openxmlformats.org/officeDocument/2006/relationships/image" Target="../media/fae7fe84_86a5_11e9_8101_003048fd731b_409a69a2_281f_11ed_a30f_00259070b48767.jpeg"/><Relationship Id="rId68" Type="http://schemas.openxmlformats.org/officeDocument/2006/relationships/image" Target="../media/fae7fe88_86a5_11e9_8101_003048fd731b_409a69a3_281f_11ed_a30f_00259070b48768.jpeg"/><Relationship Id="rId69" Type="http://schemas.openxmlformats.org/officeDocument/2006/relationships/image" Target="../media/fae7fe8c_86a5_11e9_8101_003048fd731b_409a69a4_281f_11ed_a30f_00259070b48769.jpeg"/><Relationship Id="rId70" Type="http://schemas.openxmlformats.org/officeDocument/2006/relationships/image" Target="../media/a92b44e0_5f8f_11eb_822d_003048fd731b_64c8bbbe_5a46_11f0_a775_047c1617b14370.jpeg"/><Relationship Id="rId71" Type="http://schemas.openxmlformats.org/officeDocument/2006/relationships/image" Target="../media/a92b44e4_5f8f_11eb_822d_003048fd731b_64c8bbc0_5a46_11f0_a775_047c1617b14371.jpeg"/><Relationship Id="rId72" Type="http://schemas.openxmlformats.org/officeDocument/2006/relationships/image" Target="../media/a92b44e6_5f8f_11eb_822d_003048fd731b_64c8bbc1_5a46_11f0_a775_047c1617b14372.jpeg"/><Relationship Id="rId73" Type="http://schemas.openxmlformats.org/officeDocument/2006/relationships/image" Target="../media/a92b44e8_5f8f_11eb_822d_003048fd731b_64c8bbc2_5a46_11f0_a775_047c1617b14373.jpeg"/><Relationship Id="rId74" Type="http://schemas.openxmlformats.org/officeDocument/2006/relationships/image" Target="../media/a92b44ea_5f8f_11eb_822d_003048fd731b_64c8bbc8_5a46_11f0_a775_047c1617b14374.jpeg"/><Relationship Id="rId75" Type="http://schemas.openxmlformats.org/officeDocument/2006/relationships/image" Target="../media/a92b44ec_5f8f_11eb_822d_003048fd731b_64c8bbc9_5a46_11f0_a775_047c1617b14375.jpeg"/><Relationship Id="rId76" Type="http://schemas.openxmlformats.org/officeDocument/2006/relationships/image" Target="../media/a92b44ee_5f8f_11eb_822d_003048fd731b_64c8bbca_5a46_11f0_a775_047c1617b14376.jpeg"/><Relationship Id="rId77" Type="http://schemas.openxmlformats.org/officeDocument/2006/relationships/image" Target="../media/a92b44f0_5f8f_11eb_822d_003048fd731b_64c8bbcb_5a46_11f0_a775_047c1617b14377.jpeg"/><Relationship Id="rId78" Type="http://schemas.openxmlformats.org/officeDocument/2006/relationships/image" Target="../media/a92b44f2_5f8f_11eb_822d_003048fd731b_64c8bbcc_5a46_11f0_a775_047c1617b14378.jpeg"/><Relationship Id="rId79" Type="http://schemas.openxmlformats.org/officeDocument/2006/relationships/image" Target="../media/a92b44f4_5f8f_11eb_822d_003048fd731b_64c8bbcd_5a46_11f0_a775_047c1617b14379.jpeg"/><Relationship Id="rId80" Type="http://schemas.openxmlformats.org/officeDocument/2006/relationships/image" Target="../media/a92b44f6_5f8f_11eb_822d_003048fd731b_64c8bbc3_5a46_11f0_a775_047c1617b14380.jpeg"/><Relationship Id="rId81" Type="http://schemas.openxmlformats.org/officeDocument/2006/relationships/image" Target="../media/a92b44f8_5f8f_11eb_822d_003048fd731b_64c8bbc4_5a46_11f0_a775_047c1617b14381.jpeg"/><Relationship Id="rId82" Type="http://schemas.openxmlformats.org/officeDocument/2006/relationships/image" Target="../media/a92b44fa_5f8f_11eb_822d_003048fd731b_64c8bbc5_5a46_11f0_a775_047c1617b14382.jpeg"/><Relationship Id="rId83" Type="http://schemas.openxmlformats.org/officeDocument/2006/relationships/image" Target="../media/a92b44fc_5f8f_11eb_822d_003048fd731b_64c8bbc6_5a46_11f0_a775_047c1617b14383.jpeg"/><Relationship Id="rId84" Type="http://schemas.openxmlformats.org/officeDocument/2006/relationships/image" Target="../media/a92b44fe_5f8f_11eb_822d_003048fd731b_64c8bbc7_5a46_11f0_a775_047c1617b14384.jpeg"/><Relationship Id="rId85" Type="http://schemas.openxmlformats.org/officeDocument/2006/relationships/image" Target="../media/f72d3700_5f8f_11eb_822d_003048fd731b_64c8bbce_5a46_11f0_a775_047c1617b14385.jpeg"/><Relationship Id="rId86" Type="http://schemas.openxmlformats.org/officeDocument/2006/relationships/image" Target="../media/f72d3702_5f8f_11eb_822d_003048fd731b_64c8bbcf_5a46_11f0_a775_047c1617b14386.jpeg"/><Relationship Id="rId87" Type="http://schemas.openxmlformats.org/officeDocument/2006/relationships/image" Target="../media/f72d3704_5f8f_11eb_822d_003048fd731b_64c8bbd0_5a46_11f0_a775_047c1617b14387.jpeg"/><Relationship Id="rId88" Type="http://schemas.openxmlformats.org/officeDocument/2006/relationships/image" Target="../media/f72d3706_5f8f_11eb_822d_003048fd731b_64c8bbd1_5a46_11f0_a775_047c1617b14388.jpeg"/><Relationship Id="rId89" Type="http://schemas.openxmlformats.org/officeDocument/2006/relationships/image" Target="../media/f72d3708_5f8f_11eb_822d_003048fd731b_64c8bbd2_5a46_11f0_a775_047c1617b14389.jpeg"/><Relationship Id="rId90" Type="http://schemas.openxmlformats.org/officeDocument/2006/relationships/image" Target="../media/68308939_b813_11eb_82ae_003048fd731b_d43ed6f4_f115_11ee_a58b_047c1617b14390.jpeg"/><Relationship Id="rId91" Type="http://schemas.openxmlformats.org/officeDocument/2006/relationships/image" Target="../media/6830893b_b813_11eb_82ae_003048fd731b_d43ed6f3_f115_11ee_a58b_047c1617b14391.jpeg"/><Relationship Id="rId92" Type="http://schemas.openxmlformats.org/officeDocument/2006/relationships/image" Target="../media/6830893d_b813_11eb_82ae_003048fd731b_d43ed6f6_f115_11ee_a58b_047c1617b14392.jpeg"/><Relationship Id="rId93" Type="http://schemas.openxmlformats.org/officeDocument/2006/relationships/image" Target="../media/6830893f_b813_11eb_82ae_003048fd731b_d43ed6f5_f115_11ee_a58b_047c1617b14393.jpeg"/><Relationship Id="rId94" Type="http://schemas.openxmlformats.org/officeDocument/2006/relationships/image" Target="../media/68308941_b813_11eb_82ae_003048fd731b_d43ed6f8_f115_11ee_a58b_047c1617b14394.jpeg"/><Relationship Id="rId95" Type="http://schemas.openxmlformats.org/officeDocument/2006/relationships/image" Target="../media/68308943_b813_11eb_82ae_003048fd731b_d43ed6f7_f115_11ee_a58b_047c1617b14395.jpeg"/><Relationship Id="rId96" Type="http://schemas.openxmlformats.org/officeDocument/2006/relationships/image" Target="../media/68308945_b813_11eb_82ae_003048fd731b_d43ed6fc_f115_11ee_a58b_047c1617b14396.jpeg"/><Relationship Id="rId97" Type="http://schemas.openxmlformats.org/officeDocument/2006/relationships/image" Target="../media/68308947_b813_11eb_82ae_003048fd731b_d43ed6fb_f115_11ee_a58b_047c1617b14397.jpeg"/><Relationship Id="rId98" Type="http://schemas.openxmlformats.org/officeDocument/2006/relationships/image" Target="../media/68308949_b813_11eb_82ae_003048fd731b_d43ed6fa_f115_11ee_a58b_047c1617b14398.jpeg"/><Relationship Id="rId99" Type="http://schemas.openxmlformats.org/officeDocument/2006/relationships/image" Target="../media/6830894b_b813_11eb_82ae_003048fd731b_d43ed6f9_f115_11ee_a58b_047c1617b14399.jpeg"/><Relationship Id="rId100" Type="http://schemas.openxmlformats.org/officeDocument/2006/relationships/image" Target="../media/6830894d_b813_11eb_82ae_003048fd731b_d43ed700_f115_11ee_a58b_047c1617b143100.jpeg"/><Relationship Id="rId101" Type="http://schemas.openxmlformats.org/officeDocument/2006/relationships/image" Target="../media/6830894f_b813_11eb_82ae_003048fd731b_d43ed6ff_f115_11ee_a58b_047c1617b143101.jpeg"/><Relationship Id="rId102" Type="http://schemas.openxmlformats.org/officeDocument/2006/relationships/image" Target="../media/68308951_b813_11eb_82ae_003048fd731b_d43ed6fe_f115_11ee_a58b_047c1617b143102.jpeg"/><Relationship Id="rId103" Type="http://schemas.openxmlformats.org/officeDocument/2006/relationships/image" Target="../media/68308953_b813_11eb_82ae_003048fd731b_d43ed6fd_f115_11ee_a58b_047c1617b143103.jpeg"/><Relationship Id="rId104" Type="http://schemas.openxmlformats.org/officeDocument/2006/relationships/image" Target="../media/68308955_b813_11eb_82ae_003048fd731b_d43ed702_f115_11ee_a58b_047c1617b143104.jpeg"/><Relationship Id="rId105" Type="http://schemas.openxmlformats.org/officeDocument/2006/relationships/image" Target="../media/68308957_b813_11eb_82ae_003048fd731b_d43ed701_f115_11ee_a58b_047c1617b143105.jpeg"/><Relationship Id="rId106" Type="http://schemas.openxmlformats.org/officeDocument/2006/relationships/image" Target="../media/68308959_b813_11eb_82ae_003048fd731b_d43ed703_f115_11ee_a58b_047c1617b143106.jpeg"/><Relationship Id="rId107" Type="http://schemas.openxmlformats.org/officeDocument/2006/relationships/image" Target="../media/6830895b_b813_11eb_82ae_003048fd731b_d43ed705_f115_11ee_a58b_047c1617b143107.jpeg"/><Relationship Id="rId108" Type="http://schemas.openxmlformats.org/officeDocument/2006/relationships/image" Target="../media/6830895d_b813_11eb_82ae_003048fd731b_d43ed707_f115_11ee_a58b_047c1617b143108.jpeg"/><Relationship Id="rId109" Type="http://schemas.openxmlformats.org/officeDocument/2006/relationships/image" Target="../media/6830895f_b813_11eb_82ae_003048fd731b_d43ed704_f115_11ee_a58b_047c1617b143109.jpeg"/><Relationship Id="rId110" Type="http://schemas.openxmlformats.org/officeDocument/2006/relationships/image" Target="../media/68308961_b813_11eb_82ae_003048fd731b_d43ed706_f115_11ee_a58b_047c1617b143110.jpeg"/><Relationship Id="rId111" Type="http://schemas.openxmlformats.org/officeDocument/2006/relationships/image" Target="../media/68308963_b813_11eb_82ae_003048fd731b_d43ed709_f115_11ee_a58b_047c1617b143111.jpeg"/><Relationship Id="rId112" Type="http://schemas.openxmlformats.org/officeDocument/2006/relationships/image" Target="../media/68308965_b813_11eb_82ae_003048fd731b_d43ed708_f115_11ee_a58b_047c1617b143112.jpeg"/><Relationship Id="rId113" Type="http://schemas.openxmlformats.org/officeDocument/2006/relationships/image" Target="../media/68308967_b813_11eb_82ae_003048fd731b_d43ed70a_f115_11ee_a58b_047c1617b143113.jpeg"/><Relationship Id="rId114" Type="http://schemas.openxmlformats.org/officeDocument/2006/relationships/image" Target="../media/68308969_b813_11eb_82ae_003048fd731b_d43ed70c_f115_11ee_a58b_047c1617b143114.jpeg"/><Relationship Id="rId115" Type="http://schemas.openxmlformats.org/officeDocument/2006/relationships/image" Target="../media/6830896b_b813_11eb_82ae_003048fd731b_d43ed70b_f115_11ee_a58b_047c1617b143115.jpeg"/><Relationship Id="rId116" Type="http://schemas.openxmlformats.org/officeDocument/2006/relationships/image" Target="../media/6830896d_b813_11eb_82ae_003048fd731b_d43ed70e_f115_11ee_a58b_047c1617b143116.jpeg"/><Relationship Id="rId117" Type="http://schemas.openxmlformats.org/officeDocument/2006/relationships/image" Target="../media/6830896f_b813_11eb_82ae_003048fd731b_d43ed70d_f115_11ee_a58b_047c1617b143117.jpeg"/><Relationship Id="rId118" Type="http://schemas.openxmlformats.org/officeDocument/2006/relationships/image" Target="../media/68308971_b813_11eb_82ae_003048fd731b_d43ed710_f115_11ee_a58b_047c1617b143118.jpeg"/><Relationship Id="rId119" Type="http://schemas.openxmlformats.org/officeDocument/2006/relationships/image" Target="../media/68308973_b813_11eb_82ae_003048fd731b_d43ed70f_f115_11ee_a58b_047c1617b143119.jpeg"/><Relationship Id="rId120" Type="http://schemas.openxmlformats.org/officeDocument/2006/relationships/image" Target="../media/68308975_b813_11eb_82ae_003048fd731b_d43ed711_f115_11ee_a58b_047c1617b143120.jpeg"/><Relationship Id="rId121" Type="http://schemas.openxmlformats.org/officeDocument/2006/relationships/image" Target="../media/7ea6b79e_b825_11eb_82ae_003048fd731b_d43ed712_f115_11ee_a58b_047c1617b143121.jpeg"/><Relationship Id="rId122" Type="http://schemas.openxmlformats.org/officeDocument/2006/relationships/image" Target="../media/7ea6b7a0_b825_11eb_82ae_003048fd731b_d43ed713_f115_11ee_a58b_047c1617b143122.jpeg"/><Relationship Id="rId123" Type="http://schemas.openxmlformats.org/officeDocument/2006/relationships/image" Target="../media/7ea6b7a2_b825_11eb_82ae_003048fd731b_d43ed715_f115_11ee_a58b_047c1617b143123.jpeg"/><Relationship Id="rId124" Type="http://schemas.openxmlformats.org/officeDocument/2006/relationships/image" Target="../media/7ea6b7a4_b825_11eb_82ae_003048fd731b_d43ed716_f115_11ee_a58b_047c1617b143124.jpeg"/><Relationship Id="rId125" Type="http://schemas.openxmlformats.org/officeDocument/2006/relationships/image" Target="../media/7ea6b7a6_b825_11eb_82ae_003048fd731b_d43ed714_f115_11ee_a58b_047c1617b143125.jpeg"/><Relationship Id="rId126" Type="http://schemas.openxmlformats.org/officeDocument/2006/relationships/image" Target="../media/7ea6b7a8_b825_11eb_82ae_003048fd731b_d43ed718_f115_11ee_a58b_047c1617b143126.jpeg"/><Relationship Id="rId127" Type="http://schemas.openxmlformats.org/officeDocument/2006/relationships/image" Target="../media/7ea6b7aa_b825_11eb_82ae_003048fd731b_d43ed717_f115_11ee_a58b_047c1617b143127.jpeg"/><Relationship Id="rId128" Type="http://schemas.openxmlformats.org/officeDocument/2006/relationships/image" Target="../media/f17d7eb8_e9ff_11ea_818c_003048fd731b_f17d7ec8_e9ff_11ea_818c_003048fd731b128.jpeg"/><Relationship Id="rId129" Type="http://schemas.openxmlformats.org/officeDocument/2006/relationships/image" Target="../media/f17d7ec4_e9ff_11ea_818c_003048fd731b_f17d7ec9_e9ff_11ea_818c_003048fd731b129.jpeg"/><Relationship Id="rId130" Type="http://schemas.openxmlformats.org/officeDocument/2006/relationships/image" Target="../media/f17d7eba_e9ff_11ea_818c_003048fd731b_f17d7eca_e9ff_11ea_818c_003048fd731b130.jpeg"/><Relationship Id="rId131" Type="http://schemas.openxmlformats.org/officeDocument/2006/relationships/image" Target="../media/f17d7ec6_e9ff_11ea_818c_003048fd731b_f17d7ecb_e9ff_11ea_818c_003048fd731b131.jpeg"/><Relationship Id="rId132" Type="http://schemas.openxmlformats.org/officeDocument/2006/relationships/image" Target="../media/f17d7ebc_e9ff_11ea_818c_003048fd731b_f17d7ecc_e9ff_11ea_818c_003048fd731b132.jpeg"/><Relationship Id="rId133" Type="http://schemas.openxmlformats.org/officeDocument/2006/relationships/image" Target="../media/f17d7ebe_e9ff_11ea_818c_003048fd731b_f17d7ecd_e9ff_11ea_818c_003048fd731b133.jpeg"/><Relationship Id="rId134" Type="http://schemas.openxmlformats.org/officeDocument/2006/relationships/image" Target="../media/f17d7ec0_e9ff_11ea_818c_003048fd731b_f17d7ece_e9ff_11ea_818c_003048fd731b134.jpeg"/><Relationship Id="rId135" Type="http://schemas.openxmlformats.org/officeDocument/2006/relationships/image" Target="../media/f17d7ec2_e9ff_11ea_818c_003048fd731b_f17d7ecf_e9ff_11ea_818c_003048fd731b135.jpeg"/><Relationship Id="rId136" Type="http://schemas.openxmlformats.org/officeDocument/2006/relationships/image" Target="../media/9ed4bd9d_86a5_11e9_8101_003048fd731b_ac993d32_476f_11ea_810f_003048fd731b136.jpeg"/><Relationship Id="rId137" Type="http://schemas.openxmlformats.org/officeDocument/2006/relationships/image" Target="../media/9ed4bd9f_86a5_11e9_8101_003048fd731b_ac993d33_476f_11ea_810f_003048fd731b137.jpeg"/><Relationship Id="rId138" Type="http://schemas.openxmlformats.org/officeDocument/2006/relationships/image" Target="../media/9ed4bda1_86a5_11e9_8101_003048fd731b_ac993d34_476f_11ea_810f_003048fd731b138.jpeg"/><Relationship Id="rId139" Type="http://schemas.openxmlformats.org/officeDocument/2006/relationships/image" Target="../media/9ed4bda3_86a5_11e9_8101_003048fd731b_ac993d35_476f_11ea_810f_003048fd731b139.jpeg"/><Relationship Id="rId140" Type="http://schemas.openxmlformats.org/officeDocument/2006/relationships/image" Target="../media/9ed4bda5_86a5_11e9_8101_003048fd731b_ac993d36_476f_11ea_810f_003048fd731b140.jpeg"/><Relationship Id="rId141" Type="http://schemas.openxmlformats.org/officeDocument/2006/relationships/image" Target="../media/41ead0bb_2fce_11ee_a48d_047c1617b143_3d7c06aa_0312_11ef_a5a4_047c1617b143141.jpeg"/><Relationship Id="rId142" Type="http://schemas.openxmlformats.org/officeDocument/2006/relationships/image" Target="../media/41ead0bd_2fce_11ee_a48d_047c1617b143_3d7c06b6_0312_11ef_a5a4_047c1617b143142.jpeg"/><Relationship Id="rId143" Type="http://schemas.openxmlformats.org/officeDocument/2006/relationships/image" Target="../media/41ead0bf_2fce_11ee_a48d_047c1617b143_3d7c06c2_0312_11ef_a5a4_047c1617b143143.jpeg"/><Relationship Id="rId144" Type="http://schemas.openxmlformats.org/officeDocument/2006/relationships/image" Target="../media/41ead0c1_2fce_11ee_a48d_047c1617b143_3d7c06c6_0312_11ef_a5a4_047c1617b143144.jpeg"/><Relationship Id="rId145" Type="http://schemas.openxmlformats.org/officeDocument/2006/relationships/image" Target="../media/41ead0c3_2fce_11ee_a48d_047c1617b143_3d7c06ca_0312_11ef_a5a4_047c1617b143145.jpeg"/><Relationship Id="rId146" Type="http://schemas.openxmlformats.org/officeDocument/2006/relationships/image" Target="../media/41ead0c5_2fce_11ee_a48d_047c1617b143_365b9bf0_0312_11ef_a5a4_047c1617b143146.jpeg"/><Relationship Id="rId147" Type="http://schemas.openxmlformats.org/officeDocument/2006/relationships/image" Target="../media/41ead0c7_2fce_11ee_a48d_047c1617b143_365b9bf4_0312_11ef_a5a4_047c1617b143147.jpeg"/><Relationship Id="rId148" Type="http://schemas.openxmlformats.org/officeDocument/2006/relationships/image" Target="../media/13024eb2_2fe4_11ee_a48d_047c1617b143_365b9bf8_0312_11ef_a5a4_047c1617b143148.jpeg"/><Relationship Id="rId149" Type="http://schemas.openxmlformats.org/officeDocument/2006/relationships/image" Target="../media/13024eb4_2fe4_11ee_a48d_047c1617b143_3d7c069e_0312_11ef_a5a4_047c1617b143149.jpeg"/><Relationship Id="rId150" Type="http://schemas.openxmlformats.org/officeDocument/2006/relationships/image" Target="../media/13024eb6_2fe4_11ee_a48d_047c1617b143_3d7c06a2_0312_11ef_a5a4_047c1617b143150.jpeg"/><Relationship Id="rId151" Type="http://schemas.openxmlformats.org/officeDocument/2006/relationships/image" Target="../media/13024eb8_2fe4_11ee_a48d_047c1617b143_3d7c06a6_0312_11ef_a5a4_047c1617b143151.jpeg"/><Relationship Id="rId152" Type="http://schemas.openxmlformats.org/officeDocument/2006/relationships/image" Target="../media/13024eba_2fe4_11ee_a48d_047c1617b143_3d7c06ae_0312_11ef_a5a4_047c1617b143152.jpeg"/><Relationship Id="rId153" Type="http://schemas.openxmlformats.org/officeDocument/2006/relationships/image" Target="../media/13024ebc_2fe4_11ee_a48d_047c1617b143_3d7c06b2_0312_11ef_a5a4_047c1617b143153.jpeg"/><Relationship Id="rId154" Type="http://schemas.openxmlformats.org/officeDocument/2006/relationships/image" Target="../media/13024ebe_2fe4_11ee_a48d_047c1617b143_3d7c06ba_0312_11ef_a5a4_047c1617b143154.jpeg"/><Relationship Id="rId155" Type="http://schemas.openxmlformats.org/officeDocument/2006/relationships/image" Target="../media/13024ec0_2fe4_11ee_a48d_047c1617b143_3d7c06be_0312_11ef_a5a4_047c1617b143155.jpeg"/><Relationship Id="rId156" Type="http://schemas.openxmlformats.org/officeDocument/2006/relationships/image" Target="../media/13024ec2_2fe4_11ee_a48d_047c1617b143_3d7c06ac_0312_11ef_a5a4_047c1617b143156.jpeg"/><Relationship Id="rId157" Type="http://schemas.openxmlformats.org/officeDocument/2006/relationships/image" Target="../media/13024ec4_2fe4_11ee_a48d_047c1617b143_3d7c06b8_0312_11ef_a5a4_047c1617b143157.jpeg"/><Relationship Id="rId158" Type="http://schemas.openxmlformats.org/officeDocument/2006/relationships/image" Target="../media/13024ec6_2fe4_11ee_a48d_047c1617b143_3d7c06c4_0312_11ef_a5a4_047c1617b143158.jpeg"/><Relationship Id="rId159" Type="http://schemas.openxmlformats.org/officeDocument/2006/relationships/image" Target="../media/13024ec8_2fe4_11ee_a48d_047c1617b143_3d7c06c8_0312_11ef_a5a4_047c1617b143159.jpeg"/><Relationship Id="rId160" Type="http://schemas.openxmlformats.org/officeDocument/2006/relationships/image" Target="../media/13024eca_2fe4_11ee_a48d_047c1617b143_3d7c06cc_0312_11ef_a5a4_047c1617b143160.jpeg"/><Relationship Id="rId161" Type="http://schemas.openxmlformats.org/officeDocument/2006/relationships/image" Target="../media/13024ecc_2fe4_11ee_a48d_047c1617b143_365b9bf2_0312_11ef_a5a4_047c1617b143161.jpeg"/><Relationship Id="rId162" Type="http://schemas.openxmlformats.org/officeDocument/2006/relationships/image" Target="../media/13024ece_2fe4_11ee_a48d_047c1617b143_365b9bf6_0312_11ef_a5a4_047c1617b143162.jpeg"/><Relationship Id="rId163" Type="http://schemas.openxmlformats.org/officeDocument/2006/relationships/image" Target="../media/13024ed0_2fe4_11ee_a48d_047c1617b143_365b9bfa_0312_11ef_a5a4_047c1617b143163.jpeg"/><Relationship Id="rId164" Type="http://schemas.openxmlformats.org/officeDocument/2006/relationships/image" Target="../media/13024ed2_2fe4_11ee_a48d_047c1617b143_3d7c06a0_0312_11ef_a5a4_047c1617b143164.jpeg"/><Relationship Id="rId165" Type="http://schemas.openxmlformats.org/officeDocument/2006/relationships/image" Target="../media/13024ed4_2fe4_11ee_a48d_047c1617b143_3d7c06a4_0312_11ef_a5a4_047c1617b143165.jpeg"/><Relationship Id="rId166" Type="http://schemas.openxmlformats.org/officeDocument/2006/relationships/image" Target="../media/13024ed6_2fe4_11ee_a48d_047c1617b143_3d7c06a8_0312_11ef_a5a4_047c1617b143166.jpeg"/><Relationship Id="rId167" Type="http://schemas.openxmlformats.org/officeDocument/2006/relationships/image" Target="../media/13024ed8_2fe4_11ee_a48d_047c1617b143_3d7c06b0_0312_11ef_a5a4_047c1617b143167.jpeg"/><Relationship Id="rId168" Type="http://schemas.openxmlformats.org/officeDocument/2006/relationships/image" Target="../media/13024eda_2fe4_11ee_a48d_047c1617b143_3d7c06b4_0312_11ef_a5a4_047c1617b143168.jpeg"/><Relationship Id="rId169" Type="http://schemas.openxmlformats.org/officeDocument/2006/relationships/image" Target="../media/13024edc_2fe4_11ee_a48d_047c1617b143_3d7c06bc_0312_11ef_a5a4_047c1617b143169.jpeg"/><Relationship Id="rId170" Type="http://schemas.openxmlformats.org/officeDocument/2006/relationships/image" Target="../media/13024ede_2fe4_11ee_a48d_047c1617b143_3d7c06c0_0312_11ef_a5a4_047c1617b143170.jpeg"/><Relationship Id="rId171" Type="http://schemas.openxmlformats.org/officeDocument/2006/relationships/image" Target="../media/41ead0a5_2fce_11ee_a48d_047c1617b143_3d7c06e7_0312_11ef_a5a4_047c1617b143171.jpeg"/><Relationship Id="rId172" Type="http://schemas.openxmlformats.org/officeDocument/2006/relationships/image" Target="../media/41ead0a7_2fce_11ee_a48d_047c1617b143_3d7c06e8_0312_11ef_a5a4_047c1617b143172.jpeg"/><Relationship Id="rId173" Type="http://schemas.openxmlformats.org/officeDocument/2006/relationships/image" Target="../media/41ead0a9_2fce_11ee_a48d_047c1617b143_3d7c06e9_0312_11ef_a5a4_047c1617b143173.jpeg"/><Relationship Id="rId174" Type="http://schemas.openxmlformats.org/officeDocument/2006/relationships/image" Target="../media/41ead0ab_2fce_11ee_a48d_047c1617b143_3d7c06ea_0312_11ef_a5a4_047c1617b143174.jpeg"/><Relationship Id="rId175" Type="http://schemas.openxmlformats.org/officeDocument/2006/relationships/image" Target="../media/41ead0ad_2fce_11ee_a48d_047c1617b143_3d7c06eb_0312_11ef_a5a4_047c1617b143175.jpeg"/><Relationship Id="rId176" Type="http://schemas.openxmlformats.org/officeDocument/2006/relationships/image" Target="../media/41ead0af_2fce_11ee_a48d_047c1617b143_3d7c06ec_0312_11ef_a5a4_047c1617b143176.jpeg"/><Relationship Id="rId177" Type="http://schemas.openxmlformats.org/officeDocument/2006/relationships/image" Target="../media/41ead0b1_2fce_11ee_a48d_047c1617b143_3d7c06e2_0312_11ef_a5a4_047c1617b143177.jpeg"/><Relationship Id="rId178" Type="http://schemas.openxmlformats.org/officeDocument/2006/relationships/image" Target="../media/41ead0b3_2fce_11ee_a48d_047c1617b143_3d7c06e3_0312_11ef_a5a4_047c1617b143178.jpeg"/><Relationship Id="rId179" Type="http://schemas.openxmlformats.org/officeDocument/2006/relationships/image" Target="../media/41ead0b5_2fce_11ee_a48d_047c1617b143_3d7c06e4_0312_11ef_a5a4_047c1617b143179.jpeg"/><Relationship Id="rId180" Type="http://schemas.openxmlformats.org/officeDocument/2006/relationships/image" Target="../media/41ead0b7_2fce_11ee_a48d_047c1617b143_3d7c06e5_0312_11ef_a5a4_047c1617b143180.jpeg"/><Relationship Id="rId181" Type="http://schemas.openxmlformats.org/officeDocument/2006/relationships/image" Target="../media/41ead0b9_2fce_11ee_a48d_047c1617b143_3d7c06e6_0312_11ef_a5a4_047c1617b143181.jpeg"/><Relationship Id="rId182" Type="http://schemas.openxmlformats.org/officeDocument/2006/relationships/image" Target="../media/a92b44de_5f8f_11eb_822d_003048fd731b_64c8bbbd_5a46_11f0_a775_047c1617b143182.jpeg"/><Relationship Id="rId183" Type="http://schemas.openxmlformats.org/officeDocument/2006/relationships/image" Target="../media/a92b44e2_5f8f_11eb_822d_003048fd731b_64c8bbbf_5a46_11f0_a775_047c1617b143183.jpeg"/><Relationship Id="rId184" Type="http://schemas.openxmlformats.org/officeDocument/2006/relationships/image" Target="../media/70a47387_fea6_11ed_a44c_047c1617b143_444b1ba5_5a46_11f0_a775_047c1617b143184.jpeg"/><Relationship Id="rId185" Type="http://schemas.openxmlformats.org/officeDocument/2006/relationships/image" Target="../media/70a47389_fea6_11ed_a44c_047c1617b143_444b1ba6_5a46_11f0_a775_047c1617b143185.jpeg"/><Relationship Id="rId186" Type="http://schemas.openxmlformats.org/officeDocument/2006/relationships/image" Target="../media/70a4738b_fea6_11ed_a44c_047c1617b143_444b1ba7_5a46_11f0_a775_047c1617b143186.jpeg"/><Relationship Id="rId187" Type="http://schemas.openxmlformats.org/officeDocument/2006/relationships/image" Target="../media/70a47395_fea6_11ed_a44c_047c1617b143_444b1ba9_5a46_11f0_a775_047c1617b143187.jpeg"/><Relationship Id="rId188" Type="http://schemas.openxmlformats.org/officeDocument/2006/relationships/image" Target="../media/70a4739d_fea6_11ed_a44c_047c1617b143_444b1bad_5a46_11f0_a775_047c1617b143188.jpeg"/><Relationship Id="rId189" Type="http://schemas.openxmlformats.org/officeDocument/2006/relationships/image" Target="../media/70a4739f_fea6_11ed_a44c_047c1617b143_444b1bae_5a46_11f0_a775_047c1617b14318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247775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247775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247775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247775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247775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247775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9" name="Image_83" descr="Image_8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0" name="Image_106" descr="Image_106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1" name="Image_107" descr="Image_107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8" name="Image_145" descr="Image_14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9" name="Image_146" descr="Image_146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6" name="Image_154" descr="Image_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1" name="Image_191" descr="Image_19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2" name="Image_192" descr="Image_19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2">
      <c r="A3" s="1"/>
      <c r="B3" s="1">
        <v>878833</v>
      </c>
      <c r="C3" s="1" t="s">
        <v>11</v>
      </c>
      <c r="D3" s="1">
        <v>233</v>
      </c>
      <c r="E3" s="2" t="s">
        <v>12</v>
      </c>
      <c r="F3" s="2" t="s">
        <v>13</v>
      </c>
      <c r="G3" s="2">
        <v>3</v>
      </c>
      <c r="H3" s="2">
        <v>0</v>
      </c>
      <c r="I3" s="1">
        <v>0</v>
      </c>
      <c r="J3" s="3" t="s">
        <v>14</v>
      </c>
      <c r="K3" s="2" t="str">
        <f>J3*1724.80</f>
        <v>0</v>
      </c>
      <c r="L3" s="5"/>
    </row>
    <row r="4" spans="1:12" customHeight="1" ht="105" outlineLevel="2">
      <c r="A4" s="1"/>
      <c r="B4" s="1">
        <v>878834</v>
      </c>
      <c r="C4" s="1" t="s">
        <v>15</v>
      </c>
      <c r="D4" s="1">
        <v>235</v>
      </c>
      <c r="E4" s="2" t="s">
        <v>16</v>
      </c>
      <c r="F4" s="2" t="s">
        <v>17</v>
      </c>
      <c r="G4" s="2">
        <v>4</v>
      </c>
      <c r="H4" s="2">
        <v>0</v>
      </c>
      <c r="I4" s="1">
        <v>1</v>
      </c>
      <c r="J4" s="3" t="s">
        <v>14</v>
      </c>
      <c r="K4" s="2" t="str">
        <f>J4*1822.98</f>
        <v>0</v>
      </c>
      <c r="L4" s="5"/>
    </row>
    <row r="5" spans="1:12" customHeight="1" ht="105" outlineLevel="2">
      <c r="A5" s="1"/>
      <c r="B5" s="1">
        <v>878812</v>
      </c>
      <c r="C5" s="1" t="s">
        <v>18</v>
      </c>
      <c r="D5" s="1"/>
      <c r="E5" s="2" t="s">
        <v>19</v>
      </c>
      <c r="F5" s="2" t="s">
        <v>20</v>
      </c>
      <c r="G5" s="2">
        <v>8</v>
      </c>
      <c r="H5" s="2">
        <v>0</v>
      </c>
      <c r="I5" s="1">
        <v>0</v>
      </c>
      <c r="J5" s="3" t="s">
        <v>14</v>
      </c>
      <c r="K5" s="2" t="str">
        <f>J5*51.34</f>
        <v>0</v>
      </c>
      <c r="L5" s="5"/>
    </row>
    <row r="6" spans="1:12" outlineLevel="2">
      <c r="A6" s="1"/>
      <c r="B6" s="1">
        <v>878951</v>
      </c>
      <c r="C6" s="1" t="s">
        <v>21</v>
      </c>
      <c r="D6" s="1">
        <v>555004</v>
      </c>
      <c r="E6" s="2" t="s">
        <v>22</v>
      </c>
      <c r="F6" s="2" t="s">
        <v>23</v>
      </c>
      <c r="G6" s="2">
        <v>0</v>
      </c>
      <c r="H6" s="2">
        <v>0</v>
      </c>
      <c r="I6" s="1">
        <v>0</v>
      </c>
      <c r="J6" s="3" t="s">
        <v>14</v>
      </c>
      <c r="K6" s="2" t="str">
        <f>J6*155.25</f>
        <v>0</v>
      </c>
      <c r="L6" s="5"/>
    </row>
    <row r="7" spans="1:12" outlineLevel="2">
      <c r="A7" s="1"/>
      <c r="B7" s="1">
        <v>878953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14</v>
      </c>
      <c r="K7" s="2" t="str">
        <f>J7*323.68</f>
        <v>0</v>
      </c>
      <c r="L7" s="5"/>
    </row>
    <row r="8" spans="1:12" outlineLevel="2">
      <c r="A8" s="1"/>
      <c r="B8" s="1">
        <v>878954</v>
      </c>
      <c r="C8" s="1" t="s">
        <v>28</v>
      </c>
      <c r="D8" s="1">
        <v>555018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14</v>
      </c>
      <c r="K8" s="2" t="str">
        <f>J8*300.00</f>
        <v>0</v>
      </c>
      <c r="L8" s="5"/>
    </row>
    <row r="9" spans="1:12" customHeight="1" ht="105" outlineLevel="2">
      <c r="A9" s="1"/>
      <c r="B9" s="1">
        <v>878829</v>
      </c>
      <c r="C9" s="1" t="s">
        <v>31</v>
      </c>
      <c r="D9" s="1"/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14</v>
      </c>
      <c r="K9" s="2" t="str">
        <f>J9*2117.97</f>
        <v>0</v>
      </c>
      <c r="L9" s="5"/>
    </row>
    <row r="10" spans="1:12" customHeight="1" ht="105" outlineLevel="2">
      <c r="A10" s="1"/>
      <c r="B10" s="1">
        <v>878830</v>
      </c>
      <c r="C10" s="1" t="s">
        <v>34</v>
      </c>
      <c r="D10" s="1"/>
      <c r="E10" s="2" t="s">
        <v>35</v>
      </c>
      <c r="F10" s="2" t="s">
        <v>36</v>
      </c>
      <c r="G10" s="2">
        <v>7</v>
      </c>
      <c r="H10" s="2">
        <v>0</v>
      </c>
      <c r="I10" s="1">
        <v>0</v>
      </c>
      <c r="J10" s="3" t="s">
        <v>14</v>
      </c>
      <c r="K10" s="2" t="str">
        <f>J10*2397.39</f>
        <v>0</v>
      </c>
      <c r="L10" s="5"/>
    </row>
    <row r="11" spans="1:12" customHeight="1" ht="105" outlineLevel="2">
      <c r="A11" s="1"/>
      <c r="B11" s="1">
        <v>878831</v>
      </c>
      <c r="C11" s="1" t="s">
        <v>37</v>
      </c>
      <c r="D11" s="1"/>
      <c r="E11" s="2" t="s">
        <v>38</v>
      </c>
      <c r="F11" s="2" t="s">
        <v>39</v>
      </c>
      <c r="G11" s="2">
        <v>2</v>
      </c>
      <c r="H11" s="2">
        <v>0</v>
      </c>
      <c r="I11" s="1">
        <v>0</v>
      </c>
      <c r="J11" s="3" t="s">
        <v>14</v>
      </c>
      <c r="K11" s="2" t="str">
        <f>J11*2765.81</f>
        <v>0</v>
      </c>
      <c r="L11" s="5"/>
    </row>
    <row r="12" spans="1:12" customHeight="1" ht="105" outlineLevel="2">
      <c r="A12" s="1"/>
      <c r="B12" s="1">
        <v>878835</v>
      </c>
      <c r="C12" s="1" t="s">
        <v>40</v>
      </c>
      <c r="D12" s="1"/>
      <c r="E12" s="2" t="s">
        <v>41</v>
      </c>
      <c r="F12" s="2" t="s">
        <v>42</v>
      </c>
      <c r="G12" s="2">
        <v>5</v>
      </c>
      <c r="H12" s="2">
        <v>0</v>
      </c>
      <c r="I12" s="1">
        <v>0</v>
      </c>
      <c r="J12" s="3" t="s">
        <v>43</v>
      </c>
      <c r="K12" s="2" t="str">
        <f>J12*841.77</f>
        <v>0</v>
      </c>
      <c r="L12" s="5"/>
    </row>
    <row r="13" spans="1:12" customHeight="1" ht="105" outlineLevel="2">
      <c r="A13" s="1"/>
      <c r="B13" s="1">
        <v>838139</v>
      </c>
      <c r="C13" s="1" t="s">
        <v>44</v>
      </c>
      <c r="D13" s="1">
        <v>61013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14</v>
      </c>
      <c r="K13" s="2" t="str">
        <f>J13*238.95</f>
        <v>0</v>
      </c>
      <c r="L13" s="5"/>
    </row>
    <row r="14" spans="1:12" customHeight="1" ht="105" outlineLevel="2">
      <c r="A14" s="1"/>
      <c r="B14" s="1">
        <v>838140</v>
      </c>
      <c r="C14" s="1" t="s">
        <v>47</v>
      </c>
      <c r="D14" s="1">
        <v>61014</v>
      </c>
      <c r="E14" s="2" t="s">
        <v>48</v>
      </c>
      <c r="F14" s="2" t="s">
        <v>49</v>
      </c>
      <c r="G14" s="2">
        <v>1</v>
      </c>
      <c r="H14" s="2">
        <v>0</v>
      </c>
      <c r="I14" s="1">
        <v>0</v>
      </c>
      <c r="J14" s="3" t="s">
        <v>14</v>
      </c>
      <c r="K14" s="2" t="str">
        <f>J14*316.72</f>
        <v>0</v>
      </c>
      <c r="L14" s="5"/>
    </row>
    <row r="15" spans="1:12" customHeight="1" ht="105" outlineLevel="2">
      <c r="A15" s="1"/>
      <c r="B15" s="1">
        <v>878956</v>
      </c>
      <c r="C15" s="1" t="s">
        <v>50</v>
      </c>
      <c r="D15" s="1">
        <v>546029</v>
      </c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14</v>
      </c>
      <c r="K15" s="2" t="str">
        <f>J15*68.00</f>
        <v>0</v>
      </c>
      <c r="L15" s="5"/>
    </row>
    <row r="16" spans="1:12" customHeight="1" ht="105" outlineLevel="2">
      <c r="A16" s="1"/>
      <c r="B16" s="1">
        <v>878957</v>
      </c>
      <c r="C16" s="1" t="s">
        <v>53</v>
      </c>
      <c r="D16" s="1">
        <v>582025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14</v>
      </c>
      <c r="K16" s="2" t="str">
        <f>J16*143.36</f>
        <v>0</v>
      </c>
      <c r="L16" s="5"/>
    </row>
    <row r="17" spans="1:12" customHeight="1" ht="105" outlineLevel="2">
      <c r="A17" s="1"/>
      <c r="B17" s="1">
        <v>878958</v>
      </c>
      <c r="C17" s="1" t="s">
        <v>56</v>
      </c>
      <c r="D17" s="1">
        <v>582027</v>
      </c>
      <c r="E17" s="2" t="s">
        <v>54</v>
      </c>
      <c r="F17" s="2" t="s">
        <v>57</v>
      </c>
      <c r="G17" s="2">
        <v>0</v>
      </c>
      <c r="H17" s="2">
        <v>0</v>
      </c>
      <c r="I17" s="1">
        <v>0</v>
      </c>
      <c r="J17" s="3" t="s">
        <v>14</v>
      </c>
      <c r="K17" s="2" t="str">
        <f>J17*132.16</f>
        <v>0</v>
      </c>
      <c r="L17" s="5"/>
    </row>
    <row r="18" spans="1:12" customHeight="1" ht="105" outlineLevel="2">
      <c r="A18" s="1"/>
      <c r="B18" s="1">
        <v>878962</v>
      </c>
      <c r="C18" s="1" t="s">
        <v>58</v>
      </c>
      <c r="D18" s="1">
        <v>582024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14</v>
      </c>
      <c r="K18" s="2" t="str">
        <f>J18*123.20</f>
        <v>0</v>
      </c>
      <c r="L18" s="5"/>
    </row>
    <row r="19" spans="1:12" customHeight="1" ht="105" outlineLevel="2">
      <c r="A19" s="1"/>
      <c r="B19" s="1">
        <v>878955</v>
      </c>
      <c r="C19" s="1" t="s">
        <v>61</v>
      </c>
      <c r="D19" s="1">
        <v>546048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14</v>
      </c>
      <c r="K19" s="2" t="str">
        <f>J19*323.23</f>
        <v>0</v>
      </c>
      <c r="L19" s="5"/>
    </row>
    <row r="20" spans="1:12" customHeight="1" ht="105" outlineLevel="2">
      <c r="A20" s="1"/>
      <c r="B20" s="1">
        <v>835606</v>
      </c>
      <c r="C20" s="1" t="s">
        <v>64</v>
      </c>
      <c r="D20" s="1">
        <v>2175020</v>
      </c>
      <c r="E20" s="2" t="s">
        <v>65</v>
      </c>
      <c r="F20" s="2" t="s">
        <v>66</v>
      </c>
      <c r="G20" s="2">
        <v>1</v>
      </c>
      <c r="H20" s="2">
        <v>0</v>
      </c>
      <c r="I20" s="1">
        <v>0</v>
      </c>
      <c r="J20" s="3" t="s">
        <v>14</v>
      </c>
      <c r="K20" s="2" t="str">
        <f>J20*437.50</f>
        <v>0</v>
      </c>
      <c r="L20" s="5"/>
    </row>
    <row r="21" spans="1:12" customHeight="1" ht="105" outlineLevel="2">
      <c r="A21" s="1"/>
      <c r="B21" s="1">
        <v>835607</v>
      </c>
      <c r="C21" s="1" t="s">
        <v>67</v>
      </c>
      <c r="D21" s="1">
        <v>2150040</v>
      </c>
      <c r="E21" s="2" t="s">
        <v>68</v>
      </c>
      <c r="F21" s="2" t="s">
        <v>69</v>
      </c>
      <c r="G21" s="2">
        <v>2</v>
      </c>
      <c r="H21" s="2">
        <v>0</v>
      </c>
      <c r="I21" s="1">
        <v>0</v>
      </c>
      <c r="J21" s="3" t="s">
        <v>14</v>
      </c>
      <c r="K21" s="2" t="str">
        <f>J21*670.25</f>
        <v>0</v>
      </c>
      <c r="L21" s="5"/>
    </row>
    <row r="22" spans="1:12" customHeight="1" ht="105" outlineLevel="2">
      <c r="A22" s="1"/>
      <c r="B22" s="1">
        <v>835608</v>
      </c>
      <c r="C22" s="1" t="s">
        <v>70</v>
      </c>
      <c r="D22" s="1">
        <v>2100075</v>
      </c>
      <c r="E22" s="2" t="s">
        <v>71</v>
      </c>
      <c r="F22" s="2" t="s">
        <v>72</v>
      </c>
      <c r="G22" s="2">
        <v>3</v>
      </c>
      <c r="H22" s="2">
        <v>0</v>
      </c>
      <c r="I22" s="1">
        <v>0</v>
      </c>
      <c r="J22" s="3" t="s">
        <v>14</v>
      </c>
      <c r="K22" s="2" t="str">
        <f>J22*890.75</f>
        <v>0</v>
      </c>
      <c r="L22" s="5"/>
    </row>
    <row r="23" spans="1:12" customHeight="1" ht="105" outlineLevel="2">
      <c r="A23" s="1"/>
      <c r="B23" s="1">
        <v>835609</v>
      </c>
      <c r="C23" s="1" t="s">
        <v>73</v>
      </c>
      <c r="D23" s="1">
        <v>2100100</v>
      </c>
      <c r="E23" s="2" t="s">
        <v>74</v>
      </c>
      <c r="F23" s="2" t="s">
        <v>75</v>
      </c>
      <c r="G23" s="2">
        <v>3</v>
      </c>
      <c r="H23" s="2">
        <v>0</v>
      </c>
      <c r="I23" s="1">
        <v>0</v>
      </c>
      <c r="J23" s="3" t="s">
        <v>14</v>
      </c>
      <c r="K23" s="2" t="str">
        <f>J23*1200.50</f>
        <v>0</v>
      </c>
      <c r="L23" s="5"/>
    </row>
    <row r="24" spans="1:12" customHeight="1" ht="105" outlineLevel="2">
      <c r="A24" s="1"/>
      <c r="B24" s="1">
        <v>878694</v>
      </c>
      <c r="C24" s="1" t="s">
        <v>76</v>
      </c>
      <c r="D24" s="1"/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14</v>
      </c>
      <c r="K24" s="2" t="str">
        <f>J24*10.00</f>
        <v>0</v>
      </c>
      <c r="L24" s="5"/>
    </row>
    <row r="25" spans="1:12" customHeight="1" ht="105" outlineLevel="2">
      <c r="A25" s="1"/>
      <c r="B25" s="1">
        <v>878737</v>
      </c>
      <c r="C25" s="1" t="s">
        <v>79</v>
      </c>
      <c r="D25" s="1"/>
      <c r="E25" s="2" t="s">
        <v>80</v>
      </c>
      <c r="F25" s="2" t="s">
        <v>81</v>
      </c>
      <c r="G25" s="2">
        <v>10</v>
      </c>
      <c r="H25" s="2">
        <v>0</v>
      </c>
      <c r="I25" s="1">
        <v>0</v>
      </c>
      <c r="J25" s="3" t="s">
        <v>14</v>
      </c>
      <c r="K25" s="2" t="str">
        <f>J25*20.00</f>
        <v>0</v>
      </c>
      <c r="L25" s="5"/>
    </row>
    <row r="26" spans="1:12" outlineLevel="1">
      <c r="A26" s="7" t="s">
        <v>82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</row>
    <row r="27" spans="1:12" customHeight="1" ht="105" outlineLevel="3">
      <c r="A27" s="1"/>
      <c r="B27" s="1">
        <v>878767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86</v>
      </c>
      <c r="K27" s="2" t="str">
        <f>J27*76.57</f>
        <v>0</v>
      </c>
      <c r="L27" s="5"/>
    </row>
    <row r="28" spans="1:12" customHeight="1" ht="105" outlineLevel="3">
      <c r="A28" s="1"/>
      <c r="B28" s="1">
        <v>878768</v>
      </c>
      <c r="C28" s="1" t="s">
        <v>87</v>
      </c>
      <c r="D28" s="1"/>
      <c r="E28" s="2" t="s">
        <v>88</v>
      </c>
      <c r="F28" s="2" t="s">
        <v>85</v>
      </c>
      <c r="G28" s="2">
        <v>0</v>
      </c>
      <c r="H28" s="2">
        <v>0</v>
      </c>
      <c r="I28" s="1">
        <v>0</v>
      </c>
      <c r="J28" s="3" t="s">
        <v>86</v>
      </c>
      <c r="K28" s="2" t="str">
        <f>J28*76.57</f>
        <v>0</v>
      </c>
      <c r="L28" s="5"/>
    </row>
    <row r="29" spans="1:12" customHeight="1" ht="105" outlineLevel="3">
      <c r="A29" s="1"/>
      <c r="B29" s="1">
        <v>878782</v>
      </c>
      <c r="C29" s="1" t="s">
        <v>89</v>
      </c>
      <c r="D29" s="1"/>
      <c r="E29" s="2" t="s">
        <v>90</v>
      </c>
      <c r="F29" s="2" t="s">
        <v>85</v>
      </c>
      <c r="G29" s="2">
        <v>0</v>
      </c>
      <c r="H29" s="2">
        <v>0</v>
      </c>
      <c r="I29" s="1">
        <v>0</v>
      </c>
      <c r="J29" s="3" t="s">
        <v>86</v>
      </c>
      <c r="K29" s="2" t="str">
        <f>J29*76.57</f>
        <v>0</v>
      </c>
      <c r="L29" s="5"/>
    </row>
    <row r="30" spans="1:12" customHeight="1" ht="105" outlineLevel="3">
      <c r="A30" s="1"/>
      <c r="B30" s="1">
        <v>878783</v>
      </c>
      <c r="C30" s="1" t="s">
        <v>91</v>
      </c>
      <c r="D30" s="1"/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86</v>
      </c>
      <c r="K30" s="2" t="str">
        <f>J30*56.59</f>
        <v>0</v>
      </c>
      <c r="L30" s="5"/>
    </row>
    <row r="31" spans="1:12" outlineLevel="1">
      <c r="A31" s="7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5"/>
    </row>
    <row r="32" spans="1:12" customHeight="1" ht="105" outlineLevel="3">
      <c r="A32" s="1"/>
      <c r="B32" s="1">
        <v>878825</v>
      </c>
      <c r="C32" s="1" t="s">
        <v>95</v>
      </c>
      <c r="D32" s="1" t="s">
        <v>96</v>
      </c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14</v>
      </c>
      <c r="K32" s="2" t="str">
        <f>J32*461.58</f>
        <v>0</v>
      </c>
      <c r="L32" s="5"/>
    </row>
    <row r="33" spans="1:12" customHeight="1" ht="105" outlineLevel="3">
      <c r="A33" s="1"/>
      <c r="B33" s="1">
        <v>878827</v>
      </c>
      <c r="C33" s="1" t="s">
        <v>99</v>
      </c>
      <c r="D33" s="1" t="s">
        <v>100</v>
      </c>
      <c r="E33" s="2" t="s">
        <v>101</v>
      </c>
      <c r="F33" s="2" t="s">
        <v>102</v>
      </c>
      <c r="G33" s="2">
        <v>0</v>
      </c>
      <c r="H33" s="2">
        <v>0</v>
      </c>
      <c r="I33" s="1">
        <v>0</v>
      </c>
      <c r="J33" s="3" t="s">
        <v>14</v>
      </c>
      <c r="K33" s="2" t="str">
        <f>J33*163.17</f>
        <v>0</v>
      </c>
      <c r="L33" s="5"/>
    </row>
    <row r="34" spans="1:12" customHeight="1" ht="105" outlineLevel="3">
      <c r="A34" s="1"/>
      <c r="B34" s="1">
        <v>878828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14</v>
      </c>
      <c r="K34" s="2" t="str">
        <f>J34*179.34</f>
        <v>0</v>
      </c>
      <c r="L34" s="5"/>
    </row>
    <row r="35" spans="1:12" outlineLevel="1">
      <c r="A35" s="7" t="s">
        <v>107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878804</v>
      </c>
      <c r="C36" s="1" t="s">
        <v>108</v>
      </c>
      <c r="D36" s="1" t="s">
        <v>109</v>
      </c>
      <c r="E36" s="2" t="s">
        <v>110</v>
      </c>
      <c r="F36" s="2" t="s">
        <v>111</v>
      </c>
      <c r="G36" s="2">
        <v>-1</v>
      </c>
      <c r="H36" s="2">
        <v>0</v>
      </c>
      <c r="I36" s="1">
        <v>0</v>
      </c>
      <c r="J36" s="3" t="s">
        <v>14</v>
      </c>
      <c r="K36" s="2" t="str">
        <f>J36*443.94</f>
        <v>0</v>
      </c>
      <c r="L36" s="5"/>
    </row>
    <row r="37" spans="1:12" customHeight="1" ht="105" outlineLevel="3">
      <c r="A37" s="1"/>
      <c r="B37" s="1">
        <v>878805</v>
      </c>
      <c r="C37" s="1" t="s">
        <v>112</v>
      </c>
      <c r="D37" s="1" t="s">
        <v>113</v>
      </c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14</v>
      </c>
      <c r="K37" s="2" t="str">
        <f>J37*660.03</f>
        <v>0</v>
      </c>
      <c r="L37" s="5"/>
    </row>
    <row r="38" spans="1:12" customHeight="1" ht="105" outlineLevel="3">
      <c r="A38" s="1"/>
      <c r="B38" s="1">
        <v>878806</v>
      </c>
      <c r="C38" s="1" t="s">
        <v>116</v>
      </c>
      <c r="D38" s="1" t="s">
        <v>117</v>
      </c>
      <c r="E38" s="2" t="s">
        <v>118</v>
      </c>
      <c r="F38" s="2" t="s">
        <v>119</v>
      </c>
      <c r="G38" s="2">
        <v>0</v>
      </c>
      <c r="H38" s="2">
        <v>0</v>
      </c>
      <c r="I38" s="1">
        <v>0</v>
      </c>
      <c r="J38" s="3" t="s">
        <v>14</v>
      </c>
      <c r="K38" s="2" t="str">
        <f>J38*873.18</f>
        <v>0</v>
      </c>
      <c r="L38" s="5"/>
    </row>
    <row r="39" spans="1:12" customHeight="1" ht="105" outlineLevel="3">
      <c r="A39" s="1"/>
      <c r="B39" s="1">
        <v>878807</v>
      </c>
      <c r="C39" s="1" t="s">
        <v>120</v>
      </c>
      <c r="D39" s="1" t="s">
        <v>121</v>
      </c>
      <c r="E39" s="2" t="s">
        <v>122</v>
      </c>
      <c r="F39" s="2" t="s">
        <v>123</v>
      </c>
      <c r="G39" s="2">
        <v>0</v>
      </c>
      <c r="H39" s="2">
        <v>0</v>
      </c>
      <c r="I39" s="1">
        <v>0</v>
      </c>
      <c r="J39" s="3" t="s">
        <v>14</v>
      </c>
      <c r="K39" s="2" t="str">
        <f>J39*1043.70</f>
        <v>0</v>
      </c>
      <c r="L39" s="5"/>
    </row>
    <row r="40" spans="1:12" outlineLevel="1">
      <c r="A40" s="7" t="s">
        <v>124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3">
      <c r="A41" s="1"/>
      <c r="B41" s="1">
        <v>878949</v>
      </c>
      <c r="C41" s="1" t="s">
        <v>125</v>
      </c>
      <c r="D41" s="1">
        <v>463754</v>
      </c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14</v>
      </c>
      <c r="K41" s="2" t="str">
        <f>J41*23.24</f>
        <v>0</v>
      </c>
      <c r="L41" s="5"/>
    </row>
    <row r="42" spans="1:12" customHeight="1" ht="105" outlineLevel="3">
      <c r="A42" s="1"/>
      <c r="B42" s="1">
        <v>878972</v>
      </c>
      <c r="C42" s="1" t="s">
        <v>128</v>
      </c>
      <c r="D42" s="1">
        <v>565024</v>
      </c>
      <c r="E42" s="2" t="s">
        <v>129</v>
      </c>
      <c r="F42" s="2" t="s">
        <v>130</v>
      </c>
      <c r="G42" s="2">
        <v>-2</v>
      </c>
      <c r="H42" s="2">
        <v>0</v>
      </c>
      <c r="I42" s="1">
        <v>0</v>
      </c>
      <c r="J42" s="3" t="s">
        <v>14</v>
      </c>
      <c r="K42" s="2" t="str">
        <f>J42*185.00</f>
        <v>0</v>
      </c>
      <c r="L42" s="5"/>
    </row>
    <row r="43" spans="1:12" customHeight="1" ht="105" outlineLevel="3">
      <c r="A43" s="1"/>
      <c r="B43" s="1">
        <v>878974</v>
      </c>
      <c r="C43" s="1" t="s">
        <v>131</v>
      </c>
      <c r="D43" s="1">
        <v>565019</v>
      </c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14</v>
      </c>
      <c r="K43" s="2" t="str">
        <f>J43*192.64</f>
        <v>0</v>
      </c>
      <c r="L43" s="5"/>
    </row>
    <row r="44" spans="1:12" customHeight="1" ht="105" outlineLevel="3">
      <c r="A44" s="1"/>
      <c r="B44" s="1">
        <v>878875</v>
      </c>
      <c r="C44" s="1" t="s">
        <v>134</v>
      </c>
      <c r="D44" s="1"/>
      <c r="E44" s="2" t="s">
        <v>135</v>
      </c>
      <c r="F44" s="2" t="s">
        <v>136</v>
      </c>
      <c r="G44" s="2">
        <v>1</v>
      </c>
      <c r="H44" s="2">
        <v>0</v>
      </c>
      <c r="I44" s="1">
        <v>0</v>
      </c>
      <c r="J44" s="3" t="s">
        <v>14</v>
      </c>
      <c r="K44" s="2" t="str">
        <f>J44*410.89</f>
        <v>0</v>
      </c>
      <c r="L44" s="5"/>
    </row>
    <row r="45" spans="1:12" customHeight="1" ht="105" outlineLevel="3">
      <c r="A45" s="1"/>
      <c r="B45" s="1">
        <v>878876</v>
      </c>
      <c r="C45" s="1" t="s">
        <v>137</v>
      </c>
      <c r="D45" s="1"/>
      <c r="E45" s="2" t="s">
        <v>138</v>
      </c>
      <c r="F45" s="2" t="s">
        <v>136</v>
      </c>
      <c r="G45" s="2">
        <v>1</v>
      </c>
      <c r="H45" s="2">
        <v>0</v>
      </c>
      <c r="I45" s="1">
        <v>0</v>
      </c>
      <c r="J45" s="3" t="s">
        <v>14</v>
      </c>
      <c r="K45" s="2" t="str">
        <f>J45*410.89</f>
        <v>0</v>
      </c>
      <c r="L45" s="5"/>
    </row>
    <row r="46" spans="1:12" customHeight="1" ht="105" outlineLevel="3">
      <c r="A46" s="1"/>
      <c r="B46" s="1">
        <v>878963</v>
      </c>
      <c r="C46" s="1" t="s">
        <v>139</v>
      </c>
      <c r="D46" s="1">
        <v>569029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14</v>
      </c>
      <c r="K46" s="2" t="str">
        <f>J46*89.60</f>
        <v>0</v>
      </c>
      <c r="L46" s="5"/>
    </row>
    <row r="47" spans="1:12" customHeight="1" ht="105" outlineLevel="3">
      <c r="A47" s="1"/>
      <c r="B47" s="1">
        <v>878964</v>
      </c>
      <c r="C47" s="1" t="s">
        <v>142</v>
      </c>
      <c r="D47" s="1">
        <v>569018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14</v>
      </c>
      <c r="K47" s="2" t="str">
        <f>J47*66.08</f>
        <v>0</v>
      </c>
      <c r="L47" s="5"/>
    </row>
    <row r="48" spans="1:12" customHeight="1" ht="105" outlineLevel="3">
      <c r="A48" s="1"/>
      <c r="B48" s="1">
        <v>878858</v>
      </c>
      <c r="C48" s="1" t="s">
        <v>145</v>
      </c>
      <c r="D48" s="1"/>
      <c r="E48" s="2" t="s">
        <v>146</v>
      </c>
      <c r="F48" s="2" t="s">
        <v>42</v>
      </c>
      <c r="G48" s="2">
        <v>0</v>
      </c>
      <c r="H48" s="2">
        <v>0</v>
      </c>
      <c r="I48" s="1">
        <v>0</v>
      </c>
      <c r="J48" s="3" t="s">
        <v>14</v>
      </c>
      <c r="K48" s="2" t="str">
        <f>J48*841.77</f>
        <v>0</v>
      </c>
      <c r="L48" s="5"/>
    </row>
    <row r="49" spans="1:12" customHeight="1" ht="105" outlineLevel="3">
      <c r="A49" s="1"/>
      <c r="B49" s="1">
        <v>878859</v>
      </c>
      <c r="C49" s="1" t="s">
        <v>147</v>
      </c>
      <c r="D49" s="1"/>
      <c r="E49" s="2" t="s">
        <v>148</v>
      </c>
      <c r="F49" s="2" t="s">
        <v>149</v>
      </c>
      <c r="G49" s="2">
        <v>0</v>
      </c>
      <c r="H49" s="2">
        <v>0</v>
      </c>
      <c r="I49" s="1">
        <v>0</v>
      </c>
      <c r="J49" s="3" t="s">
        <v>14</v>
      </c>
      <c r="K49" s="2" t="str">
        <f>J49*824.09</f>
        <v>0</v>
      </c>
      <c r="L49" s="5"/>
    </row>
    <row r="50" spans="1:12" customHeight="1" ht="105" outlineLevel="3">
      <c r="A50" s="1"/>
      <c r="B50" s="1">
        <v>878860</v>
      </c>
      <c r="C50" s="1" t="s">
        <v>150</v>
      </c>
      <c r="D50" s="1"/>
      <c r="E50" s="2" t="s">
        <v>151</v>
      </c>
      <c r="F50" s="2" t="s">
        <v>149</v>
      </c>
      <c r="G50" s="2">
        <v>0</v>
      </c>
      <c r="H50" s="2">
        <v>0</v>
      </c>
      <c r="I50" s="1">
        <v>0</v>
      </c>
      <c r="J50" s="3" t="s">
        <v>14</v>
      </c>
      <c r="K50" s="2" t="str">
        <f>J50*824.09</f>
        <v>0</v>
      </c>
      <c r="L50" s="5"/>
    </row>
    <row r="51" spans="1:12" customHeight="1" ht="105" outlineLevel="3">
      <c r="A51" s="1"/>
      <c r="B51" s="1">
        <v>878861</v>
      </c>
      <c r="C51" s="1" t="s">
        <v>152</v>
      </c>
      <c r="D51" s="1"/>
      <c r="E51" s="2" t="s">
        <v>153</v>
      </c>
      <c r="F51" s="2" t="s">
        <v>149</v>
      </c>
      <c r="G51" s="2">
        <v>0</v>
      </c>
      <c r="H51" s="2">
        <v>0</v>
      </c>
      <c r="I51" s="1">
        <v>0</v>
      </c>
      <c r="J51" s="3" t="s">
        <v>14</v>
      </c>
      <c r="K51" s="2" t="str">
        <f>J51*824.09</f>
        <v>0</v>
      </c>
      <c r="L51" s="5"/>
    </row>
    <row r="52" spans="1:12" customHeight="1" ht="105" outlineLevel="3">
      <c r="A52" s="1"/>
      <c r="B52" s="1">
        <v>878862</v>
      </c>
      <c r="C52" s="1" t="s">
        <v>154</v>
      </c>
      <c r="D52" s="1"/>
      <c r="E52" s="2" t="s">
        <v>155</v>
      </c>
      <c r="F52" s="2" t="s">
        <v>149</v>
      </c>
      <c r="G52" s="2">
        <v>0</v>
      </c>
      <c r="H52" s="2">
        <v>0</v>
      </c>
      <c r="I52" s="1">
        <v>0</v>
      </c>
      <c r="J52" s="3" t="s">
        <v>14</v>
      </c>
      <c r="K52" s="2" t="str">
        <f>J52*824.09</f>
        <v>0</v>
      </c>
      <c r="L52" s="5"/>
    </row>
    <row r="53" spans="1:12" customHeight="1" ht="105" outlineLevel="3">
      <c r="A53" s="1"/>
      <c r="B53" s="1">
        <v>878863</v>
      </c>
      <c r="C53" s="1" t="s">
        <v>156</v>
      </c>
      <c r="D53" s="1"/>
      <c r="E53" s="2" t="s">
        <v>157</v>
      </c>
      <c r="F53" s="2" t="s">
        <v>149</v>
      </c>
      <c r="G53" s="2">
        <v>2</v>
      </c>
      <c r="H53" s="2">
        <v>0</v>
      </c>
      <c r="I53" s="1">
        <v>0</v>
      </c>
      <c r="J53" s="3" t="s">
        <v>14</v>
      </c>
      <c r="K53" s="2" t="str">
        <f>J53*824.09</f>
        <v>0</v>
      </c>
      <c r="L53" s="5"/>
    </row>
    <row r="54" spans="1:12" customHeight="1" ht="105" outlineLevel="3">
      <c r="A54" s="1"/>
      <c r="B54" s="1">
        <v>878864</v>
      </c>
      <c r="C54" s="1" t="s">
        <v>158</v>
      </c>
      <c r="D54" s="1"/>
      <c r="E54" s="2" t="s">
        <v>159</v>
      </c>
      <c r="F54" s="2" t="s">
        <v>149</v>
      </c>
      <c r="G54" s="2">
        <v>1</v>
      </c>
      <c r="H54" s="2">
        <v>0</v>
      </c>
      <c r="I54" s="1">
        <v>0</v>
      </c>
      <c r="J54" s="3" t="s">
        <v>14</v>
      </c>
      <c r="K54" s="2" t="str">
        <f>J54*824.09</f>
        <v>0</v>
      </c>
      <c r="L54" s="5"/>
    </row>
    <row r="55" spans="1:12" customHeight="1" ht="105" outlineLevel="3">
      <c r="A55" s="1"/>
      <c r="B55" s="1">
        <v>878978</v>
      </c>
      <c r="C55" s="1" t="s">
        <v>160</v>
      </c>
      <c r="D55" s="1">
        <v>575517</v>
      </c>
      <c r="E55" s="2" t="s">
        <v>161</v>
      </c>
      <c r="F55" s="2" t="s">
        <v>162</v>
      </c>
      <c r="G55" s="2">
        <v>0</v>
      </c>
      <c r="H55" s="2">
        <v>0</v>
      </c>
      <c r="I55" s="1">
        <v>0</v>
      </c>
      <c r="J55" s="3" t="s">
        <v>14</v>
      </c>
      <c r="K55" s="2" t="str">
        <f>J55*99.46</f>
        <v>0</v>
      </c>
      <c r="L55" s="5"/>
    </row>
    <row r="56" spans="1:12" customHeight="1" ht="105" outlineLevel="3">
      <c r="A56" s="1"/>
      <c r="B56" s="1">
        <v>878979</v>
      </c>
      <c r="C56" s="1" t="s">
        <v>163</v>
      </c>
      <c r="D56" s="1">
        <v>575787</v>
      </c>
      <c r="E56" s="2" t="s">
        <v>164</v>
      </c>
      <c r="F56" s="2" t="s">
        <v>165</v>
      </c>
      <c r="G56" s="2">
        <v>6</v>
      </c>
      <c r="H56" s="2">
        <v>0</v>
      </c>
      <c r="I56" s="1">
        <v>0</v>
      </c>
      <c r="J56" s="3" t="s">
        <v>14</v>
      </c>
      <c r="K56" s="2" t="str">
        <f>J56*56.00</f>
        <v>0</v>
      </c>
      <c r="L56" s="5"/>
    </row>
    <row r="57" spans="1:12" customHeight="1" ht="105" outlineLevel="3">
      <c r="A57" s="1"/>
      <c r="B57" s="1">
        <v>878980</v>
      </c>
      <c r="C57" s="1" t="s">
        <v>166</v>
      </c>
      <c r="D57" s="1">
        <v>575002</v>
      </c>
      <c r="E57" s="2" t="s">
        <v>167</v>
      </c>
      <c r="F57" s="2" t="s">
        <v>168</v>
      </c>
      <c r="G57" s="2">
        <v>0</v>
      </c>
      <c r="H57" s="2">
        <v>0</v>
      </c>
      <c r="I57" s="1">
        <v>0</v>
      </c>
      <c r="J57" s="3" t="s">
        <v>14</v>
      </c>
      <c r="K57" s="2" t="str">
        <f>J57*113.96</f>
        <v>0</v>
      </c>
      <c r="L57" s="5"/>
    </row>
    <row r="58" spans="1:12" customHeight="1" ht="105" outlineLevel="3">
      <c r="A58" s="1"/>
      <c r="B58" s="1">
        <v>878981</v>
      </c>
      <c r="C58" s="1" t="s">
        <v>169</v>
      </c>
      <c r="D58" s="1">
        <v>575001</v>
      </c>
      <c r="E58" s="2" t="s">
        <v>170</v>
      </c>
      <c r="F58" s="2" t="s">
        <v>171</v>
      </c>
      <c r="G58" s="2">
        <v>0</v>
      </c>
      <c r="H58" s="2">
        <v>0</v>
      </c>
      <c r="I58" s="1">
        <v>0</v>
      </c>
      <c r="J58" s="3" t="s">
        <v>14</v>
      </c>
      <c r="K58" s="2" t="str">
        <f>J58*62.72</f>
        <v>0</v>
      </c>
      <c r="L58" s="5"/>
    </row>
    <row r="59" spans="1:12" customHeight="1" ht="105" outlineLevel="3">
      <c r="A59" s="1"/>
      <c r="B59" s="1">
        <v>878982</v>
      </c>
      <c r="C59" s="1" t="s">
        <v>172</v>
      </c>
      <c r="D59" s="1">
        <v>575011</v>
      </c>
      <c r="E59" s="2" t="s">
        <v>173</v>
      </c>
      <c r="F59" s="2" t="s">
        <v>174</v>
      </c>
      <c r="G59" s="2">
        <v>0</v>
      </c>
      <c r="H59" s="2">
        <v>0</v>
      </c>
      <c r="I59" s="1">
        <v>0</v>
      </c>
      <c r="J59" s="3" t="s">
        <v>14</v>
      </c>
      <c r="K59" s="2" t="str">
        <f>J59*95.31</f>
        <v>0</v>
      </c>
      <c r="L59" s="5"/>
    </row>
    <row r="60" spans="1:12" customHeight="1" ht="105" outlineLevel="3">
      <c r="A60" s="1"/>
      <c r="B60" s="1">
        <v>878983</v>
      </c>
      <c r="C60" s="1" t="s">
        <v>175</v>
      </c>
      <c r="D60" s="1">
        <v>575068</v>
      </c>
      <c r="E60" s="2" t="s">
        <v>176</v>
      </c>
      <c r="F60" s="2" t="s">
        <v>177</v>
      </c>
      <c r="G60" s="2">
        <v>0</v>
      </c>
      <c r="H60" s="2">
        <v>0</v>
      </c>
      <c r="I60" s="1">
        <v>0</v>
      </c>
      <c r="J60" s="3" t="s">
        <v>14</v>
      </c>
      <c r="K60" s="2" t="str">
        <f>J60*53.76</f>
        <v>0</v>
      </c>
      <c r="L60" s="5"/>
    </row>
    <row r="61" spans="1:12" customHeight="1" ht="105" outlineLevel="3">
      <c r="A61" s="1"/>
      <c r="B61" s="1">
        <v>878984</v>
      </c>
      <c r="C61" s="1" t="s">
        <v>178</v>
      </c>
      <c r="D61" s="1">
        <v>575853</v>
      </c>
      <c r="E61" s="2" t="s">
        <v>179</v>
      </c>
      <c r="F61" s="2" t="s">
        <v>180</v>
      </c>
      <c r="G61" s="2">
        <v>0</v>
      </c>
      <c r="H61" s="2">
        <v>0</v>
      </c>
      <c r="I61" s="1">
        <v>0</v>
      </c>
      <c r="J61" s="3" t="s">
        <v>14</v>
      </c>
      <c r="K61" s="2" t="str">
        <f>J61*120.18</f>
        <v>0</v>
      </c>
      <c r="L61" s="5"/>
    </row>
    <row r="62" spans="1:12" customHeight="1" ht="105" outlineLevel="3">
      <c r="A62" s="1"/>
      <c r="B62" s="1">
        <v>878985</v>
      </c>
      <c r="C62" s="1" t="s">
        <v>181</v>
      </c>
      <c r="D62" s="1">
        <v>575860</v>
      </c>
      <c r="E62" s="2" t="s">
        <v>182</v>
      </c>
      <c r="F62" s="2" t="s">
        <v>183</v>
      </c>
      <c r="G62" s="2" t="s">
        <v>184</v>
      </c>
      <c r="H62" s="2">
        <v>0</v>
      </c>
      <c r="I62" s="1">
        <v>0</v>
      </c>
      <c r="J62" s="3" t="s">
        <v>14</v>
      </c>
      <c r="K62" s="2" t="str">
        <f>J62*63.84</f>
        <v>0</v>
      </c>
      <c r="L62" s="5"/>
    </row>
    <row r="63" spans="1:12" customHeight="1" ht="105" outlineLevel="3">
      <c r="A63" s="1"/>
      <c r="B63" s="1">
        <v>878986</v>
      </c>
      <c r="C63" s="1" t="s">
        <v>185</v>
      </c>
      <c r="D63" s="1">
        <v>575162</v>
      </c>
      <c r="E63" s="2" t="s">
        <v>186</v>
      </c>
      <c r="F63" s="2" t="s">
        <v>187</v>
      </c>
      <c r="G63" s="2">
        <v>2</v>
      </c>
      <c r="H63" s="2">
        <v>0</v>
      </c>
      <c r="I63" s="1">
        <v>0</v>
      </c>
      <c r="J63" s="3" t="s">
        <v>14</v>
      </c>
      <c r="K63" s="2" t="str">
        <f>J63*40.00</f>
        <v>0</v>
      </c>
      <c r="L63" s="5"/>
    </row>
    <row r="64" spans="1:12" customHeight="1" ht="105" outlineLevel="3">
      <c r="A64" s="1"/>
      <c r="B64" s="1">
        <v>878987</v>
      </c>
      <c r="C64" s="1" t="s">
        <v>188</v>
      </c>
      <c r="D64" s="1">
        <v>575017</v>
      </c>
      <c r="E64" s="2" t="s">
        <v>189</v>
      </c>
      <c r="F64" s="2" t="s">
        <v>190</v>
      </c>
      <c r="G64" s="2">
        <v>2</v>
      </c>
      <c r="H64" s="2">
        <v>0</v>
      </c>
      <c r="I64" s="1">
        <v>0</v>
      </c>
      <c r="J64" s="3" t="s">
        <v>14</v>
      </c>
      <c r="K64" s="2" t="str">
        <f>J64*24.00</f>
        <v>0</v>
      </c>
      <c r="L64" s="5"/>
    </row>
    <row r="65" spans="1:12" customHeight="1" ht="105" outlineLevel="3">
      <c r="A65" s="1"/>
      <c r="B65" s="1">
        <v>878969</v>
      </c>
      <c r="C65" s="1" t="s">
        <v>191</v>
      </c>
      <c r="D65" s="1"/>
      <c r="E65" s="2" t="s">
        <v>192</v>
      </c>
      <c r="F65" s="2" t="s">
        <v>193</v>
      </c>
      <c r="G65" s="2">
        <v>0</v>
      </c>
      <c r="H65" s="2">
        <v>0</v>
      </c>
      <c r="I65" s="1">
        <v>0</v>
      </c>
      <c r="J65" s="3" t="s">
        <v>14</v>
      </c>
      <c r="K65" s="2" t="str">
        <f>J65*35.37</f>
        <v>0</v>
      </c>
      <c r="L65" s="5"/>
    </row>
    <row r="66" spans="1:12" customHeight="1" ht="105" outlineLevel="3">
      <c r="A66" s="1"/>
      <c r="B66" s="1">
        <v>878873</v>
      </c>
      <c r="C66" s="1" t="s">
        <v>194</v>
      </c>
      <c r="D66" s="1"/>
      <c r="E66" s="2" t="s">
        <v>195</v>
      </c>
      <c r="F66" s="2" t="s">
        <v>193</v>
      </c>
      <c r="G66" s="2">
        <v>0</v>
      </c>
      <c r="H66" s="2">
        <v>0</v>
      </c>
      <c r="I66" s="1">
        <v>0</v>
      </c>
      <c r="J66" s="3" t="s">
        <v>14</v>
      </c>
      <c r="K66" s="2" t="str">
        <f>J66*35.37</f>
        <v>0</v>
      </c>
      <c r="L66" s="5"/>
    </row>
    <row r="67" spans="1:12" customHeight="1" ht="105" outlineLevel="3">
      <c r="A67" s="1"/>
      <c r="B67" s="1">
        <v>878970</v>
      </c>
      <c r="C67" s="1" t="s">
        <v>196</v>
      </c>
      <c r="D67" s="1">
        <v>565071</v>
      </c>
      <c r="E67" s="2" t="s">
        <v>197</v>
      </c>
      <c r="F67" s="2" t="s">
        <v>198</v>
      </c>
      <c r="G67" s="2">
        <v>0</v>
      </c>
      <c r="H67" s="2">
        <v>0</v>
      </c>
      <c r="I67" s="1">
        <v>0</v>
      </c>
      <c r="J67" s="3" t="s">
        <v>14</v>
      </c>
      <c r="K67" s="2" t="str">
        <f>J67*60.48</f>
        <v>0</v>
      </c>
      <c r="L67" s="5"/>
    </row>
    <row r="68" spans="1:12" customHeight="1" ht="105" outlineLevel="3">
      <c r="A68" s="1"/>
      <c r="B68" s="1">
        <v>878971</v>
      </c>
      <c r="C68" s="1" t="s">
        <v>199</v>
      </c>
      <c r="D68" s="1">
        <v>565089</v>
      </c>
      <c r="E68" s="2" t="s">
        <v>200</v>
      </c>
      <c r="F68" s="2" t="s">
        <v>201</v>
      </c>
      <c r="G68" s="2">
        <v>0</v>
      </c>
      <c r="H68" s="2">
        <v>0</v>
      </c>
      <c r="I68" s="1">
        <v>0</v>
      </c>
      <c r="J68" s="3" t="s">
        <v>14</v>
      </c>
      <c r="K68" s="2" t="str">
        <f>J68*88.48</f>
        <v>0</v>
      </c>
      <c r="L68" s="5"/>
    </row>
    <row r="69" spans="1:12" outlineLevel="1">
      <c r="A69" s="7" t="s">
        <v>202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customHeight="1" ht="105" outlineLevel="3">
      <c r="A70" s="1"/>
      <c r="B70" s="1">
        <v>878965</v>
      </c>
      <c r="C70" s="1" t="s">
        <v>203</v>
      </c>
      <c r="D70" s="1">
        <v>554086</v>
      </c>
      <c r="E70" s="2" t="s">
        <v>204</v>
      </c>
      <c r="F70" s="2" t="s">
        <v>205</v>
      </c>
      <c r="G70" s="2">
        <v>0</v>
      </c>
      <c r="H70" s="2">
        <v>0</v>
      </c>
      <c r="I70" s="1">
        <v>0</v>
      </c>
      <c r="J70" s="3" t="s">
        <v>14</v>
      </c>
      <c r="K70" s="2" t="str">
        <f>J70*288.01</f>
        <v>0</v>
      </c>
      <c r="L70" s="5"/>
    </row>
    <row r="71" spans="1:12" customHeight="1" ht="105" outlineLevel="3">
      <c r="A71" s="1"/>
      <c r="B71" s="1">
        <v>878966</v>
      </c>
      <c r="C71" s="1" t="s">
        <v>206</v>
      </c>
      <c r="D71" s="1">
        <v>554037</v>
      </c>
      <c r="E71" s="2" t="s">
        <v>207</v>
      </c>
      <c r="F71" s="2" t="s">
        <v>208</v>
      </c>
      <c r="G71" s="2">
        <v>0</v>
      </c>
      <c r="H71" s="2">
        <v>0</v>
      </c>
      <c r="I71" s="1">
        <v>0</v>
      </c>
      <c r="J71" s="3" t="s">
        <v>14</v>
      </c>
      <c r="K71" s="2" t="str">
        <f>J71*144.48</f>
        <v>0</v>
      </c>
      <c r="L71" s="5"/>
    </row>
    <row r="72" spans="1:12" customHeight="1" ht="105" outlineLevel="3">
      <c r="A72" s="1"/>
      <c r="B72" s="1">
        <v>878878</v>
      </c>
      <c r="C72" s="1" t="s">
        <v>209</v>
      </c>
      <c r="D72" s="1">
        <v>554034</v>
      </c>
      <c r="E72" s="2" t="s">
        <v>210</v>
      </c>
      <c r="F72" s="2" t="s">
        <v>211</v>
      </c>
      <c r="G72" s="2">
        <v>0</v>
      </c>
      <c r="H72" s="2">
        <v>0</v>
      </c>
      <c r="I72" s="1">
        <v>0</v>
      </c>
      <c r="J72" s="3" t="s">
        <v>14</v>
      </c>
      <c r="K72" s="2" t="str">
        <f>J72*184.80</f>
        <v>0</v>
      </c>
      <c r="L72" s="5"/>
    </row>
    <row r="73" spans="1:12" customHeight="1" ht="105" outlineLevel="3">
      <c r="A73" s="1"/>
      <c r="B73" s="1">
        <v>878879</v>
      </c>
      <c r="C73" s="1" t="s">
        <v>212</v>
      </c>
      <c r="D73" s="1">
        <v>554039</v>
      </c>
      <c r="E73" s="2" t="s">
        <v>213</v>
      </c>
      <c r="F73" s="2" t="s">
        <v>214</v>
      </c>
      <c r="G73" s="2">
        <v>0</v>
      </c>
      <c r="H73" s="2">
        <v>0</v>
      </c>
      <c r="I73" s="1">
        <v>0</v>
      </c>
      <c r="J73" s="3" t="s">
        <v>14</v>
      </c>
      <c r="K73" s="2" t="str">
        <f>J73*155.68</f>
        <v>0</v>
      </c>
      <c r="L73" s="5"/>
    </row>
    <row r="74" spans="1:12" customHeight="1" ht="105" outlineLevel="3">
      <c r="A74" s="1"/>
      <c r="B74" s="1">
        <v>878877</v>
      </c>
      <c r="C74" s="1" t="s">
        <v>215</v>
      </c>
      <c r="D74" s="1">
        <v>554088</v>
      </c>
      <c r="E74" s="2" t="s">
        <v>216</v>
      </c>
      <c r="F74" s="2" t="s">
        <v>60</v>
      </c>
      <c r="G74" s="2">
        <v>0</v>
      </c>
      <c r="H74" s="2">
        <v>0</v>
      </c>
      <c r="I74" s="1">
        <v>0</v>
      </c>
      <c r="J74" s="3" t="s">
        <v>14</v>
      </c>
      <c r="K74" s="2" t="str">
        <f>J74*123.20</f>
        <v>0</v>
      </c>
      <c r="L74" s="5"/>
    </row>
    <row r="75" spans="1:12" customHeight="1" ht="105" outlineLevel="3">
      <c r="A75" s="1"/>
      <c r="B75" s="1">
        <v>878743</v>
      </c>
      <c r="C75" s="1" t="s">
        <v>217</v>
      </c>
      <c r="D75" s="1">
        <v>554137</v>
      </c>
      <c r="E75" s="2" t="s">
        <v>218</v>
      </c>
      <c r="F75" s="2" t="s">
        <v>219</v>
      </c>
      <c r="G75" s="2">
        <v>0</v>
      </c>
      <c r="H75" s="2">
        <v>0</v>
      </c>
      <c r="I75" s="1">
        <v>0</v>
      </c>
      <c r="J75" s="3" t="s">
        <v>14</v>
      </c>
      <c r="K75" s="2" t="str">
        <f>J75*135.00</f>
        <v>0</v>
      </c>
      <c r="L75" s="5"/>
    </row>
    <row r="76" spans="1:12" outlineLevel="1">
      <c r="A76" s="7" t="s">
        <v>220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customHeight="1" ht="105" outlineLevel="3">
      <c r="A77" s="1"/>
      <c r="B77" s="1">
        <v>878967</v>
      </c>
      <c r="C77" s="1" t="s">
        <v>221</v>
      </c>
      <c r="D77" s="1">
        <v>554727</v>
      </c>
      <c r="E77" s="2" t="s">
        <v>222</v>
      </c>
      <c r="F77" s="2" t="s">
        <v>187</v>
      </c>
      <c r="G77" s="2">
        <v>0</v>
      </c>
      <c r="H77" s="2">
        <v>0</v>
      </c>
      <c r="I77" s="1">
        <v>0</v>
      </c>
      <c r="J77" s="3" t="s">
        <v>14</v>
      </c>
      <c r="K77" s="2" t="str">
        <f>J77*40.00</f>
        <v>0</v>
      </c>
      <c r="L77" s="5"/>
    </row>
    <row r="78" spans="1:12" customHeight="1" ht="105" outlineLevel="3">
      <c r="A78" s="1"/>
      <c r="B78" s="1">
        <v>878968</v>
      </c>
      <c r="C78" s="1" t="s">
        <v>223</v>
      </c>
      <c r="D78" s="1">
        <v>554729</v>
      </c>
      <c r="E78" s="2" t="s">
        <v>224</v>
      </c>
      <c r="F78" s="2" t="s">
        <v>225</v>
      </c>
      <c r="G78" s="2">
        <v>0</v>
      </c>
      <c r="H78" s="2">
        <v>0</v>
      </c>
      <c r="I78" s="1">
        <v>0</v>
      </c>
      <c r="J78" s="3" t="s">
        <v>14</v>
      </c>
      <c r="K78" s="2" t="str">
        <f>J78*50.00</f>
        <v>0</v>
      </c>
      <c r="L78" s="5"/>
    </row>
    <row r="79" spans="1:12" outlineLevel="1">
      <c r="A79" s="7" t="s">
        <v>226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5"/>
    </row>
    <row r="80" spans="1:12" customHeight="1" ht="105" outlineLevel="3">
      <c r="A80" s="1"/>
      <c r="B80" s="1">
        <v>878808</v>
      </c>
      <c r="C80" s="1" t="s">
        <v>227</v>
      </c>
      <c r="D80" s="1" t="s">
        <v>228</v>
      </c>
      <c r="E80" s="2" t="s">
        <v>229</v>
      </c>
      <c r="F80" s="2" t="s">
        <v>230</v>
      </c>
      <c r="G80" s="2">
        <v>4</v>
      </c>
      <c r="H80" s="2">
        <v>0</v>
      </c>
      <c r="I80" s="1">
        <v>0</v>
      </c>
      <c r="J80" s="3" t="s">
        <v>14</v>
      </c>
      <c r="K80" s="2" t="str">
        <f>J80*505.68</f>
        <v>0</v>
      </c>
      <c r="L80" s="5"/>
    </row>
    <row r="81" spans="1:12" customHeight="1" ht="105" outlineLevel="3">
      <c r="A81" s="1"/>
      <c r="B81" s="1">
        <v>878809</v>
      </c>
      <c r="C81" s="1" t="s">
        <v>231</v>
      </c>
      <c r="D81" s="1" t="s">
        <v>232</v>
      </c>
      <c r="E81" s="2" t="s">
        <v>233</v>
      </c>
      <c r="F81" s="2" t="s">
        <v>234</v>
      </c>
      <c r="G81" s="2">
        <v>1</v>
      </c>
      <c r="H81" s="2">
        <v>0</v>
      </c>
      <c r="I81" s="1">
        <v>0</v>
      </c>
      <c r="J81" s="3" t="s">
        <v>14</v>
      </c>
      <c r="K81" s="2" t="str">
        <f>J81*906.99</f>
        <v>0</v>
      </c>
      <c r="L81" s="5"/>
    </row>
    <row r="82" spans="1:12" customHeight="1" ht="105" outlineLevel="3">
      <c r="A82" s="1"/>
      <c r="B82" s="1">
        <v>878810</v>
      </c>
      <c r="C82" s="1" t="s">
        <v>235</v>
      </c>
      <c r="D82" s="1" t="s">
        <v>236</v>
      </c>
      <c r="E82" s="2" t="s">
        <v>237</v>
      </c>
      <c r="F82" s="2" t="s">
        <v>238</v>
      </c>
      <c r="G82" s="2">
        <v>0</v>
      </c>
      <c r="H82" s="2">
        <v>0</v>
      </c>
      <c r="I82" s="1">
        <v>0</v>
      </c>
      <c r="J82" s="3" t="s">
        <v>14</v>
      </c>
      <c r="K82" s="2" t="str">
        <f>J82*818.79</f>
        <v>0</v>
      </c>
      <c r="L82" s="5"/>
    </row>
    <row r="83" spans="1:12" customHeight="1" ht="105" outlineLevel="3">
      <c r="A83" s="1"/>
      <c r="B83" s="1">
        <v>878811</v>
      </c>
      <c r="C83" s="1" t="s">
        <v>239</v>
      </c>
      <c r="D83" s="1" t="s">
        <v>240</v>
      </c>
      <c r="E83" s="2" t="s">
        <v>241</v>
      </c>
      <c r="F83" s="2" t="s">
        <v>242</v>
      </c>
      <c r="G83" s="2">
        <v>1</v>
      </c>
      <c r="H83" s="2">
        <v>0</v>
      </c>
      <c r="I83" s="1">
        <v>0</v>
      </c>
      <c r="J83" s="3" t="s">
        <v>14</v>
      </c>
      <c r="K83" s="2" t="str">
        <f>J83*977.55</f>
        <v>0</v>
      </c>
      <c r="L83" s="5"/>
    </row>
    <row r="84" spans="1:12" outlineLevel="1">
      <c r="A84" s="7" t="s">
        <v>243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878997</v>
      </c>
      <c r="C85" s="1" t="s">
        <v>244</v>
      </c>
      <c r="D85" s="1" t="s">
        <v>245</v>
      </c>
      <c r="E85" s="2" t="s">
        <v>246</v>
      </c>
      <c r="F85" s="2" t="s">
        <v>247</v>
      </c>
      <c r="G85" s="2">
        <v>4</v>
      </c>
      <c r="H85" s="2">
        <v>0</v>
      </c>
      <c r="I85" s="1">
        <v>0</v>
      </c>
      <c r="J85" s="3" t="s">
        <v>86</v>
      </c>
      <c r="K85" s="2" t="str">
        <f>J85*129.36</f>
        <v>0</v>
      </c>
      <c r="L85" s="5"/>
    </row>
    <row r="86" spans="1:12" customHeight="1" ht="105" outlineLevel="3">
      <c r="A86" s="1"/>
      <c r="B86" s="1">
        <v>878999</v>
      </c>
      <c r="C86" s="1" t="s">
        <v>248</v>
      </c>
      <c r="D86" s="1" t="s">
        <v>249</v>
      </c>
      <c r="E86" s="2" t="s">
        <v>250</v>
      </c>
      <c r="F86" s="2" t="s">
        <v>251</v>
      </c>
      <c r="G86" s="2">
        <v>0</v>
      </c>
      <c r="H86" s="2">
        <v>0</v>
      </c>
      <c r="I86" s="1">
        <v>0</v>
      </c>
      <c r="J86" s="3" t="s">
        <v>86</v>
      </c>
      <c r="K86" s="2" t="str">
        <f>J86*313.11</f>
        <v>0</v>
      </c>
      <c r="L86" s="5"/>
    </row>
    <row r="87" spans="1:12" customHeight="1" ht="105" outlineLevel="3">
      <c r="A87" s="1"/>
      <c r="B87" s="1">
        <v>879000</v>
      </c>
      <c r="C87" s="1" t="s">
        <v>252</v>
      </c>
      <c r="D87" s="1" t="s">
        <v>253</v>
      </c>
      <c r="E87" s="2" t="s">
        <v>254</v>
      </c>
      <c r="F87" s="2" t="s">
        <v>255</v>
      </c>
      <c r="G87" s="2">
        <v>0</v>
      </c>
      <c r="H87" s="2">
        <v>0</v>
      </c>
      <c r="I87" s="1">
        <v>0</v>
      </c>
      <c r="J87" s="3" t="s">
        <v>86</v>
      </c>
      <c r="K87" s="2" t="str">
        <f>J87*514.50</f>
        <v>0</v>
      </c>
      <c r="L87" s="5"/>
    </row>
    <row r="88" spans="1:12" customHeight="1" ht="105" outlineLevel="3">
      <c r="A88" s="1"/>
      <c r="B88" s="1">
        <v>879001</v>
      </c>
      <c r="C88" s="1" t="s">
        <v>256</v>
      </c>
      <c r="D88" s="1" t="s">
        <v>257</v>
      </c>
      <c r="E88" s="2" t="s">
        <v>258</v>
      </c>
      <c r="F88" s="2" t="s">
        <v>259</v>
      </c>
      <c r="G88" s="2">
        <v>0</v>
      </c>
      <c r="H88" s="2">
        <v>0</v>
      </c>
      <c r="I88" s="1">
        <v>0</v>
      </c>
      <c r="J88" s="3" t="s">
        <v>86</v>
      </c>
      <c r="K88" s="2" t="str">
        <f>J88*774.69</f>
        <v>0</v>
      </c>
      <c r="L88" s="5"/>
    </row>
    <row r="89" spans="1:12" customHeight="1" ht="105" outlineLevel="3">
      <c r="A89" s="1"/>
      <c r="B89" s="1">
        <v>879002</v>
      </c>
      <c r="C89" s="1" t="s">
        <v>260</v>
      </c>
      <c r="D89" s="1" t="s">
        <v>261</v>
      </c>
      <c r="E89" s="2" t="s">
        <v>262</v>
      </c>
      <c r="F89" s="2" t="s">
        <v>263</v>
      </c>
      <c r="G89" s="2">
        <v>0</v>
      </c>
      <c r="H89" s="2">
        <v>0</v>
      </c>
      <c r="I89" s="1">
        <v>0</v>
      </c>
      <c r="J89" s="3" t="s">
        <v>86</v>
      </c>
      <c r="K89" s="2" t="str">
        <f>J89*98.49</f>
        <v>0</v>
      </c>
      <c r="L89" s="5"/>
    </row>
    <row r="90" spans="1:12" customHeight="1" ht="105" outlineLevel="3">
      <c r="A90" s="1"/>
      <c r="B90" s="1">
        <v>879003</v>
      </c>
      <c r="C90" s="1" t="s">
        <v>264</v>
      </c>
      <c r="D90" s="1" t="s">
        <v>265</v>
      </c>
      <c r="E90" s="2" t="s">
        <v>266</v>
      </c>
      <c r="F90" s="2" t="s">
        <v>267</v>
      </c>
      <c r="G90" s="2">
        <v>0</v>
      </c>
      <c r="H90" s="2">
        <v>0</v>
      </c>
      <c r="I90" s="1">
        <v>0</v>
      </c>
      <c r="J90" s="3" t="s">
        <v>86</v>
      </c>
      <c r="K90" s="2" t="str">
        <f>J90*154.35</f>
        <v>0</v>
      </c>
      <c r="L90" s="5"/>
    </row>
    <row r="91" spans="1:12" customHeight="1" ht="105" outlineLevel="3">
      <c r="A91" s="1"/>
      <c r="B91" s="1">
        <v>879004</v>
      </c>
      <c r="C91" s="1" t="s">
        <v>268</v>
      </c>
      <c r="D91" s="1" t="s">
        <v>269</v>
      </c>
      <c r="E91" s="2" t="s">
        <v>270</v>
      </c>
      <c r="F91" s="2" t="s">
        <v>271</v>
      </c>
      <c r="G91" s="2">
        <v>0</v>
      </c>
      <c r="H91" s="2">
        <v>0</v>
      </c>
      <c r="I91" s="1">
        <v>0</v>
      </c>
      <c r="J91" s="3" t="s">
        <v>86</v>
      </c>
      <c r="K91" s="2" t="str">
        <f>J91*246.96</f>
        <v>0</v>
      </c>
      <c r="L91" s="5"/>
    </row>
    <row r="92" spans="1:12" customHeight="1" ht="105" outlineLevel="3">
      <c r="A92" s="1"/>
      <c r="B92" s="1">
        <v>879005</v>
      </c>
      <c r="C92" s="1" t="s">
        <v>272</v>
      </c>
      <c r="D92" s="1" t="s">
        <v>273</v>
      </c>
      <c r="E92" s="2" t="s">
        <v>274</v>
      </c>
      <c r="F92" s="2" t="s">
        <v>275</v>
      </c>
      <c r="G92" s="2">
        <v>0</v>
      </c>
      <c r="H92" s="2">
        <v>0</v>
      </c>
      <c r="I92" s="1">
        <v>0</v>
      </c>
      <c r="J92" s="3" t="s">
        <v>86</v>
      </c>
      <c r="K92" s="2" t="str">
        <f>J92*370.44</f>
        <v>0</v>
      </c>
      <c r="L92" s="5"/>
    </row>
    <row r="93" spans="1:12" customHeight="1" ht="105" outlineLevel="3">
      <c r="A93" s="1"/>
      <c r="B93" s="1">
        <v>879006</v>
      </c>
      <c r="C93" s="1" t="s">
        <v>276</v>
      </c>
      <c r="D93" s="1" t="s">
        <v>277</v>
      </c>
      <c r="E93" s="2" t="s">
        <v>278</v>
      </c>
      <c r="F93" s="2" t="s">
        <v>279</v>
      </c>
      <c r="G93" s="2">
        <v>0</v>
      </c>
      <c r="H93" s="2">
        <v>0</v>
      </c>
      <c r="I93" s="1">
        <v>0</v>
      </c>
      <c r="J93" s="3" t="s">
        <v>86</v>
      </c>
      <c r="K93" s="2" t="str">
        <f>J93*759.99</f>
        <v>0</v>
      </c>
      <c r="L93" s="5"/>
    </row>
    <row r="94" spans="1:12" customHeight="1" ht="105" outlineLevel="3">
      <c r="A94" s="1"/>
      <c r="B94" s="1">
        <v>879007</v>
      </c>
      <c r="C94" s="1" t="s">
        <v>280</v>
      </c>
      <c r="D94" s="1" t="s">
        <v>281</v>
      </c>
      <c r="E94" s="2" t="s">
        <v>282</v>
      </c>
      <c r="F94" s="2" t="s">
        <v>283</v>
      </c>
      <c r="G94" s="2">
        <v>0</v>
      </c>
      <c r="H94" s="2">
        <v>0</v>
      </c>
      <c r="I94" s="1">
        <v>0</v>
      </c>
      <c r="J94" s="3" t="s">
        <v>86</v>
      </c>
      <c r="K94" s="2" t="str">
        <f>J94*1023.12</f>
        <v>0</v>
      </c>
      <c r="L94" s="5"/>
    </row>
    <row r="95" spans="1:12" customHeight="1" ht="105" outlineLevel="3">
      <c r="A95" s="1"/>
      <c r="B95" s="1">
        <v>879008</v>
      </c>
      <c r="C95" s="1" t="s">
        <v>284</v>
      </c>
      <c r="D95" s="1" t="s">
        <v>285</v>
      </c>
      <c r="E95" s="2" t="s">
        <v>286</v>
      </c>
      <c r="F95" s="2" t="s">
        <v>287</v>
      </c>
      <c r="G95" s="2">
        <v>0</v>
      </c>
      <c r="H95" s="2">
        <v>0</v>
      </c>
      <c r="I95" s="1">
        <v>0</v>
      </c>
      <c r="J95" s="3" t="s">
        <v>86</v>
      </c>
      <c r="K95" s="2" t="str">
        <f>J95*91.14</f>
        <v>0</v>
      </c>
      <c r="L95" s="5"/>
    </row>
    <row r="96" spans="1:12" customHeight="1" ht="105" outlineLevel="3">
      <c r="A96" s="1"/>
      <c r="B96" s="1">
        <v>879009</v>
      </c>
      <c r="C96" s="1" t="s">
        <v>288</v>
      </c>
      <c r="D96" s="1" t="s">
        <v>289</v>
      </c>
      <c r="E96" s="2" t="s">
        <v>290</v>
      </c>
      <c r="F96" s="2" t="s">
        <v>291</v>
      </c>
      <c r="G96" s="2">
        <v>0</v>
      </c>
      <c r="H96" s="2">
        <v>0</v>
      </c>
      <c r="I96" s="1">
        <v>0</v>
      </c>
      <c r="J96" s="3" t="s">
        <v>86</v>
      </c>
      <c r="K96" s="2" t="str">
        <f>J96*136.71</f>
        <v>0</v>
      </c>
      <c r="L96" s="5"/>
    </row>
    <row r="97" spans="1:12" customHeight="1" ht="105" outlineLevel="3">
      <c r="A97" s="1"/>
      <c r="B97" s="1">
        <v>879010</v>
      </c>
      <c r="C97" s="1" t="s">
        <v>292</v>
      </c>
      <c r="D97" s="1" t="s">
        <v>293</v>
      </c>
      <c r="E97" s="2" t="s">
        <v>294</v>
      </c>
      <c r="F97" s="2" t="s">
        <v>295</v>
      </c>
      <c r="G97" s="2">
        <v>0</v>
      </c>
      <c r="H97" s="2">
        <v>0</v>
      </c>
      <c r="I97" s="1">
        <v>0</v>
      </c>
      <c r="J97" s="3" t="s">
        <v>86</v>
      </c>
      <c r="K97" s="2" t="str">
        <f>J97*223.44</f>
        <v>0</v>
      </c>
      <c r="L97" s="5"/>
    </row>
    <row r="98" spans="1:12" customHeight="1" ht="105" outlineLevel="3">
      <c r="A98" s="1"/>
      <c r="B98" s="1">
        <v>879011</v>
      </c>
      <c r="C98" s="1" t="s">
        <v>296</v>
      </c>
      <c r="D98" s="1" t="s">
        <v>297</v>
      </c>
      <c r="E98" s="2" t="s">
        <v>298</v>
      </c>
      <c r="F98" s="2" t="s">
        <v>299</v>
      </c>
      <c r="G98" s="2">
        <v>0</v>
      </c>
      <c r="H98" s="2">
        <v>0</v>
      </c>
      <c r="I98" s="1">
        <v>0</v>
      </c>
      <c r="J98" s="3" t="s">
        <v>86</v>
      </c>
      <c r="K98" s="2" t="str">
        <f>J98*345.45</f>
        <v>0</v>
      </c>
      <c r="L98" s="5"/>
    </row>
    <row r="99" spans="1:12" customHeight="1" ht="105" outlineLevel="3">
      <c r="A99" s="1"/>
      <c r="B99" s="1">
        <v>879012</v>
      </c>
      <c r="C99" s="1" t="s">
        <v>300</v>
      </c>
      <c r="D99" s="1" t="s">
        <v>301</v>
      </c>
      <c r="E99" s="2" t="s">
        <v>302</v>
      </c>
      <c r="F99" s="2" t="s">
        <v>303</v>
      </c>
      <c r="G99" s="2">
        <v>0</v>
      </c>
      <c r="H99" s="2">
        <v>0</v>
      </c>
      <c r="I99" s="1">
        <v>0</v>
      </c>
      <c r="J99" s="3" t="s">
        <v>86</v>
      </c>
      <c r="K99" s="2" t="str">
        <f>J99*445.41</f>
        <v>0</v>
      </c>
      <c r="L99" s="5"/>
    </row>
    <row r="100" spans="1:12" customHeight="1" ht="105" outlineLevel="3">
      <c r="A100" s="1"/>
      <c r="B100" s="1">
        <v>879013</v>
      </c>
      <c r="C100" s="1" t="s">
        <v>304</v>
      </c>
      <c r="D100" s="1" t="s">
        <v>305</v>
      </c>
      <c r="E100" s="2" t="s">
        <v>306</v>
      </c>
      <c r="F100" s="2" t="s">
        <v>307</v>
      </c>
      <c r="G100" s="2">
        <v>0</v>
      </c>
      <c r="H100" s="2">
        <v>0</v>
      </c>
      <c r="I100" s="1">
        <v>0</v>
      </c>
      <c r="J100" s="3" t="s">
        <v>86</v>
      </c>
      <c r="K100" s="2" t="str">
        <f>J100*104.37</f>
        <v>0</v>
      </c>
      <c r="L100" s="5"/>
    </row>
    <row r="101" spans="1:12" customHeight="1" ht="105" outlineLevel="3">
      <c r="A101" s="1"/>
      <c r="B101" s="1">
        <v>879014</v>
      </c>
      <c r="C101" s="1" t="s">
        <v>308</v>
      </c>
      <c r="D101" s="1" t="s">
        <v>309</v>
      </c>
      <c r="E101" s="2" t="s">
        <v>310</v>
      </c>
      <c r="F101" s="2" t="s">
        <v>311</v>
      </c>
      <c r="G101" s="2">
        <v>0</v>
      </c>
      <c r="H101" s="2">
        <v>0</v>
      </c>
      <c r="I101" s="1">
        <v>0</v>
      </c>
      <c r="J101" s="3" t="s">
        <v>86</v>
      </c>
      <c r="K101" s="2" t="str">
        <f>J101*160.23</f>
        <v>0</v>
      </c>
      <c r="L101" s="5"/>
    </row>
    <row r="102" spans="1:12" customHeight="1" ht="105" outlineLevel="3">
      <c r="A102" s="1"/>
      <c r="B102" s="1">
        <v>879015</v>
      </c>
      <c r="C102" s="1" t="s">
        <v>312</v>
      </c>
      <c r="D102" s="1" t="s">
        <v>313</v>
      </c>
      <c r="E102" s="2" t="s">
        <v>314</v>
      </c>
      <c r="F102" s="2" t="s">
        <v>315</v>
      </c>
      <c r="G102" s="2">
        <v>0</v>
      </c>
      <c r="H102" s="2">
        <v>0</v>
      </c>
      <c r="I102" s="1">
        <v>0</v>
      </c>
      <c r="J102" s="3" t="s">
        <v>86</v>
      </c>
      <c r="K102" s="2" t="str">
        <f>J102*221.97</f>
        <v>0</v>
      </c>
      <c r="L102" s="5"/>
    </row>
    <row r="103" spans="1:12" customHeight="1" ht="105" outlineLevel="3">
      <c r="A103" s="1"/>
      <c r="B103" s="1">
        <v>879016</v>
      </c>
      <c r="C103" s="1" t="s">
        <v>316</v>
      </c>
      <c r="D103" s="1" t="s">
        <v>317</v>
      </c>
      <c r="E103" s="2" t="s">
        <v>318</v>
      </c>
      <c r="F103" s="2" t="s">
        <v>319</v>
      </c>
      <c r="G103" s="2">
        <v>0</v>
      </c>
      <c r="H103" s="2">
        <v>0</v>
      </c>
      <c r="I103" s="1">
        <v>0</v>
      </c>
      <c r="J103" s="3" t="s">
        <v>86</v>
      </c>
      <c r="K103" s="2" t="str">
        <f>J103*338.10</f>
        <v>0</v>
      </c>
      <c r="L103" s="5"/>
    </row>
    <row r="104" spans="1:12" customHeight="1" ht="105" outlineLevel="3">
      <c r="A104" s="1"/>
      <c r="B104" s="1">
        <v>879017</v>
      </c>
      <c r="C104" s="1" t="s">
        <v>320</v>
      </c>
      <c r="D104" s="1" t="s">
        <v>321</v>
      </c>
      <c r="E104" s="2" t="s">
        <v>322</v>
      </c>
      <c r="F104" s="2" t="s">
        <v>323</v>
      </c>
      <c r="G104" s="2">
        <v>0</v>
      </c>
      <c r="H104" s="2">
        <v>0</v>
      </c>
      <c r="I104" s="1">
        <v>0</v>
      </c>
      <c r="J104" s="3" t="s">
        <v>86</v>
      </c>
      <c r="K104" s="2" t="str">
        <f>J104*560.07</f>
        <v>0</v>
      </c>
      <c r="L104" s="5"/>
    </row>
    <row r="105" spans="1:12" outlineLevel="1">
      <c r="A105" s="7" t="s">
        <v>324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5"/>
    </row>
    <row r="106" spans="1:12" customHeight="1" ht="105" outlineLevel="3">
      <c r="A106" s="1"/>
      <c r="B106" s="1">
        <v>878695</v>
      </c>
      <c r="C106" s="1" t="s">
        <v>325</v>
      </c>
      <c r="D106" s="1"/>
      <c r="E106" s="2" t="s">
        <v>326</v>
      </c>
      <c r="F106" s="2" t="s">
        <v>327</v>
      </c>
      <c r="G106" s="2">
        <v>0</v>
      </c>
      <c r="H106" s="2">
        <v>0</v>
      </c>
      <c r="I106" s="1">
        <v>0</v>
      </c>
      <c r="J106" s="3" t="s">
        <v>14</v>
      </c>
      <c r="K106" s="2" t="str">
        <f>J106*8.01</f>
        <v>0</v>
      </c>
      <c r="L106" s="5"/>
    </row>
    <row r="107" spans="1:12" customHeight="1" ht="105" outlineLevel="3">
      <c r="A107" s="1"/>
      <c r="B107" s="1">
        <v>878696</v>
      </c>
      <c r="C107" s="1" t="s">
        <v>328</v>
      </c>
      <c r="D107" s="1"/>
      <c r="E107" s="2" t="s">
        <v>329</v>
      </c>
      <c r="F107" s="2" t="s">
        <v>330</v>
      </c>
      <c r="G107" s="2">
        <v>0</v>
      </c>
      <c r="H107" s="2">
        <v>0</v>
      </c>
      <c r="I107" s="1">
        <v>0</v>
      </c>
      <c r="J107" s="3" t="s">
        <v>14</v>
      </c>
      <c r="K107" s="2" t="str">
        <f>J107*30.00</f>
        <v>0</v>
      </c>
      <c r="L107" s="5"/>
    </row>
    <row r="108" spans="1:12" customHeight="1" ht="105" outlineLevel="3">
      <c r="A108" s="1"/>
      <c r="B108" s="1">
        <v>878697</v>
      </c>
      <c r="C108" s="1" t="s">
        <v>331</v>
      </c>
      <c r="D108" s="1"/>
      <c r="E108" s="2" t="s">
        <v>332</v>
      </c>
      <c r="F108" s="2" t="s">
        <v>333</v>
      </c>
      <c r="G108" s="2">
        <v>0</v>
      </c>
      <c r="H108" s="2">
        <v>0</v>
      </c>
      <c r="I108" s="1">
        <v>0</v>
      </c>
      <c r="J108" s="3" t="s">
        <v>14</v>
      </c>
      <c r="K108" s="2" t="str">
        <f>J108*60.40</f>
        <v>0</v>
      </c>
      <c r="L108" s="5"/>
    </row>
    <row r="109" spans="1:12" customHeight="1" ht="105" outlineLevel="3">
      <c r="A109" s="1"/>
      <c r="B109" s="1">
        <v>878698</v>
      </c>
      <c r="C109" s="1" t="s">
        <v>334</v>
      </c>
      <c r="D109" s="1"/>
      <c r="E109" s="2" t="s">
        <v>335</v>
      </c>
      <c r="F109" s="2" t="s">
        <v>225</v>
      </c>
      <c r="G109" s="2">
        <v>0</v>
      </c>
      <c r="H109" s="2">
        <v>0</v>
      </c>
      <c r="I109" s="1">
        <v>0</v>
      </c>
      <c r="J109" s="3" t="s">
        <v>14</v>
      </c>
      <c r="K109" s="2" t="str">
        <f>J109*50.00</f>
        <v>0</v>
      </c>
      <c r="L109" s="5"/>
    </row>
    <row r="110" spans="1:12" customHeight="1" ht="105" outlineLevel="3">
      <c r="A110" s="1"/>
      <c r="B110" s="1">
        <v>878699</v>
      </c>
      <c r="C110" s="1" t="s">
        <v>336</v>
      </c>
      <c r="D110" s="1"/>
      <c r="E110" s="2" t="s">
        <v>337</v>
      </c>
      <c r="F110" s="2" t="s">
        <v>338</v>
      </c>
      <c r="G110" s="2">
        <v>0</v>
      </c>
      <c r="H110" s="2">
        <v>0</v>
      </c>
      <c r="I110" s="1">
        <v>0</v>
      </c>
      <c r="J110" s="3" t="s">
        <v>14</v>
      </c>
      <c r="K110" s="2" t="str">
        <f>J110*31.66</f>
        <v>0</v>
      </c>
      <c r="L110" s="5"/>
    </row>
    <row r="111" spans="1:12" customHeight="1" ht="105" outlineLevel="3">
      <c r="A111" s="1"/>
      <c r="B111" s="1">
        <v>878700</v>
      </c>
      <c r="C111" s="1" t="s">
        <v>339</v>
      </c>
      <c r="D111" s="1"/>
      <c r="E111" s="2" t="s">
        <v>340</v>
      </c>
      <c r="F111" s="2" t="s">
        <v>341</v>
      </c>
      <c r="G111" s="2">
        <v>0</v>
      </c>
      <c r="H111" s="2">
        <v>0</v>
      </c>
      <c r="I111" s="1">
        <v>0</v>
      </c>
      <c r="J111" s="3" t="s">
        <v>14</v>
      </c>
      <c r="K111" s="2" t="str">
        <f>J111*0.00</f>
        <v>0</v>
      </c>
      <c r="L111" s="5"/>
    </row>
    <row r="112" spans="1:12" customHeight="1" ht="105" outlineLevel="3">
      <c r="A112" s="1"/>
      <c r="B112" s="1">
        <v>878701</v>
      </c>
      <c r="C112" s="1" t="s">
        <v>342</v>
      </c>
      <c r="D112" s="1"/>
      <c r="E112" s="2" t="s">
        <v>343</v>
      </c>
      <c r="F112" s="2" t="s">
        <v>344</v>
      </c>
      <c r="G112" s="2">
        <v>6</v>
      </c>
      <c r="H112" s="2">
        <v>0</v>
      </c>
      <c r="I112" s="1">
        <v>0</v>
      </c>
      <c r="J112" s="3" t="s">
        <v>14</v>
      </c>
      <c r="K112" s="2" t="str">
        <f>J112*41.75</f>
        <v>0</v>
      </c>
      <c r="L112" s="5"/>
    </row>
    <row r="113" spans="1:12" customHeight="1" ht="105" outlineLevel="3">
      <c r="A113" s="1"/>
      <c r="B113" s="1">
        <v>878702</v>
      </c>
      <c r="C113" s="1" t="s">
        <v>345</v>
      </c>
      <c r="D113" s="1"/>
      <c r="E113" s="2" t="s">
        <v>346</v>
      </c>
      <c r="F113" s="2" t="s">
        <v>347</v>
      </c>
      <c r="G113" s="2">
        <v>0</v>
      </c>
      <c r="H113" s="2">
        <v>0</v>
      </c>
      <c r="I113" s="1">
        <v>0</v>
      </c>
      <c r="J113" s="3" t="s">
        <v>14</v>
      </c>
      <c r="K113" s="2" t="str">
        <f>J113*80.00</f>
        <v>0</v>
      </c>
      <c r="L113" s="5"/>
    </row>
    <row r="114" spans="1:12" customHeight="1" ht="105" outlineLevel="3">
      <c r="A114" s="1"/>
      <c r="B114" s="1">
        <v>878703</v>
      </c>
      <c r="C114" s="1" t="s">
        <v>348</v>
      </c>
      <c r="D114" s="1"/>
      <c r="E114" s="2" t="s">
        <v>349</v>
      </c>
      <c r="F114" s="2" t="s">
        <v>350</v>
      </c>
      <c r="G114" s="2">
        <v>0</v>
      </c>
      <c r="H114" s="2">
        <v>0</v>
      </c>
      <c r="I114" s="1">
        <v>0</v>
      </c>
      <c r="J114" s="3" t="s">
        <v>14</v>
      </c>
      <c r="K114" s="2" t="str">
        <f>J114*54.51</f>
        <v>0</v>
      </c>
      <c r="L114" s="5"/>
    </row>
    <row r="115" spans="1:12" customHeight="1" ht="105" outlineLevel="3">
      <c r="A115" s="1"/>
      <c r="B115" s="1">
        <v>878704</v>
      </c>
      <c r="C115" s="1" t="s">
        <v>351</v>
      </c>
      <c r="D115" s="1"/>
      <c r="E115" s="2" t="s">
        <v>352</v>
      </c>
      <c r="F115" s="2" t="s">
        <v>353</v>
      </c>
      <c r="G115" s="2">
        <v>0</v>
      </c>
      <c r="H115" s="2">
        <v>0</v>
      </c>
      <c r="I115" s="1">
        <v>0</v>
      </c>
      <c r="J115" s="3" t="s">
        <v>14</v>
      </c>
      <c r="K115" s="2" t="str">
        <f>J115*289.49</f>
        <v>0</v>
      </c>
      <c r="L115" s="5"/>
    </row>
    <row r="116" spans="1:12" customHeight="1" ht="105" outlineLevel="3">
      <c r="A116" s="1"/>
      <c r="B116" s="1">
        <v>878705</v>
      </c>
      <c r="C116" s="1" t="s">
        <v>354</v>
      </c>
      <c r="D116" s="1"/>
      <c r="E116" s="2" t="s">
        <v>355</v>
      </c>
      <c r="F116" s="2" t="s">
        <v>356</v>
      </c>
      <c r="G116" s="2">
        <v>0</v>
      </c>
      <c r="H116" s="2">
        <v>0</v>
      </c>
      <c r="I116" s="1">
        <v>0</v>
      </c>
      <c r="J116" s="3" t="s">
        <v>14</v>
      </c>
      <c r="K116" s="2" t="str">
        <f>J116*100.00</f>
        <v>0</v>
      </c>
      <c r="L116" s="5"/>
    </row>
    <row r="117" spans="1:12" customHeight="1" ht="105" outlineLevel="3">
      <c r="A117" s="1"/>
      <c r="B117" s="1">
        <v>878706</v>
      </c>
      <c r="C117" s="1" t="s">
        <v>357</v>
      </c>
      <c r="D117" s="1"/>
      <c r="E117" s="2" t="s">
        <v>358</v>
      </c>
      <c r="F117" s="2" t="s">
        <v>341</v>
      </c>
      <c r="G117" s="2">
        <v>0</v>
      </c>
      <c r="H117" s="2">
        <v>0</v>
      </c>
      <c r="I117" s="1">
        <v>0</v>
      </c>
      <c r="J117" s="3" t="s">
        <v>14</v>
      </c>
      <c r="K117" s="2" t="str">
        <f>J117*0.00</f>
        <v>0</v>
      </c>
      <c r="L117" s="5"/>
    </row>
    <row r="118" spans="1:12" customHeight="1" ht="105" outlineLevel="3">
      <c r="A118" s="1"/>
      <c r="B118" s="1">
        <v>878707</v>
      </c>
      <c r="C118" s="1" t="s">
        <v>359</v>
      </c>
      <c r="D118" s="1"/>
      <c r="E118" s="2" t="s">
        <v>360</v>
      </c>
      <c r="F118" s="2" t="s">
        <v>361</v>
      </c>
      <c r="G118" s="2">
        <v>0</v>
      </c>
      <c r="H118" s="2">
        <v>0</v>
      </c>
      <c r="I118" s="1">
        <v>0</v>
      </c>
      <c r="J118" s="3" t="s">
        <v>14</v>
      </c>
      <c r="K118" s="2" t="str">
        <f>J118*120.50</f>
        <v>0</v>
      </c>
      <c r="L118" s="5"/>
    </row>
    <row r="119" spans="1:12" customHeight="1" ht="105" outlineLevel="3">
      <c r="A119" s="1"/>
      <c r="B119" s="1">
        <v>878708</v>
      </c>
      <c r="C119" s="1" t="s">
        <v>362</v>
      </c>
      <c r="D119" s="1"/>
      <c r="E119" s="2" t="s">
        <v>363</v>
      </c>
      <c r="F119" s="2" t="s">
        <v>347</v>
      </c>
      <c r="G119" s="2">
        <v>0</v>
      </c>
      <c r="H119" s="2">
        <v>0</v>
      </c>
      <c r="I119" s="1">
        <v>0</v>
      </c>
      <c r="J119" s="3" t="s">
        <v>14</v>
      </c>
      <c r="K119" s="2" t="str">
        <f>J119*80.00</f>
        <v>0</v>
      </c>
      <c r="L119" s="5"/>
    </row>
    <row r="120" spans="1:12" customHeight="1" ht="105" outlineLevel="3">
      <c r="A120" s="1"/>
      <c r="B120" s="1">
        <v>878709</v>
      </c>
      <c r="C120" s="1" t="s">
        <v>364</v>
      </c>
      <c r="D120" s="1"/>
      <c r="E120" s="2" t="s">
        <v>365</v>
      </c>
      <c r="F120" s="2" t="s">
        <v>366</v>
      </c>
      <c r="G120" s="2">
        <v>0</v>
      </c>
      <c r="H120" s="2">
        <v>0</v>
      </c>
      <c r="I120" s="1">
        <v>0</v>
      </c>
      <c r="J120" s="3" t="s">
        <v>14</v>
      </c>
      <c r="K120" s="2" t="str">
        <f>J120*33.00</f>
        <v>0</v>
      </c>
      <c r="L120" s="5"/>
    </row>
    <row r="121" spans="1:12" customHeight="1" ht="105" outlineLevel="3">
      <c r="A121" s="1"/>
      <c r="B121" s="1">
        <v>878710</v>
      </c>
      <c r="C121" s="1" t="s">
        <v>367</v>
      </c>
      <c r="D121" s="1"/>
      <c r="E121" s="2" t="s">
        <v>368</v>
      </c>
      <c r="F121" s="2" t="s">
        <v>341</v>
      </c>
      <c r="G121" s="2">
        <v>0</v>
      </c>
      <c r="H121" s="2">
        <v>0</v>
      </c>
      <c r="I121" s="1">
        <v>0</v>
      </c>
      <c r="J121" s="3" t="s">
        <v>14</v>
      </c>
      <c r="K121" s="2" t="str">
        <f>J121*0.00</f>
        <v>0</v>
      </c>
      <c r="L121" s="5"/>
    </row>
    <row r="122" spans="1:12" customHeight="1" ht="105" outlineLevel="3">
      <c r="A122" s="1"/>
      <c r="B122" s="1">
        <v>878711</v>
      </c>
      <c r="C122" s="1" t="s">
        <v>369</v>
      </c>
      <c r="D122" s="1"/>
      <c r="E122" s="2" t="s">
        <v>370</v>
      </c>
      <c r="F122" s="2" t="s">
        <v>371</v>
      </c>
      <c r="G122" s="2">
        <v>0</v>
      </c>
      <c r="H122" s="2">
        <v>0</v>
      </c>
      <c r="I122" s="1">
        <v>0</v>
      </c>
      <c r="J122" s="3" t="s">
        <v>14</v>
      </c>
      <c r="K122" s="2" t="str">
        <f>J122*435.78</f>
        <v>0</v>
      </c>
      <c r="L122" s="5"/>
    </row>
    <row r="123" spans="1:12" customHeight="1" ht="105" outlineLevel="3">
      <c r="A123" s="1"/>
      <c r="B123" s="1">
        <v>878712</v>
      </c>
      <c r="C123" s="1" t="s">
        <v>372</v>
      </c>
      <c r="D123" s="1"/>
      <c r="E123" s="2" t="s">
        <v>373</v>
      </c>
      <c r="F123" s="2" t="s">
        <v>374</v>
      </c>
      <c r="G123" s="2">
        <v>0</v>
      </c>
      <c r="H123" s="2">
        <v>0</v>
      </c>
      <c r="I123" s="1">
        <v>0</v>
      </c>
      <c r="J123" s="3" t="s">
        <v>14</v>
      </c>
      <c r="K123" s="2" t="str">
        <f>J123*32.76</f>
        <v>0</v>
      </c>
      <c r="L123" s="5"/>
    </row>
    <row r="124" spans="1:12" customHeight="1" ht="105" outlineLevel="3">
      <c r="A124" s="1"/>
      <c r="B124" s="1">
        <v>878713</v>
      </c>
      <c r="C124" s="1" t="s">
        <v>375</v>
      </c>
      <c r="D124" s="1"/>
      <c r="E124" s="2" t="s">
        <v>376</v>
      </c>
      <c r="F124" s="2" t="s">
        <v>78</v>
      </c>
      <c r="G124" s="2">
        <v>0</v>
      </c>
      <c r="H124" s="2">
        <v>0</v>
      </c>
      <c r="I124" s="1">
        <v>0</v>
      </c>
      <c r="J124" s="3" t="s">
        <v>14</v>
      </c>
      <c r="K124" s="2" t="str">
        <f>J124*10.00</f>
        <v>0</v>
      </c>
      <c r="L124" s="5"/>
    </row>
    <row r="125" spans="1:12" customHeight="1" ht="105" outlineLevel="3">
      <c r="A125" s="1"/>
      <c r="B125" s="1">
        <v>878714</v>
      </c>
      <c r="C125" s="1" t="s">
        <v>377</v>
      </c>
      <c r="D125" s="1"/>
      <c r="E125" s="2" t="s">
        <v>378</v>
      </c>
      <c r="F125" s="2" t="s">
        <v>225</v>
      </c>
      <c r="G125" s="2">
        <v>0</v>
      </c>
      <c r="H125" s="2">
        <v>0</v>
      </c>
      <c r="I125" s="1">
        <v>0</v>
      </c>
      <c r="J125" s="3" t="s">
        <v>14</v>
      </c>
      <c r="K125" s="2" t="str">
        <f>J125*50.00</f>
        <v>0</v>
      </c>
      <c r="L125" s="5"/>
    </row>
    <row r="126" spans="1:12" customHeight="1" ht="105" outlineLevel="3">
      <c r="A126" s="1"/>
      <c r="B126" s="1">
        <v>878715</v>
      </c>
      <c r="C126" s="1" t="s">
        <v>379</v>
      </c>
      <c r="D126" s="1"/>
      <c r="E126" s="2" t="s">
        <v>380</v>
      </c>
      <c r="F126" s="2" t="s">
        <v>381</v>
      </c>
      <c r="G126" s="2">
        <v>0</v>
      </c>
      <c r="H126" s="2">
        <v>0</v>
      </c>
      <c r="I126" s="1">
        <v>0</v>
      </c>
      <c r="J126" s="3" t="s">
        <v>14</v>
      </c>
      <c r="K126" s="2" t="str">
        <f>J126*51.24</f>
        <v>0</v>
      </c>
      <c r="L126" s="5"/>
    </row>
    <row r="127" spans="1:12" customHeight="1" ht="105" outlineLevel="3">
      <c r="A127" s="1"/>
      <c r="B127" s="1">
        <v>878716</v>
      </c>
      <c r="C127" s="1" t="s">
        <v>382</v>
      </c>
      <c r="D127" s="1"/>
      <c r="E127" s="2" t="s">
        <v>383</v>
      </c>
      <c r="F127" s="2" t="s">
        <v>384</v>
      </c>
      <c r="G127" s="2">
        <v>0</v>
      </c>
      <c r="H127" s="2">
        <v>0</v>
      </c>
      <c r="I127" s="1">
        <v>0</v>
      </c>
      <c r="J127" s="3" t="s">
        <v>14</v>
      </c>
      <c r="K127" s="2" t="str">
        <f>J127*62.17</f>
        <v>0</v>
      </c>
      <c r="L127" s="5"/>
    </row>
    <row r="128" spans="1:12" customHeight="1" ht="105" outlineLevel="3">
      <c r="A128" s="1"/>
      <c r="B128" s="1">
        <v>878717</v>
      </c>
      <c r="C128" s="1" t="s">
        <v>385</v>
      </c>
      <c r="D128" s="1"/>
      <c r="E128" s="2" t="s">
        <v>386</v>
      </c>
      <c r="F128" s="2" t="s">
        <v>387</v>
      </c>
      <c r="G128" s="2">
        <v>0</v>
      </c>
      <c r="H128" s="2">
        <v>0</v>
      </c>
      <c r="I128" s="1">
        <v>0</v>
      </c>
      <c r="J128" s="3" t="s">
        <v>14</v>
      </c>
      <c r="K128" s="2" t="str">
        <f>J128*134.48</f>
        <v>0</v>
      </c>
      <c r="L128" s="5"/>
    </row>
    <row r="129" spans="1:12" customHeight="1" ht="105" outlineLevel="3">
      <c r="A129" s="1"/>
      <c r="B129" s="1">
        <v>878718</v>
      </c>
      <c r="C129" s="1" t="s">
        <v>388</v>
      </c>
      <c r="D129" s="1"/>
      <c r="E129" s="2" t="s">
        <v>389</v>
      </c>
      <c r="F129" s="2" t="s">
        <v>390</v>
      </c>
      <c r="G129" s="2" t="s">
        <v>184</v>
      </c>
      <c r="H129" s="2">
        <v>0</v>
      </c>
      <c r="I129" s="1">
        <v>0</v>
      </c>
      <c r="J129" s="3" t="s">
        <v>14</v>
      </c>
      <c r="K129" s="2" t="str">
        <f>J129*34.51</f>
        <v>0</v>
      </c>
      <c r="L129" s="5"/>
    </row>
    <row r="130" spans="1:12" customHeight="1" ht="105" outlineLevel="3">
      <c r="A130" s="1"/>
      <c r="B130" s="1">
        <v>878719</v>
      </c>
      <c r="C130" s="1" t="s">
        <v>391</v>
      </c>
      <c r="D130" s="1"/>
      <c r="E130" s="2" t="s">
        <v>392</v>
      </c>
      <c r="F130" s="2" t="s">
        <v>393</v>
      </c>
      <c r="G130" s="2" t="s">
        <v>184</v>
      </c>
      <c r="H130" s="2">
        <v>0</v>
      </c>
      <c r="I130" s="1">
        <v>0</v>
      </c>
      <c r="J130" s="3" t="s">
        <v>14</v>
      </c>
      <c r="K130" s="2" t="str">
        <f>J130*40.30</f>
        <v>0</v>
      </c>
      <c r="L130" s="5"/>
    </row>
    <row r="131" spans="1:12" customHeight="1" ht="105" outlineLevel="3">
      <c r="A131" s="1"/>
      <c r="B131" s="1">
        <v>878720</v>
      </c>
      <c r="C131" s="1" t="s">
        <v>394</v>
      </c>
      <c r="D131" s="1"/>
      <c r="E131" s="2" t="s">
        <v>395</v>
      </c>
      <c r="F131" s="2" t="s">
        <v>396</v>
      </c>
      <c r="G131" s="2">
        <v>0</v>
      </c>
      <c r="H131" s="2">
        <v>0</v>
      </c>
      <c r="I131" s="1">
        <v>0</v>
      </c>
      <c r="J131" s="3" t="s">
        <v>14</v>
      </c>
      <c r="K131" s="2" t="str">
        <f>J131*230.43</f>
        <v>0</v>
      </c>
      <c r="L131" s="5"/>
    </row>
    <row r="132" spans="1:12" customHeight="1" ht="105" outlineLevel="3">
      <c r="A132" s="1"/>
      <c r="B132" s="1">
        <v>878721</v>
      </c>
      <c r="C132" s="1" t="s">
        <v>397</v>
      </c>
      <c r="D132" s="1"/>
      <c r="E132" s="2" t="s">
        <v>398</v>
      </c>
      <c r="F132" s="2" t="s">
        <v>399</v>
      </c>
      <c r="G132" s="2">
        <v>-10</v>
      </c>
      <c r="H132" s="2">
        <v>0</v>
      </c>
      <c r="I132" s="1">
        <v>0</v>
      </c>
      <c r="J132" s="3" t="s">
        <v>14</v>
      </c>
      <c r="K132" s="2" t="str">
        <f>J132*25.00</f>
        <v>0</v>
      </c>
      <c r="L132" s="5"/>
    </row>
    <row r="133" spans="1:12" customHeight="1" ht="105" outlineLevel="3">
      <c r="A133" s="1"/>
      <c r="B133" s="1">
        <v>878722</v>
      </c>
      <c r="C133" s="1" t="s">
        <v>400</v>
      </c>
      <c r="D133" s="1"/>
      <c r="E133" s="2" t="s">
        <v>401</v>
      </c>
      <c r="F133" s="2" t="s">
        <v>402</v>
      </c>
      <c r="G133" s="2">
        <v>0</v>
      </c>
      <c r="H133" s="2">
        <v>0</v>
      </c>
      <c r="I133" s="1">
        <v>0</v>
      </c>
      <c r="J133" s="3" t="s">
        <v>14</v>
      </c>
      <c r="K133" s="2" t="str">
        <f>J133*85.00</f>
        <v>0</v>
      </c>
      <c r="L133" s="5"/>
    </row>
    <row r="134" spans="1:12" customHeight="1" ht="105" outlineLevel="3">
      <c r="A134" s="1"/>
      <c r="B134" s="1">
        <v>878723</v>
      </c>
      <c r="C134" s="1" t="s">
        <v>403</v>
      </c>
      <c r="D134" s="1"/>
      <c r="E134" s="2" t="s">
        <v>404</v>
      </c>
      <c r="F134" s="2" t="s">
        <v>405</v>
      </c>
      <c r="G134" s="2">
        <v>0</v>
      </c>
      <c r="H134" s="2">
        <v>0</v>
      </c>
      <c r="I134" s="1">
        <v>0</v>
      </c>
      <c r="J134" s="3" t="s">
        <v>14</v>
      </c>
      <c r="K134" s="2" t="str">
        <f>J134*25.91</f>
        <v>0</v>
      </c>
      <c r="L134" s="5"/>
    </row>
    <row r="135" spans="1:12" customHeight="1" ht="105" outlineLevel="3">
      <c r="A135" s="1"/>
      <c r="B135" s="1">
        <v>878724</v>
      </c>
      <c r="C135" s="1" t="s">
        <v>406</v>
      </c>
      <c r="D135" s="1"/>
      <c r="E135" s="2" t="s">
        <v>407</v>
      </c>
      <c r="F135" s="2" t="s">
        <v>341</v>
      </c>
      <c r="G135" s="2">
        <v>0</v>
      </c>
      <c r="H135" s="2">
        <v>0</v>
      </c>
      <c r="I135" s="1">
        <v>0</v>
      </c>
      <c r="J135" s="3" t="s">
        <v>14</v>
      </c>
      <c r="K135" s="2" t="str">
        <f>J135*0.00</f>
        <v>0</v>
      </c>
      <c r="L135" s="5"/>
    </row>
    <row r="136" spans="1:12" customHeight="1" ht="105" outlineLevel="3">
      <c r="A136" s="1"/>
      <c r="B136" s="1">
        <v>878725</v>
      </c>
      <c r="C136" s="1" t="s">
        <v>408</v>
      </c>
      <c r="D136" s="1"/>
      <c r="E136" s="2" t="s">
        <v>409</v>
      </c>
      <c r="F136" s="2" t="s">
        <v>410</v>
      </c>
      <c r="G136" s="2">
        <v>5</v>
      </c>
      <c r="H136" s="2">
        <v>0</v>
      </c>
      <c r="I136" s="1">
        <v>0</v>
      </c>
      <c r="J136" s="3" t="s">
        <v>14</v>
      </c>
      <c r="K136" s="2" t="str">
        <f>J136*67.49</f>
        <v>0</v>
      </c>
      <c r="L136" s="5"/>
    </row>
    <row r="137" spans="1:12" customHeight="1" ht="105" outlineLevel="3">
      <c r="A137" s="1"/>
      <c r="B137" s="1">
        <v>878726</v>
      </c>
      <c r="C137" s="1" t="s">
        <v>411</v>
      </c>
      <c r="D137" s="1"/>
      <c r="E137" s="2" t="s">
        <v>412</v>
      </c>
      <c r="F137" s="2" t="s">
        <v>347</v>
      </c>
      <c r="G137" s="2">
        <v>0</v>
      </c>
      <c r="H137" s="2">
        <v>0</v>
      </c>
      <c r="I137" s="1">
        <v>0</v>
      </c>
      <c r="J137" s="3" t="s">
        <v>14</v>
      </c>
      <c r="K137" s="2" t="str">
        <f>J137*80.00</f>
        <v>0</v>
      </c>
      <c r="L137" s="5"/>
    </row>
    <row r="138" spans="1:12" customHeight="1" ht="105" outlineLevel="3">
      <c r="A138" s="1"/>
      <c r="B138" s="1">
        <v>878727</v>
      </c>
      <c r="C138" s="1" t="s">
        <v>413</v>
      </c>
      <c r="D138" s="1"/>
      <c r="E138" s="2" t="s">
        <v>414</v>
      </c>
      <c r="F138" s="2" t="s">
        <v>341</v>
      </c>
      <c r="G138" s="2">
        <v>0</v>
      </c>
      <c r="H138" s="2">
        <v>0</v>
      </c>
      <c r="I138" s="1">
        <v>0</v>
      </c>
      <c r="J138" s="3" t="s">
        <v>14</v>
      </c>
      <c r="K138" s="2" t="str">
        <f>J138*0.00</f>
        <v>0</v>
      </c>
      <c r="L138" s="5"/>
    </row>
    <row r="139" spans="1:12" customHeight="1" ht="105" outlineLevel="3">
      <c r="A139" s="1"/>
      <c r="B139" s="1">
        <v>878728</v>
      </c>
      <c r="C139" s="1" t="s">
        <v>415</v>
      </c>
      <c r="D139" s="1"/>
      <c r="E139" s="2" t="s">
        <v>416</v>
      </c>
      <c r="F139" s="2" t="s">
        <v>417</v>
      </c>
      <c r="G139" s="2">
        <v>0</v>
      </c>
      <c r="H139" s="2">
        <v>0</v>
      </c>
      <c r="I139" s="1">
        <v>0</v>
      </c>
      <c r="J139" s="3" t="s">
        <v>14</v>
      </c>
      <c r="K139" s="2" t="str">
        <f>J139*92.88</f>
        <v>0</v>
      </c>
      <c r="L139" s="5"/>
    </row>
    <row r="140" spans="1:12" customHeight="1" ht="105" outlineLevel="3">
      <c r="A140" s="1"/>
      <c r="B140" s="1">
        <v>878729</v>
      </c>
      <c r="C140" s="1" t="s">
        <v>418</v>
      </c>
      <c r="D140" s="1"/>
      <c r="E140" s="2" t="s">
        <v>419</v>
      </c>
      <c r="F140" s="2" t="s">
        <v>420</v>
      </c>
      <c r="G140" s="2">
        <v>0</v>
      </c>
      <c r="H140" s="2">
        <v>0</v>
      </c>
      <c r="I140" s="1">
        <v>0</v>
      </c>
      <c r="J140" s="3" t="s">
        <v>14</v>
      </c>
      <c r="K140" s="2" t="str">
        <f>J140*182.98</f>
        <v>0</v>
      </c>
      <c r="L140" s="5"/>
    </row>
    <row r="141" spans="1:12" customHeight="1" ht="105" outlineLevel="3">
      <c r="A141" s="1"/>
      <c r="B141" s="1">
        <v>878730</v>
      </c>
      <c r="C141" s="1" t="s">
        <v>421</v>
      </c>
      <c r="D141" s="1"/>
      <c r="E141" s="2" t="s">
        <v>422</v>
      </c>
      <c r="F141" s="2" t="s">
        <v>423</v>
      </c>
      <c r="G141" s="2">
        <v>0</v>
      </c>
      <c r="H141" s="2">
        <v>0</v>
      </c>
      <c r="I141" s="1">
        <v>0</v>
      </c>
      <c r="J141" s="3" t="s">
        <v>14</v>
      </c>
      <c r="K141" s="2" t="str">
        <f>J141*93.82</f>
        <v>0</v>
      </c>
      <c r="L141" s="5"/>
    </row>
    <row r="142" spans="1:12" customHeight="1" ht="105" outlineLevel="3">
      <c r="A142" s="1"/>
      <c r="B142" s="1">
        <v>878731</v>
      </c>
      <c r="C142" s="1" t="s">
        <v>424</v>
      </c>
      <c r="D142" s="1"/>
      <c r="E142" s="2" t="s">
        <v>425</v>
      </c>
      <c r="F142" s="2" t="s">
        <v>426</v>
      </c>
      <c r="G142" s="2">
        <v>0</v>
      </c>
      <c r="H142" s="2">
        <v>0</v>
      </c>
      <c r="I142" s="1">
        <v>0</v>
      </c>
      <c r="J142" s="3" t="s">
        <v>14</v>
      </c>
      <c r="K142" s="2" t="str">
        <f>J142*10.72</f>
        <v>0</v>
      </c>
      <c r="L142" s="5"/>
    </row>
    <row r="143" spans="1:12" customHeight="1" ht="105" outlineLevel="3">
      <c r="A143" s="1"/>
      <c r="B143" s="1">
        <v>878732</v>
      </c>
      <c r="C143" s="1" t="s">
        <v>427</v>
      </c>
      <c r="D143" s="1"/>
      <c r="E143" s="2" t="s">
        <v>428</v>
      </c>
      <c r="F143" s="2" t="s">
        <v>429</v>
      </c>
      <c r="G143" s="2">
        <v>0</v>
      </c>
      <c r="H143" s="2">
        <v>0</v>
      </c>
      <c r="I143" s="1">
        <v>0</v>
      </c>
      <c r="J143" s="3" t="s">
        <v>14</v>
      </c>
      <c r="K143" s="2" t="str">
        <f>J143*32.35</f>
        <v>0</v>
      </c>
      <c r="L143" s="5"/>
    </row>
    <row r="144" spans="1:12" outlineLevel="1">
      <c r="A144" s="7" t="s">
        <v>430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878988</v>
      </c>
      <c r="C145" s="1" t="s">
        <v>431</v>
      </c>
      <c r="D145" s="1"/>
      <c r="E145" s="2" t="s">
        <v>432</v>
      </c>
      <c r="F145" s="2" t="s">
        <v>433</v>
      </c>
      <c r="G145" s="2">
        <v>0</v>
      </c>
      <c r="H145" s="2">
        <v>0</v>
      </c>
      <c r="I145" s="1">
        <v>0</v>
      </c>
      <c r="J145" s="3" t="s">
        <v>14</v>
      </c>
      <c r="K145" s="2" t="str">
        <f>J145*2487.26</f>
        <v>0</v>
      </c>
      <c r="L145" s="5"/>
    </row>
    <row r="146" spans="1:12" customHeight="1" ht="105" outlineLevel="3">
      <c r="A146" s="1"/>
      <c r="B146" s="1">
        <v>878994</v>
      </c>
      <c r="C146" s="1" t="s">
        <v>434</v>
      </c>
      <c r="D146" s="1"/>
      <c r="E146" s="2" t="s">
        <v>435</v>
      </c>
      <c r="F146" s="2" t="s">
        <v>436</v>
      </c>
      <c r="G146" s="2">
        <v>1</v>
      </c>
      <c r="H146" s="2">
        <v>0</v>
      </c>
      <c r="I146" s="1">
        <v>0</v>
      </c>
      <c r="J146" s="3" t="s">
        <v>14</v>
      </c>
      <c r="K146" s="2" t="str">
        <f>J146*1761.26</f>
        <v>0</v>
      </c>
      <c r="L146" s="5"/>
    </row>
    <row r="147" spans="1:12" customHeight="1" ht="105" outlineLevel="3">
      <c r="A147" s="1"/>
      <c r="B147" s="1">
        <v>878989</v>
      </c>
      <c r="C147" s="1" t="s">
        <v>437</v>
      </c>
      <c r="D147" s="1"/>
      <c r="E147" s="2" t="s">
        <v>438</v>
      </c>
      <c r="F147" s="2" t="s">
        <v>439</v>
      </c>
      <c r="G147" s="2">
        <v>0</v>
      </c>
      <c r="H147" s="2">
        <v>0</v>
      </c>
      <c r="I147" s="1">
        <v>0</v>
      </c>
      <c r="J147" s="3" t="s">
        <v>14</v>
      </c>
      <c r="K147" s="2" t="str">
        <f>J147*2879.52</f>
        <v>0</v>
      </c>
      <c r="L147" s="5"/>
    </row>
    <row r="148" spans="1:12" customHeight="1" ht="105" outlineLevel="3">
      <c r="A148" s="1"/>
      <c r="B148" s="1">
        <v>878995</v>
      </c>
      <c r="C148" s="1" t="s">
        <v>440</v>
      </c>
      <c r="D148" s="1"/>
      <c r="E148" s="2" t="s">
        <v>441</v>
      </c>
      <c r="F148" s="2" t="s">
        <v>341</v>
      </c>
      <c r="G148" s="2">
        <v>0</v>
      </c>
      <c r="H148" s="2">
        <v>0</v>
      </c>
      <c r="I148" s="1">
        <v>0</v>
      </c>
      <c r="J148" s="3" t="s">
        <v>14</v>
      </c>
      <c r="K148" s="2" t="str">
        <f>J148*0.00</f>
        <v>0</v>
      </c>
      <c r="L148" s="5"/>
    </row>
    <row r="149" spans="1:12" customHeight="1" ht="105" outlineLevel="3">
      <c r="A149" s="1"/>
      <c r="B149" s="1">
        <v>878990</v>
      </c>
      <c r="C149" s="1" t="s">
        <v>442</v>
      </c>
      <c r="D149" s="1"/>
      <c r="E149" s="2" t="s">
        <v>443</v>
      </c>
      <c r="F149" s="2" t="s">
        <v>444</v>
      </c>
      <c r="G149" s="2">
        <v>0</v>
      </c>
      <c r="H149" s="2">
        <v>0</v>
      </c>
      <c r="I149" s="1">
        <v>0</v>
      </c>
      <c r="J149" s="3" t="s">
        <v>14</v>
      </c>
      <c r="K149" s="2" t="str">
        <f>J149*3280.33</f>
        <v>0</v>
      </c>
      <c r="L149" s="5"/>
    </row>
    <row r="150" spans="1:12" customHeight="1" ht="105" outlineLevel="3">
      <c r="A150" s="1"/>
      <c r="B150" s="1">
        <v>878991</v>
      </c>
      <c r="C150" s="1" t="s">
        <v>445</v>
      </c>
      <c r="D150" s="1"/>
      <c r="E150" s="2" t="s">
        <v>446</v>
      </c>
      <c r="F150" s="2" t="s">
        <v>447</v>
      </c>
      <c r="G150" s="2">
        <v>2</v>
      </c>
      <c r="H150" s="2">
        <v>0</v>
      </c>
      <c r="I150" s="1">
        <v>0</v>
      </c>
      <c r="J150" s="3" t="s">
        <v>14</v>
      </c>
      <c r="K150" s="2" t="str">
        <f>J150*1754.45</f>
        <v>0</v>
      </c>
      <c r="L150" s="5"/>
    </row>
    <row r="151" spans="1:12" customHeight="1" ht="105" outlineLevel="3">
      <c r="A151" s="1"/>
      <c r="B151" s="1">
        <v>878992</v>
      </c>
      <c r="C151" s="1" t="s">
        <v>448</v>
      </c>
      <c r="D151" s="1"/>
      <c r="E151" s="2" t="s">
        <v>449</v>
      </c>
      <c r="F151" s="2" t="s">
        <v>450</v>
      </c>
      <c r="G151" s="2">
        <v>0</v>
      </c>
      <c r="H151" s="2">
        <v>0</v>
      </c>
      <c r="I151" s="1">
        <v>0</v>
      </c>
      <c r="J151" s="3" t="s">
        <v>14</v>
      </c>
      <c r="K151" s="2" t="str">
        <f>J151*3167.54</f>
        <v>0</v>
      </c>
      <c r="L151" s="5"/>
    </row>
    <row r="152" spans="1:12" customHeight="1" ht="105" outlineLevel="3">
      <c r="A152" s="1"/>
      <c r="B152" s="1">
        <v>878993</v>
      </c>
      <c r="C152" s="1" t="s">
        <v>451</v>
      </c>
      <c r="D152" s="1"/>
      <c r="E152" s="2" t="s">
        <v>452</v>
      </c>
      <c r="F152" s="2" t="s">
        <v>453</v>
      </c>
      <c r="G152" s="2">
        <v>0</v>
      </c>
      <c r="H152" s="2">
        <v>0</v>
      </c>
      <c r="I152" s="1">
        <v>0</v>
      </c>
      <c r="J152" s="3" t="s">
        <v>14</v>
      </c>
      <c r="K152" s="2" t="str">
        <f>J152*3425.86</f>
        <v>0</v>
      </c>
      <c r="L152" s="5"/>
    </row>
    <row r="153" spans="1:12" outlineLevel="1">
      <c r="A153" s="7" t="s">
        <v>454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5"/>
    </row>
    <row r="154" spans="1:12" customHeight="1" ht="105" outlineLevel="3">
      <c r="A154" s="1"/>
      <c r="B154" s="1">
        <v>878789</v>
      </c>
      <c r="C154" s="1" t="s">
        <v>455</v>
      </c>
      <c r="D154" s="1"/>
      <c r="E154" s="2" t="s">
        <v>456</v>
      </c>
      <c r="F154" s="2" t="s">
        <v>457</v>
      </c>
      <c r="G154" s="2">
        <v>0</v>
      </c>
      <c r="H154" s="2">
        <v>0</v>
      </c>
      <c r="I154" s="1">
        <v>0</v>
      </c>
      <c r="J154" s="3" t="s">
        <v>14</v>
      </c>
      <c r="K154" s="2" t="str">
        <f>J154*918.85</f>
        <v>0</v>
      </c>
      <c r="L154" s="5"/>
    </row>
    <row r="155" spans="1:12" customHeight="1" ht="105" outlineLevel="3">
      <c r="A155" s="1"/>
      <c r="B155" s="1">
        <v>878790</v>
      </c>
      <c r="C155" s="1" t="s">
        <v>458</v>
      </c>
      <c r="D155" s="1"/>
      <c r="E155" s="2" t="s">
        <v>459</v>
      </c>
      <c r="F155" s="2" t="s">
        <v>460</v>
      </c>
      <c r="G155" s="2">
        <v>0</v>
      </c>
      <c r="H155" s="2">
        <v>0</v>
      </c>
      <c r="I155" s="1">
        <v>0</v>
      </c>
      <c r="J155" s="3" t="s">
        <v>14</v>
      </c>
      <c r="K155" s="2" t="str">
        <f>J155*1133.90</f>
        <v>0</v>
      </c>
      <c r="L155" s="5"/>
    </row>
    <row r="156" spans="1:12" customHeight="1" ht="105" outlineLevel="3">
      <c r="A156" s="1"/>
      <c r="B156" s="1">
        <v>878791</v>
      </c>
      <c r="C156" s="1" t="s">
        <v>461</v>
      </c>
      <c r="D156" s="1"/>
      <c r="E156" s="2" t="s">
        <v>462</v>
      </c>
      <c r="F156" s="2" t="s">
        <v>463</v>
      </c>
      <c r="G156" s="2">
        <v>2</v>
      </c>
      <c r="H156" s="2">
        <v>0</v>
      </c>
      <c r="I156" s="1">
        <v>0</v>
      </c>
      <c r="J156" s="3" t="s">
        <v>14</v>
      </c>
      <c r="K156" s="2" t="str">
        <f>J156*1173.00</f>
        <v>0</v>
      </c>
      <c r="L156" s="5"/>
    </row>
    <row r="157" spans="1:12" customHeight="1" ht="105" outlineLevel="3">
      <c r="A157" s="1"/>
      <c r="B157" s="1">
        <v>878792</v>
      </c>
      <c r="C157" s="1" t="s">
        <v>464</v>
      </c>
      <c r="D157" s="1"/>
      <c r="E157" s="2" t="s">
        <v>465</v>
      </c>
      <c r="F157" s="2" t="s">
        <v>466</v>
      </c>
      <c r="G157" s="2">
        <v>2</v>
      </c>
      <c r="H157" s="2">
        <v>0</v>
      </c>
      <c r="I157" s="1">
        <v>0</v>
      </c>
      <c r="J157" s="3" t="s">
        <v>14</v>
      </c>
      <c r="K157" s="2" t="str">
        <f>J157*1505.35</f>
        <v>0</v>
      </c>
      <c r="L157" s="5"/>
    </row>
    <row r="158" spans="1:12" customHeight="1" ht="105" outlineLevel="3">
      <c r="A158" s="1"/>
      <c r="B158" s="1">
        <v>878793</v>
      </c>
      <c r="C158" s="1" t="s">
        <v>467</v>
      </c>
      <c r="D158" s="1"/>
      <c r="E158" s="2" t="s">
        <v>468</v>
      </c>
      <c r="F158" s="2" t="s">
        <v>469</v>
      </c>
      <c r="G158" s="2">
        <v>0</v>
      </c>
      <c r="H158" s="2">
        <v>0</v>
      </c>
      <c r="I158" s="1">
        <v>0</v>
      </c>
      <c r="J158" s="3" t="s">
        <v>14</v>
      </c>
      <c r="K158" s="2" t="str">
        <f>J158*1622.65</f>
        <v>0</v>
      </c>
      <c r="L158" s="5"/>
    </row>
    <row r="159" spans="1:12" outlineLevel="1">
      <c r="A159" s="7" t="s">
        <v>470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customHeight="1" ht="105" outlineLevel="3">
      <c r="A160" s="1"/>
      <c r="B160" s="1">
        <v>879150</v>
      </c>
      <c r="C160" s="1" t="s">
        <v>471</v>
      </c>
      <c r="D160" s="1"/>
      <c r="E160" s="2" t="s">
        <v>472</v>
      </c>
      <c r="F160" s="2" t="s">
        <v>473</v>
      </c>
      <c r="G160" s="2">
        <v>9</v>
      </c>
      <c r="H160" s="2">
        <v>0</v>
      </c>
      <c r="I160" s="1">
        <v>0</v>
      </c>
      <c r="J160" s="3" t="s">
        <v>14</v>
      </c>
      <c r="K160" s="2" t="str">
        <f>J160*107.07</f>
        <v>0</v>
      </c>
      <c r="L160" s="5"/>
    </row>
    <row r="161" spans="1:12" customHeight="1" ht="105" outlineLevel="3">
      <c r="A161" s="1"/>
      <c r="B161" s="1">
        <v>879151</v>
      </c>
      <c r="C161" s="1" t="s">
        <v>474</v>
      </c>
      <c r="D161" s="1"/>
      <c r="E161" s="2" t="s">
        <v>475</v>
      </c>
      <c r="F161" s="2" t="s">
        <v>476</v>
      </c>
      <c r="G161" s="2">
        <v>0</v>
      </c>
      <c r="H161" s="2">
        <v>0</v>
      </c>
      <c r="I161" s="1">
        <v>0</v>
      </c>
      <c r="J161" s="3" t="s">
        <v>14</v>
      </c>
      <c r="K161" s="2" t="str">
        <f>J161*116.38</f>
        <v>0</v>
      </c>
      <c r="L161" s="5"/>
    </row>
    <row r="162" spans="1:12" customHeight="1" ht="105" outlineLevel="3">
      <c r="A162" s="1"/>
      <c r="B162" s="1">
        <v>879152</v>
      </c>
      <c r="C162" s="1" t="s">
        <v>477</v>
      </c>
      <c r="D162" s="1"/>
      <c r="E162" s="2" t="s">
        <v>478</v>
      </c>
      <c r="F162" s="2" t="s">
        <v>479</v>
      </c>
      <c r="G162" s="2" t="s">
        <v>480</v>
      </c>
      <c r="H162" s="2">
        <v>0</v>
      </c>
      <c r="I162" s="1">
        <v>0</v>
      </c>
      <c r="J162" s="3" t="s">
        <v>14</v>
      </c>
      <c r="K162" s="2" t="str">
        <f>J162*125.69</f>
        <v>0</v>
      </c>
      <c r="L162" s="5"/>
    </row>
    <row r="163" spans="1:12" customHeight="1" ht="105" outlineLevel="3">
      <c r="A163" s="1"/>
      <c r="B163" s="1">
        <v>879153</v>
      </c>
      <c r="C163" s="1" t="s">
        <v>481</v>
      </c>
      <c r="D163" s="1"/>
      <c r="E163" s="2" t="s">
        <v>482</v>
      </c>
      <c r="F163" s="2" t="s">
        <v>219</v>
      </c>
      <c r="G163" s="2">
        <v>0</v>
      </c>
      <c r="H163" s="2">
        <v>0</v>
      </c>
      <c r="I163" s="1">
        <v>0</v>
      </c>
      <c r="J163" s="3" t="s">
        <v>14</v>
      </c>
      <c r="K163" s="2" t="str">
        <f>J163*135.00</f>
        <v>0</v>
      </c>
      <c r="L163" s="5"/>
    </row>
    <row r="164" spans="1:12" customHeight="1" ht="105" outlineLevel="3">
      <c r="A164" s="1"/>
      <c r="B164" s="1">
        <v>879154</v>
      </c>
      <c r="C164" s="1" t="s">
        <v>483</v>
      </c>
      <c r="D164" s="1"/>
      <c r="E164" s="2" t="s">
        <v>484</v>
      </c>
      <c r="F164" s="2" t="s">
        <v>485</v>
      </c>
      <c r="G164" s="2">
        <v>0</v>
      </c>
      <c r="H164" s="2">
        <v>0</v>
      </c>
      <c r="I164" s="1">
        <v>0</v>
      </c>
      <c r="J164" s="3" t="s">
        <v>14</v>
      </c>
      <c r="K164" s="2" t="str">
        <f>J164*155.95</f>
        <v>0</v>
      </c>
      <c r="L164" s="5"/>
    </row>
    <row r="165" spans="1:12" customHeight="1" ht="105" outlineLevel="3">
      <c r="A165" s="1"/>
      <c r="B165" s="1">
        <v>879155</v>
      </c>
      <c r="C165" s="1" t="s">
        <v>486</v>
      </c>
      <c r="D165" s="1"/>
      <c r="E165" s="2" t="s">
        <v>487</v>
      </c>
      <c r="F165" s="2" t="s">
        <v>488</v>
      </c>
      <c r="G165" s="2">
        <v>0</v>
      </c>
      <c r="H165" s="2">
        <v>0</v>
      </c>
      <c r="I165" s="1">
        <v>0</v>
      </c>
      <c r="J165" s="3" t="s">
        <v>14</v>
      </c>
      <c r="K165" s="2" t="str">
        <f>J165*174.57</f>
        <v>0</v>
      </c>
      <c r="L165" s="5"/>
    </row>
    <row r="166" spans="1:12" customHeight="1" ht="105" outlineLevel="3">
      <c r="A166" s="1"/>
      <c r="B166" s="1">
        <v>879156</v>
      </c>
      <c r="C166" s="1" t="s">
        <v>489</v>
      </c>
      <c r="D166" s="1"/>
      <c r="E166" s="2" t="s">
        <v>490</v>
      </c>
      <c r="F166" s="2" t="s">
        <v>491</v>
      </c>
      <c r="G166" s="2">
        <v>2</v>
      </c>
      <c r="H166" s="2">
        <v>0</v>
      </c>
      <c r="I166" s="1">
        <v>0</v>
      </c>
      <c r="J166" s="3" t="s">
        <v>14</v>
      </c>
      <c r="K166" s="2" t="str">
        <f>J166*193.19</f>
        <v>0</v>
      </c>
      <c r="L166" s="5"/>
    </row>
    <row r="167" spans="1:12" customHeight="1" ht="105" outlineLevel="3">
      <c r="A167" s="1"/>
      <c r="B167" s="1">
        <v>879157</v>
      </c>
      <c r="C167" s="1" t="s">
        <v>492</v>
      </c>
      <c r="D167" s="1"/>
      <c r="E167" s="2" t="s">
        <v>493</v>
      </c>
      <c r="F167" s="2" t="s">
        <v>494</v>
      </c>
      <c r="G167" s="2">
        <v>0</v>
      </c>
      <c r="H167" s="2">
        <v>0</v>
      </c>
      <c r="I167" s="1">
        <v>0</v>
      </c>
      <c r="J167" s="3" t="s">
        <v>14</v>
      </c>
      <c r="K167" s="2" t="str">
        <f>J167*223.45</f>
        <v>0</v>
      </c>
      <c r="L167" s="5"/>
    </row>
    <row r="168" spans="1:12" customHeight="1" ht="105" outlineLevel="3">
      <c r="A168" s="1"/>
      <c r="B168" s="1">
        <v>879158</v>
      </c>
      <c r="C168" s="1" t="s">
        <v>495</v>
      </c>
      <c r="D168" s="1"/>
      <c r="E168" s="2" t="s">
        <v>496</v>
      </c>
      <c r="F168" s="2" t="s">
        <v>497</v>
      </c>
      <c r="G168" s="2">
        <v>0</v>
      </c>
      <c r="H168" s="2">
        <v>0</v>
      </c>
      <c r="I168" s="1">
        <v>0</v>
      </c>
      <c r="J168" s="3" t="s">
        <v>14</v>
      </c>
      <c r="K168" s="2" t="str">
        <f>J168*270.00</f>
        <v>0</v>
      </c>
      <c r="L168" s="5"/>
    </row>
    <row r="169" spans="1:12" customHeight="1" ht="105" outlineLevel="3">
      <c r="A169" s="1"/>
      <c r="B169" s="1">
        <v>879159</v>
      </c>
      <c r="C169" s="1" t="s">
        <v>498</v>
      </c>
      <c r="D169" s="1"/>
      <c r="E169" s="2" t="s">
        <v>499</v>
      </c>
      <c r="F169" s="2" t="s">
        <v>500</v>
      </c>
      <c r="G169" s="2">
        <v>2</v>
      </c>
      <c r="H169" s="2">
        <v>0</v>
      </c>
      <c r="I169" s="1">
        <v>0</v>
      </c>
      <c r="J169" s="3" t="s">
        <v>14</v>
      </c>
      <c r="K169" s="2" t="str">
        <f>J169*321.21</f>
        <v>0</v>
      </c>
      <c r="L169" s="5"/>
    </row>
    <row r="170" spans="1:12" customHeight="1" ht="105" outlineLevel="3">
      <c r="A170" s="1"/>
      <c r="B170" s="1">
        <v>879160</v>
      </c>
      <c r="C170" s="1" t="s">
        <v>501</v>
      </c>
      <c r="D170" s="1"/>
      <c r="E170" s="2" t="s">
        <v>502</v>
      </c>
      <c r="F170" s="2" t="s">
        <v>503</v>
      </c>
      <c r="G170" s="2" t="s">
        <v>480</v>
      </c>
      <c r="H170" s="2">
        <v>0</v>
      </c>
      <c r="I170" s="1">
        <v>0</v>
      </c>
      <c r="J170" s="3" t="s">
        <v>14</v>
      </c>
      <c r="K170" s="2" t="str">
        <f>J170*367.76</f>
        <v>0</v>
      </c>
      <c r="L170" s="5"/>
    </row>
    <row r="171" spans="1:12" customHeight="1" ht="105" outlineLevel="3">
      <c r="A171" s="1"/>
      <c r="B171" s="1">
        <v>879161</v>
      </c>
      <c r="C171" s="1" t="s">
        <v>504</v>
      </c>
      <c r="D171" s="1"/>
      <c r="E171" s="2" t="s">
        <v>505</v>
      </c>
      <c r="F171" s="2" t="s">
        <v>506</v>
      </c>
      <c r="G171" s="2">
        <v>10</v>
      </c>
      <c r="H171" s="2">
        <v>0</v>
      </c>
      <c r="I171" s="1">
        <v>0</v>
      </c>
      <c r="J171" s="3" t="s">
        <v>14</v>
      </c>
      <c r="K171" s="2" t="str">
        <f>J171*430.61</f>
        <v>0</v>
      </c>
      <c r="L171" s="5"/>
    </row>
    <row r="172" spans="1:12" customHeight="1" ht="105" outlineLevel="3">
      <c r="A172" s="1"/>
      <c r="B172" s="1">
        <v>879162</v>
      </c>
      <c r="C172" s="1" t="s">
        <v>507</v>
      </c>
      <c r="D172" s="1"/>
      <c r="E172" s="2" t="s">
        <v>508</v>
      </c>
      <c r="F172" s="2" t="s">
        <v>509</v>
      </c>
      <c r="G172" s="2">
        <v>0</v>
      </c>
      <c r="H172" s="2">
        <v>0</v>
      </c>
      <c r="I172" s="1">
        <v>0</v>
      </c>
      <c r="J172" s="3" t="s">
        <v>14</v>
      </c>
      <c r="K172" s="2" t="str">
        <f>J172*488.80</f>
        <v>0</v>
      </c>
      <c r="L172" s="5"/>
    </row>
    <row r="173" spans="1:12" customHeight="1" ht="105" outlineLevel="3">
      <c r="A173" s="1"/>
      <c r="B173" s="1">
        <v>879163</v>
      </c>
      <c r="C173" s="1" t="s">
        <v>510</v>
      </c>
      <c r="D173" s="1"/>
      <c r="E173" s="2" t="s">
        <v>511</v>
      </c>
      <c r="F173" s="2" t="s">
        <v>341</v>
      </c>
      <c r="G173" s="2">
        <v>0</v>
      </c>
      <c r="H173" s="2">
        <v>0</v>
      </c>
      <c r="I173" s="1">
        <v>0</v>
      </c>
      <c r="J173" s="3" t="s">
        <v>14</v>
      </c>
      <c r="K173" s="2" t="str">
        <f>J173*0.00</f>
        <v>0</v>
      </c>
      <c r="L173" s="5"/>
    </row>
    <row r="174" spans="1:12" customHeight="1" ht="105" outlineLevel="3">
      <c r="A174" s="1"/>
      <c r="B174" s="1">
        <v>879164</v>
      </c>
      <c r="C174" s="1" t="s">
        <v>512</v>
      </c>
      <c r="D174" s="1"/>
      <c r="E174" s="2" t="s">
        <v>513</v>
      </c>
      <c r="F174" s="2" t="s">
        <v>341</v>
      </c>
      <c r="G174" s="2">
        <v>0</v>
      </c>
      <c r="H174" s="2">
        <v>0</v>
      </c>
      <c r="I174" s="1">
        <v>0</v>
      </c>
      <c r="J174" s="3" t="s">
        <v>14</v>
      </c>
      <c r="K174" s="2" t="str">
        <f>J174*0.00</f>
        <v>0</v>
      </c>
      <c r="L174" s="5"/>
    </row>
    <row r="175" spans="1:12" customHeight="1" ht="105" outlineLevel="3">
      <c r="A175" s="1"/>
      <c r="B175" s="1">
        <v>879165</v>
      </c>
      <c r="C175" s="1" t="s">
        <v>514</v>
      </c>
      <c r="D175" s="1"/>
      <c r="E175" s="2" t="s">
        <v>515</v>
      </c>
      <c r="F175" s="2" t="s">
        <v>516</v>
      </c>
      <c r="G175" s="2">
        <v>0</v>
      </c>
      <c r="H175" s="2">
        <v>0</v>
      </c>
      <c r="I175" s="1">
        <v>0</v>
      </c>
      <c r="J175" s="3" t="s">
        <v>14</v>
      </c>
      <c r="K175" s="2" t="str">
        <f>J175*128.02</f>
        <v>0</v>
      </c>
      <c r="L175" s="5"/>
    </row>
    <row r="176" spans="1:12" customHeight="1" ht="105" outlineLevel="3">
      <c r="A176" s="1"/>
      <c r="B176" s="1">
        <v>879166</v>
      </c>
      <c r="C176" s="1" t="s">
        <v>517</v>
      </c>
      <c r="D176" s="1"/>
      <c r="E176" s="2" t="s">
        <v>518</v>
      </c>
      <c r="F176" s="2" t="s">
        <v>519</v>
      </c>
      <c r="G176" s="2">
        <v>0</v>
      </c>
      <c r="H176" s="2">
        <v>0</v>
      </c>
      <c r="I176" s="1">
        <v>0</v>
      </c>
      <c r="J176" s="3" t="s">
        <v>14</v>
      </c>
      <c r="K176" s="2" t="str">
        <f>J176*137.33</f>
        <v>0</v>
      </c>
      <c r="L176" s="5"/>
    </row>
    <row r="177" spans="1:12" customHeight="1" ht="105" outlineLevel="3">
      <c r="A177" s="1"/>
      <c r="B177" s="1">
        <v>879167</v>
      </c>
      <c r="C177" s="1" t="s">
        <v>520</v>
      </c>
      <c r="D177" s="1"/>
      <c r="E177" s="2" t="s">
        <v>521</v>
      </c>
      <c r="F177" s="2" t="s">
        <v>522</v>
      </c>
      <c r="G177" s="2">
        <v>0</v>
      </c>
      <c r="H177" s="2">
        <v>0</v>
      </c>
      <c r="I177" s="1">
        <v>0</v>
      </c>
      <c r="J177" s="3" t="s">
        <v>14</v>
      </c>
      <c r="K177" s="2" t="str">
        <f>J177*144.31</f>
        <v>0</v>
      </c>
      <c r="L177" s="5"/>
    </row>
    <row r="178" spans="1:12" customHeight="1" ht="105" outlineLevel="3">
      <c r="A178" s="1"/>
      <c r="B178" s="1">
        <v>879168</v>
      </c>
      <c r="C178" s="1" t="s">
        <v>523</v>
      </c>
      <c r="D178" s="1"/>
      <c r="E178" s="2" t="s">
        <v>524</v>
      </c>
      <c r="F178" s="2" t="s">
        <v>485</v>
      </c>
      <c r="G178" s="2">
        <v>0</v>
      </c>
      <c r="H178" s="2">
        <v>0</v>
      </c>
      <c r="I178" s="1">
        <v>0</v>
      </c>
      <c r="J178" s="3" t="s">
        <v>14</v>
      </c>
      <c r="K178" s="2" t="str">
        <f>J178*155.95</f>
        <v>0</v>
      </c>
      <c r="L178" s="5"/>
    </row>
    <row r="179" spans="1:12" customHeight="1" ht="105" outlineLevel="3">
      <c r="A179" s="1"/>
      <c r="B179" s="1">
        <v>879169</v>
      </c>
      <c r="C179" s="1" t="s">
        <v>525</v>
      </c>
      <c r="D179" s="1"/>
      <c r="E179" s="2" t="s">
        <v>526</v>
      </c>
      <c r="F179" s="2" t="s">
        <v>488</v>
      </c>
      <c r="G179" s="2">
        <v>0</v>
      </c>
      <c r="H179" s="2">
        <v>0</v>
      </c>
      <c r="I179" s="1">
        <v>0</v>
      </c>
      <c r="J179" s="3" t="s">
        <v>14</v>
      </c>
      <c r="K179" s="2" t="str">
        <f>J179*174.57</f>
        <v>0</v>
      </c>
      <c r="L179" s="5"/>
    </row>
    <row r="180" spans="1:12" customHeight="1" ht="105" outlineLevel="3">
      <c r="A180" s="1"/>
      <c r="B180" s="1">
        <v>879170</v>
      </c>
      <c r="C180" s="1" t="s">
        <v>527</v>
      </c>
      <c r="D180" s="1"/>
      <c r="E180" s="2" t="s">
        <v>528</v>
      </c>
      <c r="F180" s="2" t="s">
        <v>529</v>
      </c>
      <c r="G180" s="2">
        <v>8</v>
      </c>
      <c r="H180" s="2">
        <v>0</v>
      </c>
      <c r="I180" s="1">
        <v>0</v>
      </c>
      <c r="J180" s="3" t="s">
        <v>14</v>
      </c>
      <c r="K180" s="2" t="str">
        <f>J180*195.52</f>
        <v>0</v>
      </c>
      <c r="L180" s="5"/>
    </row>
    <row r="181" spans="1:12" customHeight="1" ht="105" outlineLevel="3">
      <c r="A181" s="1"/>
      <c r="B181" s="1">
        <v>879171</v>
      </c>
      <c r="C181" s="1" t="s">
        <v>530</v>
      </c>
      <c r="D181" s="1"/>
      <c r="E181" s="2" t="s">
        <v>531</v>
      </c>
      <c r="F181" s="2" t="s">
        <v>532</v>
      </c>
      <c r="G181" s="2">
        <v>0</v>
      </c>
      <c r="H181" s="2">
        <v>0</v>
      </c>
      <c r="I181" s="1">
        <v>0</v>
      </c>
      <c r="J181" s="3" t="s">
        <v>14</v>
      </c>
      <c r="K181" s="2" t="str">
        <f>J181*211.81</f>
        <v>0</v>
      </c>
      <c r="L181" s="5"/>
    </row>
    <row r="182" spans="1:12" customHeight="1" ht="105" outlineLevel="3">
      <c r="A182" s="1"/>
      <c r="B182" s="1">
        <v>879172</v>
      </c>
      <c r="C182" s="1" t="s">
        <v>533</v>
      </c>
      <c r="D182" s="1"/>
      <c r="E182" s="2" t="s">
        <v>534</v>
      </c>
      <c r="F182" s="2" t="s">
        <v>535</v>
      </c>
      <c r="G182" s="2">
        <v>6</v>
      </c>
      <c r="H182" s="2">
        <v>0</v>
      </c>
      <c r="I182" s="1">
        <v>0</v>
      </c>
      <c r="J182" s="3" t="s">
        <v>14</v>
      </c>
      <c r="K182" s="2" t="str">
        <f>J182*242.07</f>
        <v>0</v>
      </c>
      <c r="L182" s="5"/>
    </row>
    <row r="183" spans="1:12" customHeight="1" ht="105" outlineLevel="3">
      <c r="A183" s="1"/>
      <c r="B183" s="1">
        <v>879173</v>
      </c>
      <c r="C183" s="1" t="s">
        <v>536</v>
      </c>
      <c r="D183" s="1"/>
      <c r="E183" s="2" t="s">
        <v>537</v>
      </c>
      <c r="F183" s="2" t="s">
        <v>538</v>
      </c>
      <c r="G183" s="2">
        <v>0</v>
      </c>
      <c r="H183" s="2">
        <v>0</v>
      </c>
      <c r="I183" s="1">
        <v>0</v>
      </c>
      <c r="J183" s="3" t="s">
        <v>14</v>
      </c>
      <c r="K183" s="2" t="str">
        <f>J183*290.95</f>
        <v>0</v>
      </c>
      <c r="L183" s="5"/>
    </row>
    <row r="184" spans="1:12" customHeight="1" ht="105" outlineLevel="3">
      <c r="A184" s="1"/>
      <c r="B184" s="1">
        <v>879174</v>
      </c>
      <c r="C184" s="1" t="s">
        <v>539</v>
      </c>
      <c r="D184" s="1"/>
      <c r="E184" s="2" t="s">
        <v>540</v>
      </c>
      <c r="F184" s="2" t="s">
        <v>541</v>
      </c>
      <c r="G184" s="2" t="s">
        <v>184</v>
      </c>
      <c r="H184" s="2">
        <v>0</v>
      </c>
      <c r="I184" s="1">
        <v>0</v>
      </c>
      <c r="J184" s="3" t="s">
        <v>14</v>
      </c>
      <c r="K184" s="2" t="str">
        <f>J184*339.83</f>
        <v>0</v>
      </c>
      <c r="L184" s="5"/>
    </row>
    <row r="185" spans="1:12" customHeight="1" ht="105" outlineLevel="3">
      <c r="A185" s="1"/>
      <c r="B185" s="1">
        <v>879175</v>
      </c>
      <c r="C185" s="1" t="s">
        <v>542</v>
      </c>
      <c r="D185" s="1"/>
      <c r="E185" s="2" t="s">
        <v>543</v>
      </c>
      <c r="F185" s="2" t="s">
        <v>544</v>
      </c>
      <c r="G185" s="2">
        <v>0</v>
      </c>
      <c r="H185" s="2">
        <v>0</v>
      </c>
      <c r="I185" s="1">
        <v>0</v>
      </c>
      <c r="J185" s="3" t="s">
        <v>14</v>
      </c>
      <c r="K185" s="2" t="str">
        <f>J185*388.71</f>
        <v>0</v>
      </c>
      <c r="L185" s="5"/>
    </row>
    <row r="186" spans="1:12" customHeight="1" ht="105" outlineLevel="3">
      <c r="A186" s="1"/>
      <c r="B186" s="1">
        <v>879176</v>
      </c>
      <c r="C186" s="1" t="s">
        <v>545</v>
      </c>
      <c r="D186" s="1"/>
      <c r="E186" s="2" t="s">
        <v>546</v>
      </c>
      <c r="F186" s="2" t="s">
        <v>341</v>
      </c>
      <c r="G186" s="2">
        <v>0</v>
      </c>
      <c r="H186" s="2">
        <v>0</v>
      </c>
      <c r="I186" s="1">
        <v>0</v>
      </c>
      <c r="J186" s="3" t="s">
        <v>14</v>
      </c>
      <c r="K186" s="2" t="str">
        <f>J186*0.00</f>
        <v>0</v>
      </c>
      <c r="L186" s="5"/>
    </row>
    <row r="187" spans="1:12" customHeight="1" ht="105" outlineLevel="3">
      <c r="A187" s="1"/>
      <c r="B187" s="1">
        <v>879177</v>
      </c>
      <c r="C187" s="1" t="s">
        <v>547</v>
      </c>
      <c r="D187" s="1"/>
      <c r="E187" s="2" t="s">
        <v>548</v>
      </c>
      <c r="F187" s="2" t="s">
        <v>341</v>
      </c>
      <c r="G187" s="2">
        <v>0</v>
      </c>
      <c r="H187" s="2">
        <v>0</v>
      </c>
      <c r="I187" s="1">
        <v>0</v>
      </c>
      <c r="J187" s="3" t="s">
        <v>14</v>
      </c>
      <c r="K187" s="2" t="str">
        <f>J187*0.00</f>
        <v>0</v>
      </c>
      <c r="L187" s="5"/>
    </row>
    <row r="188" spans="1:12" customHeight="1" ht="105" outlineLevel="3">
      <c r="A188" s="1"/>
      <c r="B188" s="1">
        <v>879178</v>
      </c>
      <c r="C188" s="1" t="s">
        <v>549</v>
      </c>
      <c r="D188" s="1"/>
      <c r="E188" s="2" t="s">
        <v>550</v>
      </c>
      <c r="F188" s="2" t="s">
        <v>341</v>
      </c>
      <c r="G188" s="2">
        <v>0</v>
      </c>
      <c r="H188" s="2">
        <v>0</v>
      </c>
      <c r="I188" s="1">
        <v>0</v>
      </c>
      <c r="J188" s="3" t="s">
        <v>14</v>
      </c>
      <c r="K188" s="2" t="str">
        <f>J188*0.00</f>
        <v>0</v>
      </c>
      <c r="L188" s="5"/>
    </row>
    <row r="189" spans="1:12" customHeight="1" ht="105" outlineLevel="3">
      <c r="A189" s="1"/>
      <c r="B189" s="1">
        <v>879179</v>
      </c>
      <c r="C189" s="1" t="s">
        <v>551</v>
      </c>
      <c r="D189" s="1"/>
      <c r="E189" s="2" t="s">
        <v>552</v>
      </c>
      <c r="F189" s="2" t="s">
        <v>341</v>
      </c>
      <c r="G189" s="2">
        <v>0</v>
      </c>
      <c r="H189" s="2">
        <v>0</v>
      </c>
      <c r="I189" s="1">
        <v>0</v>
      </c>
      <c r="J189" s="3" t="s">
        <v>14</v>
      </c>
      <c r="K189" s="2" t="str">
        <f>J189*0.00</f>
        <v>0</v>
      </c>
      <c r="L189" s="5"/>
    </row>
    <row r="190" spans="1:12" outlineLevel="1">
      <c r="A190" s="7" t="s">
        <v>553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5"/>
    </row>
    <row r="191" spans="1:12" customHeight="1" ht="105" outlineLevel="3">
      <c r="A191" s="1"/>
      <c r="B191" s="1">
        <v>879139</v>
      </c>
      <c r="C191" s="1" t="s">
        <v>554</v>
      </c>
      <c r="D191" s="1"/>
      <c r="E191" s="2" t="s">
        <v>555</v>
      </c>
      <c r="F191" s="2" t="s">
        <v>556</v>
      </c>
      <c r="G191" s="2">
        <v>0</v>
      </c>
      <c r="H191" s="2">
        <v>0</v>
      </c>
      <c r="I191" s="1">
        <v>0</v>
      </c>
      <c r="J191" s="3" t="s">
        <v>43</v>
      </c>
      <c r="K191" s="2" t="str">
        <f>J191*186.21</f>
        <v>0</v>
      </c>
      <c r="L191" s="5"/>
    </row>
    <row r="192" spans="1:12" customHeight="1" ht="105" outlineLevel="3">
      <c r="A192" s="1"/>
      <c r="B192" s="1">
        <v>879140</v>
      </c>
      <c r="C192" s="1" t="s">
        <v>557</v>
      </c>
      <c r="D192" s="1"/>
      <c r="E192" s="2" t="s">
        <v>558</v>
      </c>
      <c r="F192" s="2" t="s">
        <v>559</v>
      </c>
      <c r="G192" s="2">
        <v>0</v>
      </c>
      <c r="H192" s="2">
        <v>0</v>
      </c>
      <c r="I192" s="1">
        <v>0</v>
      </c>
      <c r="J192" s="3" t="s">
        <v>43</v>
      </c>
      <c r="K192" s="2" t="str">
        <f>J192*204.83</f>
        <v>0</v>
      </c>
      <c r="L192" s="5"/>
    </row>
    <row r="193" spans="1:12" customHeight="1" ht="105" outlineLevel="3">
      <c r="A193" s="1"/>
      <c r="B193" s="1">
        <v>879141</v>
      </c>
      <c r="C193" s="1" t="s">
        <v>560</v>
      </c>
      <c r="D193" s="1"/>
      <c r="E193" s="2" t="s">
        <v>561</v>
      </c>
      <c r="F193" s="2" t="s">
        <v>562</v>
      </c>
      <c r="G193" s="2">
        <v>0</v>
      </c>
      <c r="H193" s="2">
        <v>0</v>
      </c>
      <c r="I193" s="1">
        <v>0</v>
      </c>
      <c r="J193" s="3" t="s">
        <v>43</v>
      </c>
      <c r="K193" s="2" t="str">
        <f>J193*225.78</f>
        <v>0</v>
      </c>
      <c r="L193" s="5"/>
    </row>
    <row r="194" spans="1:12" customHeight="1" ht="105" outlineLevel="3">
      <c r="A194" s="1"/>
      <c r="B194" s="1">
        <v>879142</v>
      </c>
      <c r="C194" s="1" t="s">
        <v>563</v>
      </c>
      <c r="D194" s="1"/>
      <c r="E194" s="2" t="s">
        <v>564</v>
      </c>
      <c r="F194" s="2" t="s">
        <v>535</v>
      </c>
      <c r="G194" s="2">
        <v>0</v>
      </c>
      <c r="H194" s="2">
        <v>0</v>
      </c>
      <c r="I194" s="1">
        <v>0</v>
      </c>
      <c r="J194" s="3" t="s">
        <v>43</v>
      </c>
      <c r="K194" s="2" t="str">
        <f>J194*242.07</f>
        <v>0</v>
      </c>
      <c r="L194" s="5"/>
    </row>
    <row r="195" spans="1:12" customHeight="1" ht="105" outlineLevel="3">
      <c r="A195" s="1"/>
      <c r="B195" s="1">
        <v>879143</v>
      </c>
      <c r="C195" s="1" t="s">
        <v>565</v>
      </c>
      <c r="D195" s="1"/>
      <c r="E195" s="2" t="s">
        <v>566</v>
      </c>
      <c r="F195" s="2" t="s">
        <v>567</v>
      </c>
      <c r="G195" s="2">
        <v>0</v>
      </c>
      <c r="H195" s="2">
        <v>0</v>
      </c>
      <c r="I195" s="1">
        <v>0</v>
      </c>
      <c r="J195" s="3" t="s">
        <v>43</v>
      </c>
      <c r="K195" s="2" t="str">
        <f>J195*279.31</f>
        <v>0</v>
      </c>
      <c r="L195" s="5"/>
    </row>
    <row r="196" spans="1:12" customHeight="1" ht="105" outlineLevel="3">
      <c r="A196" s="1"/>
      <c r="B196" s="1">
        <v>879144</v>
      </c>
      <c r="C196" s="1" t="s">
        <v>568</v>
      </c>
      <c r="D196" s="1"/>
      <c r="E196" s="2" t="s">
        <v>569</v>
      </c>
      <c r="F196" s="2" t="s">
        <v>570</v>
      </c>
      <c r="G196" s="2">
        <v>0</v>
      </c>
      <c r="H196" s="2">
        <v>0</v>
      </c>
      <c r="I196" s="1">
        <v>0</v>
      </c>
      <c r="J196" s="3" t="s">
        <v>43</v>
      </c>
      <c r="K196" s="2" t="str">
        <f>J196*281.64</f>
        <v>0</v>
      </c>
      <c r="L196" s="5"/>
    </row>
    <row r="197" spans="1:12" customHeight="1" ht="105" outlineLevel="3">
      <c r="A197" s="1"/>
      <c r="B197" s="1">
        <v>879145</v>
      </c>
      <c r="C197" s="1" t="s">
        <v>571</v>
      </c>
      <c r="D197" s="1"/>
      <c r="E197" s="2" t="s">
        <v>572</v>
      </c>
      <c r="F197" s="2" t="s">
        <v>500</v>
      </c>
      <c r="G197" s="2">
        <v>0</v>
      </c>
      <c r="H197" s="2">
        <v>0</v>
      </c>
      <c r="I197" s="1">
        <v>0</v>
      </c>
      <c r="J197" s="3" t="s">
        <v>43</v>
      </c>
      <c r="K197" s="2" t="str">
        <f>J197*321.21</f>
        <v>0</v>
      </c>
      <c r="L197" s="5"/>
    </row>
    <row r="198" spans="1:12" customHeight="1" ht="105" outlineLevel="3">
      <c r="A198" s="1"/>
      <c r="B198" s="1">
        <v>879146</v>
      </c>
      <c r="C198" s="1" t="s">
        <v>573</v>
      </c>
      <c r="D198" s="1"/>
      <c r="E198" s="2" t="s">
        <v>574</v>
      </c>
      <c r="F198" s="2" t="s">
        <v>575</v>
      </c>
      <c r="G198" s="2">
        <v>0</v>
      </c>
      <c r="H198" s="2">
        <v>0</v>
      </c>
      <c r="I198" s="1">
        <v>0</v>
      </c>
      <c r="J198" s="3" t="s">
        <v>43</v>
      </c>
      <c r="K198" s="2" t="str">
        <f>J198*360.78</f>
        <v>0</v>
      </c>
      <c r="L198" s="5"/>
    </row>
    <row r="199" spans="1:12" customHeight="1" ht="105" outlineLevel="3">
      <c r="A199" s="1"/>
      <c r="B199" s="1">
        <v>879147</v>
      </c>
      <c r="C199" s="1" t="s">
        <v>576</v>
      </c>
      <c r="D199" s="1"/>
      <c r="E199" s="2" t="s">
        <v>577</v>
      </c>
      <c r="F199" s="2" t="s">
        <v>578</v>
      </c>
      <c r="G199" s="2">
        <v>0</v>
      </c>
      <c r="H199" s="2">
        <v>0</v>
      </c>
      <c r="I199" s="1">
        <v>0</v>
      </c>
      <c r="J199" s="3" t="s">
        <v>43</v>
      </c>
      <c r="K199" s="2" t="str">
        <f>J199*418.97</f>
        <v>0</v>
      </c>
      <c r="L199" s="5"/>
    </row>
    <row r="200" spans="1:12" customHeight="1" ht="105" outlineLevel="3">
      <c r="A200" s="1"/>
      <c r="B200" s="1">
        <v>879148</v>
      </c>
      <c r="C200" s="1" t="s">
        <v>579</v>
      </c>
      <c r="D200" s="1"/>
      <c r="E200" s="2" t="s">
        <v>580</v>
      </c>
      <c r="F200" s="2" t="s">
        <v>581</v>
      </c>
      <c r="G200" s="2" t="s">
        <v>480</v>
      </c>
      <c r="H200" s="2">
        <v>0</v>
      </c>
      <c r="I200" s="1">
        <v>0</v>
      </c>
      <c r="J200" s="3" t="s">
        <v>43</v>
      </c>
      <c r="K200" s="2" t="str">
        <f>J200*477.16</f>
        <v>0</v>
      </c>
      <c r="L200" s="5"/>
    </row>
    <row r="201" spans="1:12" customHeight="1" ht="105" outlineLevel="3">
      <c r="A201" s="1"/>
      <c r="B201" s="1">
        <v>879149</v>
      </c>
      <c r="C201" s="1" t="s">
        <v>582</v>
      </c>
      <c r="D201" s="1"/>
      <c r="E201" s="2" t="s">
        <v>583</v>
      </c>
      <c r="F201" s="2" t="s">
        <v>584</v>
      </c>
      <c r="G201" s="2">
        <v>0</v>
      </c>
      <c r="H201" s="2">
        <v>0</v>
      </c>
      <c r="I201" s="1">
        <v>0</v>
      </c>
      <c r="J201" s="3" t="s">
        <v>43</v>
      </c>
      <c r="K201" s="2" t="str">
        <f>J201*537.68</f>
        <v>0</v>
      </c>
      <c r="L201" s="5"/>
    </row>
    <row r="202" spans="1:12" outlineLevel="1">
      <c r="A202" s="7" t="s">
        <v>585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5"/>
    </row>
    <row r="203" spans="1:12" customHeight="1" ht="105" outlineLevel="3">
      <c r="A203" s="1"/>
      <c r="B203" s="1">
        <v>878996</v>
      </c>
      <c r="C203" s="1" t="s">
        <v>586</v>
      </c>
      <c r="D203" s="1" t="s">
        <v>587</v>
      </c>
      <c r="E203" s="2" t="s">
        <v>588</v>
      </c>
      <c r="F203" s="2" t="s">
        <v>263</v>
      </c>
      <c r="G203" s="2" t="s">
        <v>589</v>
      </c>
      <c r="H203" s="2">
        <v>0</v>
      </c>
      <c r="I203" s="1">
        <v>0</v>
      </c>
      <c r="J203" s="3" t="s">
        <v>86</v>
      </c>
      <c r="K203" s="2" t="str">
        <f>J203*98.49</f>
        <v>0</v>
      </c>
      <c r="L203" s="5"/>
    </row>
    <row r="204" spans="1:12" customHeight="1" ht="105" outlineLevel="3">
      <c r="A204" s="1"/>
      <c r="B204" s="1">
        <v>878998</v>
      </c>
      <c r="C204" s="1" t="s">
        <v>590</v>
      </c>
      <c r="D204" s="1" t="s">
        <v>591</v>
      </c>
      <c r="E204" s="2" t="s">
        <v>592</v>
      </c>
      <c r="F204" s="2" t="s">
        <v>593</v>
      </c>
      <c r="G204" s="2" t="s">
        <v>594</v>
      </c>
      <c r="H204" s="2">
        <v>0</v>
      </c>
      <c r="I204" s="1">
        <v>0</v>
      </c>
      <c r="J204" s="3" t="s">
        <v>86</v>
      </c>
      <c r="K204" s="2" t="str">
        <f>J204*198.45</f>
        <v>0</v>
      </c>
      <c r="L204" s="5"/>
    </row>
    <row r="205" spans="1:12" customHeight="1" ht="105" outlineLevel="3">
      <c r="A205" s="1"/>
      <c r="B205" s="1">
        <v>930216</v>
      </c>
      <c r="C205" s="1" t="s">
        <v>595</v>
      </c>
      <c r="D205" s="1"/>
      <c r="E205" s="2" t="s">
        <v>596</v>
      </c>
      <c r="F205" s="2" t="s">
        <v>597</v>
      </c>
      <c r="G205" s="2" t="s">
        <v>589</v>
      </c>
      <c r="H205" s="2">
        <v>0</v>
      </c>
      <c r="I205" s="1">
        <v>0</v>
      </c>
      <c r="J205" s="3" t="s">
        <v>86</v>
      </c>
      <c r="K205" s="2" t="str">
        <f>J205*115.00</f>
        <v>0</v>
      </c>
      <c r="L205" s="5"/>
    </row>
    <row r="206" spans="1:12" customHeight="1" ht="105" outlineLevel="3">
      <c r="A206" s="1"/>
      <c r="B206" s="1">
        <v>930217</v>
      </c>
      <c r="C206" s="1" t="s">
        <v>598</v>
      </c>
      <c r="D206" s="1"/>
      <c r="E206" s="2" t="s">
        <v>599</v>
      </c>
      <c r="F206" s="2" t="s">
        <v>600</v>
      </c>
      <c r="G206" s="2" t="s">
        <v>589</v>
      </c>
      <c r="H206" s="2">
        <v>0</v>
      </c>
      <c r="I206" s="1">
        <v>0</v>
      </c>
      <c r="J206" s="3" t="s">
        <v>86</v>
      </c>
      <c r="K206" s="2" t="str">
        <f>J206*190.00</f>
        <v>0</v>
      </c>
      <c r="L206" s="5"/>
    </row>
    <row r="207" spans="1:12" customHeight="1" ht="105" outlineLevel="3">
      <c r="A207" s="1"/>
      <c r="B207" s="1">
        <v>930218</v>
      </c>
      <c r="C207" s="1" t="s">
        <v>601</v>
      </c>
      <c r="D207" s="1"/>
      <c r="E207" s="2" t="s">
        <v>602</v>
      </c>
      <c r="F207" s="2" t="s">
        <v>603</v>
      </c>
      <c r="G207" s="2" t="s">
        <v>184</v>
      </c>
      <c r="H207" s="2">
        <v>0</v>
      </c>
      <c r="I207" s="1">
        <v>0</v>
      </c>
      <c r="J207" s="3" t="s">
        <v>86</v>
      </c>
      <c r="K207" s="2" t="str">
        <f>J207*275.00</f>
        <v>0</v>
      </c>
      <c r="L207" s="5"/>
    </row>
    <row r="208" spans="1:12" customHeight="1" ht="105" outlineLevel="3">
      <c r="A208" s="1"/>
      <c r="B208" s="1">
        <v>930223</v>
      </c>
      <c r="C208" s="1" t="s">
        <v>604</v>
      </c>
      <c r="D208" s="1"/>
      <c r="E208" s="2" t="s">
        <v>605</v>
      </c>
      <c r="F208" s="2" t="s">
        <v>606</v>
      </c>
      <c r="G208" s="2" t="s">
        <v>594</v>
      </c>
      <c r="H208" s="2">
        <v>0</v>
      </c>
      <c r="I208" s="1">
        <v>0</v>
      </c>
      <c r="J208" s="3" t="s">
        <v>86</v>
      </c>
      <c r="K208" s="2" t="str">
        <f>J208*35.00</f>
        <v>0</v>
      </c>
      <c r="L208" s="5"/>
    </row>
    <row r="209" spans="1:12" customHeight="1" ht="105" outlineLevel="3">
      <c r="A209" s="1"/>
      <c r="B209" s="1">
        <v>930227</v>
      </c>
      <c r="C209" s="1" t="s">
        <v>607</v>
      </c>
      <c r="D209" s="1"/>
      <c r="E209" s="2" t="s">
        <v>608</v>
      </c>
      <c r="F209" s="2" t="s">
        <v>609</v>
      </c>
      <c r="G209" s="2" t="s">
        <v>594</v>
      </c>
      <c r="H209" s="2">
        <v>0</v>
      </c>
      <c r="I209" s="1">
        <v>0</v>
      </c>
      <c r="J209" s="3" t="s">
        <v>86</v>
      </c>
      <c r="K209" s="2" t="str">
        <f>J209*240.00</f>
        <v>0</v>
      </c>
      <c r="L209" s="5"/>
    </row>
    <row r="210" spans="1:12" customHeight="1" ht="105" outlineLevel="3">
      <c r="A210" s="1"/>
      <c r="B210" s="1">
        <v>930228</v>
      </c>
      <c r="C210" s="1" t="s">
        <v>610</v>
      </c>
      <c r="D210" s="1"/>
      <c r="E210" s="2" t="s">
        <v>611</v>
      </c>
      <c r="F210" s="2" t="s">
        <v>612</v>
      </c>
      <c r="G210" s="2" t="s">
        <v>184</v>
      </c>
      <c r="H210" s="2">
        <v>0</v>
      </c>
      <c r="I210" s="1">
        <v>0</v>
      </c>
      <c r="J210" s="3" t="s">
        <v>86</v>
      </c>
      <c r="K210" s="2" t="str">
        <f>J210*335.00</f>
        <v>0</v>
      </c>
      <c r="L2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26:K26"/>
    <mergeCell ref="A31:K31"/>
    <mergeCell ref="A35:K35"/>
    <mergeCell ref="A40:K40"/>
    <mergeCell ref="A69:K69"/>
    <mergeCell ref="A76:K76"/>
    <mergeCell ref="A79:K79"/>
    <mergeCell ref="A84:K84"/>
    <mergeCell ref="A105:K105"/>
    <mergeCell ref="A144:K144"/>
    <mergeCell ref="A153:K153"/>
    <mergeCell ref="A159:K159"/>
    <mergeCell ref="A190:K190"/>
    <mergeCell ref="A202:K20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2026-04-30T00:59:10+03:00</dcterms:created>
  <dcterms:modified xsi:type="dcterms:W3CDTF">2026-04-30T00:59:10+03:00</dcterms:modified>
  <dc:title>Untitled Spreadsheet</dc:title>
  <dc:description/>
  <dc:subject/>
  <cp:keywords/>
  <cp:category/>
</cp:coreProperties>
</file>