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<sst xmlns="http://schemas.openxmlformats.org/spreadsheetml/2006/main" uniqueCount="383">
  <si>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</si>
  <si>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</si>
  <si>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</si>
  <si>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</si>
  <si>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</si>
  <si>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</si>
  <si>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</si>
  <si>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</si>
  <si>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</si>
  <si>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</si>
  <si>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</si>
  <si>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Коллекторные группы в сборе</t>
  </si>
  <si>
    <t>Коллекторные группы ДЛЯ ТЕПЛОГО ПОЛА с расходомерами</t>
  </si>
  <si>
    <t>Коллекторные группы в сборе VALTEC С РАСХОДОМЕРАМИ  (для теплого пола)</t>
  </si>
  <si>
    <t>VLC-811023</t>
  </si>
  <si>
    <t>VTc.586.EMNX.0606</t>
  </si>
  <si>
    <t>Коллек группа НЕРЖ со встр. расх. в сборе, с воздух и слив клапан 1"х6 вых. Евроконус 3/4" (Италия)</t>
  </si>
  <si>
    <t>25 719.00 руб.</t>
  </si>
  <si>
    <t>&gt;25</t>
  </si>
  <si>
    <t>шт</t>
  </si>
  <si>
    <t>VLC-811037</t>
  </si>
  <si>
    <t>VTc.589.EMNX.0610</t>
  </si>
  <si>
    <t>- Коллекторная группа НЕРЖ со встр. расх. в сборе, с воздух и слив клапан 1"х10 вых. Евроконус 3/4"</t>
  </si>
  <si>
    <t>20 474.00 руб.</t>
  </si>
  <si>
    <t>VLC-811056</t>
  </si>
  <si>
    <t>VTc.596.EMNX.0611</t>
  </si>
  <si>
    <t>Коллекторная группа ЛАТУНЬ со встр. расх. в сборе, 1"х11 вых. Евроконус 3/4" (Италия)</t>
  </si>
  <si>
    <t>60 839.00 руб.</t>
  </si>
  <si>
    <t>VLC-900757</t>
  </si>
  <si>
    <t>VTc.579.EMNX.0603</t>
  </si>
  <si>
    <t>Коллекторный блок из НЕРЖ. стали с регул. клап. и расх., 1"х3 вых. Евроконус 3/4"</t>
  </si>
  <si>
    <t>6 939.00 руб.</t>
  </si>
  <si>
    <t>&gt;50</t>
  </si>
  <si>
    <t>VLC-900758</t>
  </si>
  <si>
    <t>VTc.579.EMNX.0604</t>
  </si>
  <si>
    <t>Коллекторный блок из НЕРЖ. стали с регул. клап. и расх., 1"х4 вых. Евроконус 3/4"</t>
  </si>
  <si>
    <t>7 939.00 руб.</t>
  </si>
  <si>
    <t>VLC-900759</t>
  </si>
  <si>
    <t>VTc.579.EMNX.0605</t>
  </si>
  <si>
    <t>Коллекторный блок из НЕРЖ. стали с регул. клап. и расх., 1"х5 вых. Евроконус 3/4"</t>
  </si>
  <si>
    <t>9 021.00 руб.</t>
  </si>
  <si>
    <t>VLC-900760</t>
  </si>
  <si>
    <t>VTc.579.EMNX.0606</t>
  </si>
  <si>
    <t>Коллекторный блок из НЕРЖ. стали с регул. клап. и расх., 1"х6 вых. Евроконус 3/4"</t>
  </si>
  <si>
    <t>10 161.00 руб.</t>
  </si>
  <si>
    <t>&gt;10</t>
  </si>
  <si>
    <t>VLC-900761</t>
  </si>
  <si>
    <t>VTc.579.EMNX.0607</t>
  </si>
  <si>
    <t>Коллекторный блок из НЕРЖ. стали с регул. клап. и расх., 1"х7 вых. Евроконус 3/4"</t>
  </si>
  <si>
    <t>11 465.00 руб.</t>
  </si>
  <si>
    <t>VLC-900762</t>
  </si>
  <si>
    <t>VTc.579.EMNX.0608</t>
  </si>
  <si>
    <t>Коллекторный блок из НЕРЖ. стали с регул. клап. и расх., 1"х8 вых. Евроконус 3/4"</t>
  </si>
  <si>
    <t>12 858.00 руб.</t>
  </si>
  <si>
    <t>VLC-900763</t>
  </si>
  <si>
    <t>VTc.579.EMNX.0609</t>
  </si>
  <si>
    <t>Коллекторный блок из НЕРЖ. стали с регул. клап. и расх., 1"х9 вых. Евроконус 3/4"</t>
  </si>
  <si>
    <t>13 908.00 руб.</t>
  </si>
  <si>
    <t>VLC-900764</t>
  </si>
  <si>
    <t>VTc.579.EMNX.0610</t>
  </si>
  <si>
    <t>Коллекторный блок из НЕРЖ. стали с регул. клап. и расх., 1"х10 вых. Евроконус 3/4"</t>
  </si>
  <si>
    <t>15 068.00 руб.</t>
  </si>
  <si>
    <t>VLC-900765</t>
  </si>
  <si>
    <t>VTc.579.EMNX.0611</t>
  </si>
  <si>
    <t>Коллекторный блок из НЕРЖ. стали с регул. клап. и расх., 1"х11 вых. Евроконус 3/4"</t>
  </si>
  <si>
    <t>16 583.00 руб.</t>
  </si>
  <si>
    <t>VLC-900766</t>
  </si>
  <si>
    <t>VTc.579.EMNX.0612</t>
  </si>
  <si>
    <t>Коллекторный блок из НЕРЖ. стали с регул. клап. и расх., 1"х12 вых. Евроконус 3/4"</t>
  </si>
  <si>
    <t>17 784.00 руб.</t>
  </si>
  <si>
    <t>VLC-901053</t>
  </si>
  <si>
    <t>VTc.579.EMNX.0602</t>
  </si>
  <si>
    <t>Коллекторный блок из НЕРЖ. стали с регул. клап. и расх., 1"х2 вых. Евроконус 3/4"</t>
  </si>
  <si>
    <t>5 767.00 руб.</t>
  </si>
  <si>
    <t>Коллекторные группы в сборе VIEIR С РАСХОДОМЕРАМИ (для теплого пола)</t>
  </si>
  <si>
    <t>STP-210001</t>
  </si>
  <si>
    <t>VR113-02A</t>
  </si>
  <si>
    <t>Коллекторная группа с расход. 2-вых  НЕРЖ. С ТРОЙНИКАМИ 1"x3/4" "ViEiR" (5/1шт)</t>
  </si>
  <si>
    <t>5 414.01 руб.</t>
  </si>
  <si>
    <t>STP-210002</t>
  </si>
  <si>
    <t>VR113-03A</t>
  </si>
  <si>
    <t>Коллекторная группа с расход. 3-вых  НЕРЖ. С ТРОЙНИКАМИ 1"x3/4" "ViEiR" (5/1шт)</t>
  </si>
  <si>
    <t>6 322.47 руб.</t>
  </si>
  <si>
    <t>STP-210003</t>
  </si>
  <si>
    <t>VR113-04A</t>
  </si>
  <si>
    <t>Коллекторная группа с расход. 4-вых  НЕРЖ. С ТРОЙНИКАМИ 1"x3/4" "ViEiR" (5/1шт)</t>
  </si>
  <si>
    <t>7 319.13 руб.</t>
  </si>
  <si>
    <t>STP-210004</t>
  </si>
  <si>
    <t>VR113-05A</t>
  </si>
  <si>
    <t>Коллекторная группа с расход. 5-вых  НЕРЖ. С ТРОЙНИКАМИ 1"x3/4" "ViEiR" (5/1шт)</t>
  </si>
  <si>
    <t>8 312.85 руб.</t>
  </si>
  <si>
    <t>STP-210005</t>
  </si>
  <si>
    <t>VR113-06A</t>
  </si>
  <si>
    <t>Коллекторная группа с расход. 6-вых  НЕРЖ. С ТРОЙНИКАМИ 1"x3/4" "ViEiR" (5/1шт)</t>
  </si>
  <si>
    <t>9 306.57 руб.</t>
  </si>
  <si>
    <t>STP-210006</t>
  </si>
  <si>
    <t>VR113-07A</t>
  </si>
  <si>
    <t>Коллекторная группа с расход. 7-вых  НЕРЖ. С ТРОЙНИКАМИ 1"x3/4" "ViEiR" (5/1шт)</t>
  </si>
  <si>
    <t>10 194.45 руб.</t>
  </si>
  <si>
    <t>STP-210007</t>
  </si>
  <si>
    <t>VR113-08A</t>
  </si>
  <si>
    <t>Коллекторная группа с расход. 8-вых  НЕРЖ. С ТРОЙНИКАМИ 1"x3/4" "ViEiR" (3/1шт)</t>
  </si>
  <si>
    <t>11 080.86 руб.</t>
  </si>
  <si>
    <t>STP-210008</t>
  </si>
  <si>
    <t>VR113-09A</t>
  </si>
  <si>
    <t>Коллекторная группа с расход. 9-вых  НЕРЖ. С ТРОЙНИКАМИ 1"x3/4" "ViEiR" (3/1шт)</t>
  </si>
  <si>
    <t>12 148.08 руб.</t>
  </si>
  <si>
    <t>STP-210009</t>
  </si>
  <si>
    <t>VR113-10A</t>
  </si>
  <si>
    <t>Коллекторная группа с расход. 10-вых  НЕРЖ. С ТРОЙНИКАМИ 1"x3/4" "ViEiR" (2/1шт)</t>
  </si>
  <si>
    <t>13 178.55 руб.</t>
  </si>
  <si>
    <t>STP-210010</t>
  </si>
  <si>
    <t>VR113-11A</t>
  </si>
  <si>
    <t>Коллекторная группа с расход. 11-вых  НЕРЖ. С ТРОЙНИКАМИ 1"x3/4" "ViEiR" (2/1шт)</t>
  </si>
  <si>
    <t>14 213.43 руб.</t>
  </si>
  <si>
    <t>STP-210011</t>
  </si>
  <si>
    <t>VR113-12A</t>
  </si>
  <si>
    <t>Коллекторная группа с расход. 12-вых  НЕРЖ. С ТРОЙНИКАМИ 1"x3/4" "ViEiR" (2/1шт)</t>
  </si>
  <si>
    <t>15 235.08 руб.</t>
  </si>
  <si>
    <t>VER-000524</t>
  </si>
  <si>
    <t>VR116-02A</t>
  </si>
  <si>
    <t>Распределительная группа с расход. 2-вых  НЕРЖ. БЕЗ КРАНОВ  1"x3/4" ViEiR (модель Oventrop) (5/1шт)</t>
  </si>
  <si>
    <t>4 849.53 руб.</t>
  </si>
  <si>
    <t>VER-000525</t>
  </si>
  <si>
    <t>VR116-03A</t>
  </si>
  <si>
    <t>Распределительная группа с расход. 3-вых  НЕРЖ. БЕЗ КРАНОВ  1"x3/4" ViEiR (модель Oventrop) (5/1шт)</t>
  </si>
  <si>
    <t>5 841.78 руб.</t>
  </si>
  <si>
    <t>VER-000526</t>
  </si>
  <si>
    <t>VR116-04A</t>
  </si>
  <si>
    <t>Распределительная группа с расход. 4-вых  НЕРЖ. БЕЗ КРАНОВ  1"x3/4" ViEiR (модель Oventrop) (5/1шт)</t>
  </si>
  <si>
    <t>6 764.94 руб.</t>
  </si>
  <si>
    <t>VER-000527</t>
  </si>
  <si>
    <t>VR116-05A</t>
  </si>
  <si>
    <t>Распределительная группа с расход. 5-вых  НЕРЖ. БЕЗ КРАНОВ  1"x3/4" ViEiR (модель Oventrop) (5/1шт)</t>
  </si>
  <si>
    <t>7 652.82 руб.</t>
  </si>
  <si>
    <t>VER-000528</t>
  </si>
  <si>
    <t>VR116-06A</t>
  </si>
  <si>
    <t>Распределительная группа с расход. 6-вых  НЕРЖ. БЕЗ КРАНОВ  1"x3/4" ViEiR (модель Oventrop) (5/1шт)</t>
  </si>
  <si>
    <t>8 517.18 руб.</t>
  </si>
  <si>
    <t>VER-000529</t>
  </si>
  <si>
    <t>VR116-07A</t>
  </si>
  <si>
    <t>Распределительная группа с расход. 7-вых  НЕРЖ. БЕЗ КРАНОВ  1"x3/4" ViEiR (модель Oventrop) (5/1шт)</t>
  </si>
  <si>
    <t>9 549.12 руб.</t>
  </si>
  <si>
    <t>VER-000530</t>
  </si>
  <si>
    <t>VR116-08A</t>
  </si>
  <si>
    <t>Распределительная группа с расход. 8-вых  НЕРЖ. БЕЗ КРАНОВ  1"x3/4" ViEiR (модель Oventrop) (3/1шт)</t>
  </si>
  <si>
    <t>10 438.47 руб.</t>
  </si>
  <si>
    <t>VER-000531</t>
  </si>
  <si>
    <t>VR116-09A</t>
  </si>
  <si>
    <t>Распределительная группа с расход. 9-вых  НЕРЖ. БЕЗ КРАНОВ  1"x3/4" ViEiR (модель Oventrop) (3/1шт)</t>
  </si>
  <si>
    <t>11 342.52 руб.</t>
  </si>
  <si>
    <t>VER-000532</t>
  </si>
  <si>
    <t>VR116-10A</t>
  </si>
  <si>
    <t>Распределительная группа с расход. 10-вых  НЕРЖ. БЕЗ КРАНОВ  1"x3/4" ViEiR (модель Oventrop) (2/1шт)</t>
  </si>
  <si>
    <t>12 395.04 руб.</t>
  </si>
  <si>
    <t>VER-000533</t>
  </si>
  <si>
    <t>VR116-11A</t>
  </si>
  <si>
    <t>Распределительная группа с расход. 11-вых  НЕРЖ. БЕЗ КРАНОВ  1"x3/4" ViEiR (модель Oventrop) (2/1шт)</t>
  </si>
  <si>
    <t>13 291.74 руб.</t>
  </si>
  <si>
    <t>VER-000534</t>
  </si>
  <si>
    <t>VR116-12A</t>
  </si>
  <si>
    <t>Распределительная группа с расход. 12-вых  НЕРЖ. БЕЗ КРАНОВ  1"x3/4" ViEiR (модель Oventrop) (2/1шт)</t>
  </si>
  <si>
    <t>14 186.97 руб.</t>
  </si>
  <si>
    <t>VER-000855</t>
  </si>
  <si>
    <t>VR119-02A</t>
  </si>
  <si>
    <t>Коллекторная группа из нерж. стали, квадратный корпус 1"x 2 вых. (5/1шт)</t>
  </si>
  <si>
    <t>4 561.41 руб.</t>
  </si>
  <si>
    <t>VER-000856</t>
  </si>
  <si>
    <t>VR119-03A</t>
  </si>
  <si>
    <t>Коллекторная группа из нерж. стали, квадратный корпус 1"x 3 вых. (5/1шт)</t>
  </si>
  <si>
    <t>5 383.14 руб.</t>
  </si>
  <si>
    <t>VER-000857</t>
  </si>
  <si>
    <t>VR119-04A</t>
  </si>
  <si>
    <t>Коллекторная группа из нерж. стали, квадратный корпус 1"x 4 вых. (5/1шт)</t>
  </si>
  <si>
    <t>6 415.08 руб.</t>
  </si>
  <si>
    <t>VER-000858</t>
  </si>
  <si>
    <t>VR119-05A</t>
  </si>
  <si>
    <t>Коллекторная группа из нерж. стали, квадратный корпус 1"x 5 вых. (5/1шт)</t>
  </si>
  <si>
    <t>7 252.98 руб.</t>
  </si>
  <si>
    <t>VER-000859</t>
  </si>
  <si>
    <t>VR119-06A</t>
  </si>
  <si>
    <t>Коллекторная группа из нерж. стали, квадратный корпус 1"x 6 вых. (5/1шт)</t>
  </si>
  <si>
    <t>8 096.76 руб.</t>
  </si>
  <si>
    <t>VER-000860</t>
  </si>
  <si>
    <t>VR119-07A</t>
  </si>
  <si>
    <t>Коллекторная группа из нерж. стали, квадратный корпус 1"x 7 вых. (5/1шт)</t>
  </si>
  <si>
    <t>8 937.60 руб.</t>
  </si>
  <si>
    <t>VER-000861</t>
  </si>
  <si>
    <t>VR119-08A</t>
  </si>
  <si>
    <t>Коллекторная группа из нерж. стали, квадратный корпус 1"x 8 вых. (3/1шт)</t>
  </si>
  <si>
    <t>9 788.73 руб.</t>
  </si>
  <si>
    <t>VER-000862</t>
  </si>
  <si>
    <t>VR119-09A</t>
  </si>
  <si>
    <t>Коллекторная группа из нерж. стали, квадратный корпус 1"x 9 вых. (3/1шт)</t>
  </si>
  <si>
    <t>10 895.64 руб.</t>
  </si>
  <si>
    <t>VER-000863</t>
  </si>
  <si>
    <t>VR119-10A</t>
  </si>
  <si>
    <t>Коллекторная группа из нерж. стали, квадратный корпус 1"x 10 вых. (2/1шт)</t>
  </si>
  <si>
    <t>11 760.00 руб.</t>
  </si>
  <si>
    <t>VER-000864</t>
  </si>
  <si>
    <t>VR119-11A</t>
  </si>
  <si>
    <t>Коллекторная группа из нерж. стали, квадратный корпус 1"x 11 вых. (2/1шт)</t>
  </si>
  <si>
    <t>12 617.01 руб.</t>
  </si>
  <si>
    <t>VER-000865</t>
  </si>
  <si>
    <t>VR119-12A</t>
  </si>
  <si>
    <t>Коллекторная группа из нерж. стали, квадратный корпус 1"x 12 вых. (2/1шт)</t>
  </si>
  <si>
    <t>13 485.78 руб.</t>
  </si>
  <si>
    <t>VER-001103</t>
  </si>
  <si>
    <t>VR123-02A</t>
  </si>
  <si>
    <t>Группа коллекторов с расходомерами, с воздухоотводчиками (без кранов)1"x3/4"-2вых. (5/1шт)</t>
  </si>
  <si>
    <t>4 434.99 руб.</t>
  </si>
  <si>
    <t>VER-001104</t>
  </si>
  <si>
    <t>VR123-03A</t>
  </si>
  <si>
    <t>Группа коллекторов с расходомерами, с воздухоотводчиками (без кранов)1"x3/4"-3вых. (5/1шт)</t>
  </si>
  <si>
    <t>5 296.41 руб.</t>
  </si>
  <si>
    <t>VER-001105</t>
  </si>
  <si>
    <t>VR123-04A</t>
  </si>
  <si>
    <t>Группа коллекторов с расходомерами, с воздухоотводчиками (без кранов)1"x3/4"-4вых. (5/1шт)</t>
  </si>
  <si>
    <t>6 143.13 руб.</t>
  </si>
  <si>
    <t>VER-001106</t>
  </si>
  <si>
    <t>VR123-05A</t>
  </si>
  <si>
    <t>Группа коллекторов с расходомерами, с воздухоотводчиками (без кранов)1"x3/4"-5вых. (5/1шт)</t>
  </si>
  <si>
    <t>6 988.38 руб.</t>
  </si>
  <si>
    <t>VER-001107</t>
  </si>
  <si>
    <t>VR123-06A</t>
  </si>
  <si>
    <t>Группа коллекторов с расходомерами, с воздухоотводчиками (без кранов)1"x3/4"-6вых. (5/1шт)</t>
  </si>
  <si>
    <t>7 839.51 руб.</t>
  </si>
  <si>
    <t>VER-001108</t>
  </si>
  <si>
    <t>VR123-07A</t>
  </si>
  <si>
    <t>Группа коллекторов с расходомерами, с воздухоотводчиками (без кранов)1"x3/4"-7вых. (3/1шт)</t>
  </si>
  <si>
    <t>8 697.99 руб.</t>
  </si>
  <si>
    <t>VER-001109</t>
  </si>
  <si>
    <t>VR123-08A</t>
  </si>
  <si>
    <t>Группа коллекторов с расходомерами, с воздухоотводчиками (без кранов)1"x3/4"-8вых. (3/1шт)</t>
  </si>
  <si>
    <t>9 541.77 руб.</t>
  </si>
  <si>
    <t>VER-001110</t>
  </si>
  <si>
    <t>VR123-09A</t>
  </si>
  <si>
    <t>Группа коллекторов с расходомерами, с воздухоотводчиками (без кранов)1"x3/4"-9вых. (2/1шт)</t>
  </si>
  <si>
    <t>10 401.72 руб.</t>
  </si>
  <si>
    <t>VER-001111</t>
  </si>
  <si>
    <t>VR123-10A</t>
  </si>
  <si>
    <t>Группа коллекторов с расходомерами, с воздухоотводчиками (без кранов)1"x3/4"-10вых. (2/1шт)</t>
  </si>
  <si>
    <t>11 248.44 руб.</t>
  </si>
  <si>
    <t>VER-001112</t>
  </si>
  <si>
    <t>VR123-11A</t>
  </si>
  <si>
    <t>Группа коллекторов с расходомерами, с воздухоотводчиками (без кранов)1"x3/4"-11вых. (2/1шт)</t>
  </si>
  <si>
    <t>12 099.57 руб.</t>
  </si>
  <si>
    <t>VER-001113</t>
  </si>
  <si>
    <t>VR123-12A</t>
  </si>
  <si>
    <t>Группа коллекторов с расходомерами, с воздухоотводчиками (без кранов)1"x3/4"-12вых. (2/1шт)</t>
  </si>
  <si>
    <t>12 949.23 руб.</t>
  </si>
  <si>
    <t>Коллекторные группы в сборе ZEGOR С РАСХОДОМЕРАМИ  (для теплого пола)</t>
  </si>
  <si>
    <t>Коллекторные группы ЛАТУНЬ С РАСХОДОМЕРАМИ ZEGOR (для теплого пола)</t>
  </si>
  <si>
    <t>ZGR-000074</t>
  </si>
  <si>
    <t>QS-1821</t>
  </si>
  <si>
    <t>Коллекторная группа ZEGOR ЛАТУНЬ с расходомерами, БЕЗ воздухоотвод. и слив клапан, 1"х2 вых. (1/ 3шт</t>
  </si>
  <si>
    <t>3 859.10 руб.</t>
  </si>
  <si>
    <t>ZGR-000075</t>
  </si>
  <si>
    <t>QS-1831</t>
  </si>
  <si>
    <t>Коллекторная группа ZEGOR ЛАТУНЬ с расходомерами, БЕЗ воздухоотвод. и слив клапан, 1"х3 вых. (1/ 3шт</t>
  </si>
  <si>
    <t>5 432.54 руб.</t>
  </si>
  <si>
    <t>ZGR-000076</t>
  </si>
  <si>
    <t>QS-1841</t>
  </si>
  <si>
    <t>Коллекторная группа ZEGOR ЛАТУНЬ с расходомерами, БЕЗ воздухоотвод. и слив клапан, 1"х4 вых. (1/ 3шт</t>
  </si>
  <si>
    <t>7 035.24 руб.</t>
  </si>
  <si>
    <t>ZGR-000077</t>
  </si>
  <si>
    <t>QS-1851</t>
  </si>
  <si>
    <t>Коллекторная группа ZEGOR ЛАТУНЬ с расходомерами, БЕЗ воздухоотвод. и слив клапан, 1"х5 вых. (1/ 3шт</t>
  </si>
  <si>
    <t>8 640.54 руб.</t>
  </si>
  <si>
    <t>ZGR-000078</t>
  </si>
  <si>
    <t>QS-1861</t>
  </si>
  <si>
    <t>Коллекторная группа ZEGOR ЛАТУНЬ с расходомерами, БЕЗ воздухоотвод. и слив клапан, 1"х6 вых. (1/ 3шт</t>
  </si>
  <si>
    <t>10 243.25 руб.</t>
  </si>
  <si>
    <t>ZGR-000079</t>
  </si>
  <si>
    <t>QS-1871</t>
  </si>
  <si>
    <t>Коллекторная группа ZEGOR ЛАТУНЬ с расходомерами, БЕЗ воздухоотвод. и слив клапан, 1"х7 вых. (1/ 3шт</t>
  </si>
  <si>
    <t>11 848.55 руб.</t>
  </si>
  <si>
    <t>ZGR-000080</t>
  </si>
  <si>
    <t>QS-1881</t>
  </si>
  <si>
    <t>Коллекторная группа ZEGOR ЛАТУНЬ с расходомерами, БЕЗ воздухоотвод. и слив клапан, 1"х8 вых. (1/ 3шт</t>
  </si>
  <si>
    <t>16 113.70 руб.</t>
  </si>
  <si>
    <t>ZGR-000081</t>
  </si>
  <si>
    <t>QS-1891</t>
  </si>
  <si>
    <t>Коллекторная группа ZEGOR ЛАТУНЬ с расходомерами, БЕЗ воздухоотвод. и слив клапан, 1"х9 вых. (1/ 3шт</t>
  </si>
  <si>
    <t>18 043.25 руб.</t>
  </si>
  <si>
    <t>ZGR-000082</t>
  </si>
  <si>
    <t>QS-18101</t>
  </si>
  <si>
    <t>Коллекторная группа ZEGOR ЛАТУНЬ с расходомер, БЕЗ воздухоотвод. и слив клапан, 1"х10 вых. (1/ 3шт)</t>
  </si>
  <si>
    <t>19 972.80 руб.</t>
  </si>
  <si>
    <t>ZGR-000083</t>
  </si>
  <si>
    <t>QS-18111</t>
  </si>
  <si>
    <t>Коллекторная группа ZEGOR ЛАТУНЬ с расходомер, БЕЗ воздухоотвод. и слив клапан, 1"х11 вых. (1/ 3шт)</t>
  </si>
  <si>
    <t>17 144.82 руб.</t>
  </si>
  <si>
    <t>ZGR-000084</t>
  </si>
  <si>
    <t>QS-18121</t>
  </si>
  <si>
    <t>Коллекторная группа ZEGOR ЛАТУНЬ с расходомер, БЕЗ воздухоотвод. и слив клапан, 1"х12 вых. (1/ 3шт)</t>
  </si>
  <si>
    <t>20 777.24 руб.</t>
  </si>
  <si>
    <t>Коллекторные группы НЕРЖАВЕЙКА С РАСХОДОМЕРАМИ и ТРОЙНИКАМИ ZEGOR (для теплого пола)</t>
  </si>
  <si>
    <t>ZGR-000161</t>
  </si>
  <si>
    <t>QS-1824</t>
  </si>
  <si>
    <t>Коллектор группа ZEGOR НЕРЖ с расход,  В КОМПЛЕКТЕ с воздухоотвод. и слив клапан, 1"х2 вых (1/ 3шт)</t>
  </si>
  <si>
    <t>4 962.10 руб.</t>
  </si>
  <si>
    <t>ZGR-000162</t>
  </si>
  <si>
    <t>QS-1834</t>
  </si>
  <si>
    <t>Коллектор группа ZEGOR НЕРЖ с расход,  В КОМПЛЕКТЕ с воздухоотвод. и слив клапан, 1"х3 вых (1/ 3шт)</t>
  </si>
  <si>
    <t>5 928.60 руб.</t>
  </si>
  <si>
    <t>ZGR-000163</t>
  </si>
  <si>
    <t>QS-1844</t>
  </si>
  <si>
    <t>Коллектор группа ZEGOR НЕРЖ с расход,  В КОМПЛЕКТЕ с воздухоотвод. и слив клапан, 1"х4 вых (1/ 3шт)</t>
  </si>
  <si>
    <t>7 064.58 руб.</t>
  </si>
  <si>
    <t>ZGR-000164</t>
  </si>
  <si>
    <t>QS-1854</t>
  </si>
  <si>
    <t>Коллектор группа ZEGOR НЕРЖ с расход,  В КОМПЛЕКТЕ с воздухоотвод. и слив клапан, 1"х5 вых (1/ 3шт)</t>
  </si>
  <si>
    <t>8 194.91 руб.</t>
  </si>
  <si>
    <t>ZGR-000165</t>
  </si>
  <si>
    <t>QS-1864</t>
  </si>
  <si>
    <t>Коллектор группа ZEGOR НЕРЖ с расход,  В КОМПЛЕКТЕ с воздухоотвод. и слив клапан, 1"х6 вых (1/ 3шт)</t>
  </si>
  <si>
    <t>9 432.63 руб.</t>
  </si>
  <si>
    <t>ZGR-000166</t>
  </si>
  <si>
    <t>QS-1874</t>
  </si>
  <si>
    <t>Коллектор группа ZEGOR НЕРЖ с расход,  В КОМПЛЕКТЕ с воздухоотвод. и слив клапан, 1"х7 вых (1/ 3шт)</t>
  </si>
  <si>
    <t>10 562.96 руб.</t>
  </si>
  <si>
    <t>ZGR-000167</t>
  </si>
  <si>
    <t>QS-1884</t>
  </si>
  <si>
    <t>Коллектор группа ZEGOR НЕРЖ с расход,  В КОМПЛЕКТЕ с воздухоотвод. и слив клапан, 1"х8 вых (1/ 3шт)</t>
  </si>
  <si>
    <t>11 622.65 руб.</t>
  </si>
  <si>
    <t>ZGR-000168</t>
  </si>
  <si>
    <t>QS-1894</t>
  </si>
  <si>
    <t>Коллектор группа ZEGOR НЕРЖ с расход,  В КОМПЛЕКТЕ с воздухоотвод. и слив клапан, 1"х9 вых (1/ 3шт)</t>
  </si>
  <si>
    <t>12 752.98 руб.</t>
  </si>
  <si>
    <t>ZGR-000169</t>
  </si>
  <si>
    <t>QS-18104</t>
  </si>
  <si>
    <t>Коллектор группа ZEGOR НЕРЖ с расход,  В КОМПЛЕКТЕ с воздухоотвод. и слив клапан, 1"х10 вых (1/ 3шт)</t>
  </si>
  <si>
    <t>13 849.41 руб.</t>
  </si>
  <si>
    <t>ZGR-000170</t>
  </si>
  <si>
    <t>QS-18114</t>
  </si>
  <si>
    <t>Коллектор группа ZEGOR НЕРЖ с расход,  В КОМПЛЕКТЕ с воздухоотвод. и слив клапан, 1"х11 вых (1/ 3шт)</t>
  </si>
  <si>
    <t>14 411.75 руб.</t>
  </si>
  <si>
    <t>ZGR-000171</t>
  </si>
  <si>
    <t>QS-18124</t>
  </si>
  <si>
    <t>Коллектор группа ZEGOR НЕРЖ с расход,  В КОМПЛЕКТЕ с воздухоотвод. и слив клапан, 1"х12 вых (1/ 3шт)</t>
  </si>
  <si>
    <t>15 542.08 руб.</t>
  </si>
  <si>
    <t>Коллекторные группы НЕРЖАВЕЙКА С РАСХОДОМЕРАМИ ZEGOR (для теплого пола)</t>
  </si>
  <si>
    <t>ZGR-000220</t>
  </si>
  <si>
    <t>QS-1837</t>
  </si>
  <si>
    <t>Коллекторная группа 1"х3 вых С РАСХОДОМЕРАМИ и индикацией температуры, в сборе, НЕРЖАВЕЙКА (1/ 3шт)</t>
  </si>
  <si>
    <t>5 256.10 руб.</t>
  </si>
  <si>
    <t>ZGR-000221</t>
  </si>
  <si>
    <t>QS-1847</t>
  </si>
  <si>
    <t>Коллекторная группа 1"х4 вых С РАСХОДОМЕРАМИ и индикацией температуры, в сборе, НЕРЖАВЕЙКА (1/ 3шт)</t>
  </si>
  <si>
    <t>6 376.80 руб.</t>
  </si>
  <si>
    <t>ZGR-000222</t>
  </si>
  <si>
    <t>QS-1857</t>
  </si>
  <si>
    <t>Коллекторная группа 1"х5 вых С РАСХОДОМЕРАМИ и индикацией температуры, в сборе, НЕРЖАВЕЙКА (1/ 3шт)</t>
  </si>
  <si>
    <t>7 360.22 руб.</t>
  </si>
  <si>
    <t>ZGR-000223</t>
  </si>
  <si>
    <t>QS-1867</t>
  </si>
  <si>
    <t>Коллекторная группа 1"х6 вых С РАСХОДОМЕРАМИ и индикацией температуры, в сборе, НЕРЖАВЕЙКА (1/ 3шт)</t>
  </si>
  <si>
    <t>8 315.62 руб.</t>
  </si>
  <si>
    <t>ZGR-000224</t>
  </si>
  <si>
    <t>QS-1877</t>
  </si>
  <si>
    <t>Коллекторная группа 1"х7 вых С РАСХОДОМЕРАМИ и индикацией температуры, в сборе, НЕРЖАВЕЙКА (1/ 3шт)</t>
  </si>
  <si>
    <t>9 637.97 руб.</t>
  </si>
  <si>
    <t>ZGR-000225</t>
  </si>
  <si>
    <t>QS-1887</t>
  </si>
  <si>
    <t>Коллекторная группа 1"х8 вых С РАСХОДОМЕРАМИ и индикацией температуры, в сборе, НЕРЖАВЕЙКА (1/ 3шт)</t>
  </si>
  <si>
    <t>10 804.53 руб.</t>
  </si>
  <si>
    <t>ZGR-000226</t>
  </si>
  <si>
    <t>QS-1897</t>
  </si>
  <si>
    <t>Коллекторная группа 1"х9 вых С РАСХОДОМЕРАМИ и индикацией температуры, в сборе, НЕРЖАВЕЙКА (1/ 3шт)</t>
  </si>
  <si>
    <t>12 295.58 руб.</t>
  </si>
  <si>
    <t>ZGR-000227</t>
  </si>
  <si>
    <t>QS-18107</t>
  </si>
  <si>
    <t>Коллекторная группа 1"х10 вых С РАСХОДОМЕРАМИ и индикацией температуры, в сборе, НЕРЖАВЕЙКА (1/ 3шт)</t>
  </si>
  <si>
    <t>13 395.33 руб.</t>
  </si>
  <si>
    <t>ZGR-000228</t>
  </si>
  <si>
    <t>QS-18117</t>
  </si>
  <si>
    <t>Коллекторная группа 1"х11 вых С РАСХОДОМЕРАМИ и индикацией температуры, в сборе, НЕРЖАВЕЙКА (1/ 3шт)</t>
  </si>
  <si>
    <t>14 459.02 руб.</t>
  </si>
  <si>
    <t>ZGR-000229</t>
  </si>
  <si>
    <t>QS-18127</t>
  </si>
  <si>
    <t>Коллекторная группа 1"х12 вых С РАСХОДОМЕРАМИ и индикацией температуры, в сборе, НЕРЖАВЕЙКА (1/ 3шт)</t>
  </si>
  <si>
    <t>15 558.77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</si>
</sst>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ed4be47_86a5_11e9_8101_003048fd731b_0794ae7a_27b2_11ed_a30e_00259070b4871.jpeg"/><Relationship Id="rId2" Type="http://schemas.openxmlformats.org/officeDocument/2006/relationships/image" Target="../media/9ed4be63_86a5_11e9_8101_003048fd731b_0794ae34_27b2_11ed_a30e_00259070b4872.jpeg"/><Relationship Id="rId3" Type="http://schemas.openxmlformats.org/officeDocument/2006/relationships/image" Target="../media/9ed4be8a_86a5_11e9_8101_003048fd731b_0794aef2_27b2_11ed_a30e_00259070b4873.jpeg"/><Relationship Id="rId4" Type="http://schemas.openxmlformats.org/officeDocument/2006/relationships/image" Target="../media/8184923b_7270_11ef_a636_047c1617b143_d9a65679_f1e4_11ef_a6e1_047c1617b1434.jpeg"/><Relationship Id="rId5" Type="http://schemas.openxmlformats.org/officeDocument/2006/relationships/image" Target="../media/8184923d_7270_11ef_a636_047c1617b143_d9a6567d_f1e4_11ef_a6e1_047c1617b1435.jpeg"/><Relationship Id="rId6" Type="http://schemas.openxmlformats.org/officeDocument/2006/relationships/image" Target="../media/8184923f_7270_11ef_a636_047c1617b143_d9a65681_f1e4_11ef_a6e1_047c1617b1436.jpeg"/><Relationship Id="rId7" Type="http://schemas.openxmlformats.org/officeDocument/2006/relationships/image" Target="../media/81849241_7270_11ef_a636_047c1617b143_d9a65685_f1e4_11ef_a6e1_047c1617b1437.jpeg"/><Relationship Id="rId8" Type="http://schemas.openxmlformats.org/officeDocument/2006/relationships/image" Target="../media/81849243_7270_11ef_a636_047c1617b143_d9a65689_f1e4_11ef_a6e1_047c1617b1438.jpeg"/><Relationship Id="rId9" Type="http://schemas.openxmlformats.org/officeDocument/2006/relationships/image" Target="../media/81849245_7270_11ef_a636_047c1617b143_d9a6568d_f1e4_11ef_a6e1_047c1617b1439.jpeg"/><Relationship Id="rId10" Type="http://schemas.openxmlformats.org/officeDocument/2006/relationships/image" Target="../media/81849247_7270_11ef_a636_047c1617b143_d9a65691_f1e4_11ef_a6e1_047c1617b14310.jpeg"/><Relationship Id="rId11" Type="http://schemas.openxmlformats.org/officeDocument/2006/relationships/image" Target="../media/81849249_7270_11ef_a636_047c1617b143_d9a65695_f1e4_11ef_a6e1_047c1617b14311.jpeg"/><Relationship Id="rId12" Type="http://schemas.openxmlformats.org/officeDocument/2006/relationships/image" Target="../media/8184924b_7270_11ef_a636_047c1617b143_d9a65699_f1e4_11ef_a6e1_047c1617b14312.jpeg"/><Relationship Id="rId13" Type="http://schemas.openxmlformats.org/officeDocument/2006/relationships/image" Target="../media/8184924d_7270_11ef_a636_047c1617b143_d9a6569d_f1e4_11ef_a6e1_047c1617b14313.jpeg"/><Relationship Id="rId14" Type="http://schemas.openxmlformats.org/officeDocument/2006/relationships/image" Target="../media/145c8a0c_551c_11f0_a76e_047c1617b143_579e23fc_5a46_11f0_a775_047c1617b14314.jpeg"/><Relationship Id="rId15" Type="http://schemas.openxmlformats.org/officeDocument/2006/relationships/image" Target="../media/9ed4be8f_86a5_11e9_8101_003048fd731b_0794adbf_27b2_11ed_a30e_00259070b48715.jpeg"/><Relationship Id="rId16" Type="http://schemas.openxmlformats.org/officeDocument/2006/relationships/image" Target="../media/9ed4be91_86a5_11e9_8101_003048fd731b_0794adc0_27b2_11ed_a30e_00259070b48716.jpeg"/><Relationship Id="rId17" Type="http://schemas.openxmlformats.org/officeDocument/2006/relationships/image" Target="../media/9ed4be93_86a5_11e9_8101_003048fd731b_0794adc1_27b2_11ed_a30e_00259070b48717.jpeg"/><Relationship Id="rId18" Type="http://schemas.openxmlformats.org/officeDocument/2006/relationships/image" Target="../media/9ed4be95_86a5_11e9_8101_003048fd731b_0794adc2_27b2_11ed_a30e_00259070b48718.jpeg"/><Relationship Id="rId19" Type="http://schemas.openxmlformats.org/officeDocument/2006/relationships/image" Target="../media/9ed4be97_86a5_11e9_8101_003048fd731b_0794adc3_27b2_11ed_a30e_00259070b48719.jpeg"/><Relationship Id="rId20" Type="http://schemas.openxmlformats.org/officeDocument/2006/relationships/image" Target="../media/9ed4be99_86a5_11e9_8101_003048fd731b_0794adc4_27b2_11ed_a30e_00259070b48720.jpeg"/><Relationship Id="rId21" Type="http://schemas.openxmlformats.org/officeDocument/2006/relationships/image" Target="../media/9ed4be9b_86a5_11e9_8101_003048fd731b_0794adc5_27b2_11ed_a30e_00259070b48721.jpeg"/><Relationship Id="rId22" Type="http://schemas.openxmlformats.org/officeDocument/2006/relationships/image" Target="../media/9ed4be9d_86a5_11e9_8101_003048fd731b_0794adc6_27b2_11ed_a30e_00259070b48722.jpeg"/><Relationship Id="rId23" Type="http://schemas.openxmlformats.org/officeDocument/2006/relationships/image" Target="../media/9ed4be9f_86a5_11e9_8101_003048fd731b_0794adbc_27b2_11ed_a30e_00259070b48723.jpeg"/><Relationship Id="rId24" Type="http://schemas.openxmlformats.org/officeDocument/2006/relationships/image" Target="../media/9ed4bea1_86a5_11e9_8101_003048fd731b_0794adbd_27b2_11ed_a30e_00259070b48724.jpeg"/><Relationship Id="rId25" Type="http://schemas.openxmlformats.org/officeDocument/2006/relationships/image" Target="../media/9ed4bea3_86a5_11e9_8101_003048fd731b_0794adbe_27b2_11ed_a30e_00259070b48725.jpeg"/><Relationship Id="rId26" Type="http://schemas.openxmlformats.org/officeDocument/2006/relationships/image" Target="../media/bff2db43_403c_11ee_a4a3_047c1617b143_f50da9cb_c05b_11ee_a549_047c1617b14326.jpeg"/><Relationship Id="rId27" Type="http://schemas.openxmlformats.org/officeDocument/2006/relationships/image" Target="../media/bff2db45_403c_11ee_a4a3_047c1617b143_f50da9cc_c05b_11ee_a549_047c1617b14327.jpeg"/><Relationship Id="rId28" Type="http://schemas.openxmlformats.org/officeDocument/2006/relationships/image" Target="../media/bff2db47_403c_11ee_a4a3_047c1617b143_f50da9cd_c05b_11ee_a549_047c1617b14328.jpeg"/><Relationship Id="rId29" Type="http://schemas.openxmlformats.org/officeDocument/2006/relationships/image" Target="../media/bff2db49_403c_11ee_a4a3_047c1617b143_f50da9ce_c05b_11ee_a549_047c1617b14329.jpeg"/><Relationship Id="rId30" Type="http://schemas.openxmlformats.org/officeDocument/2006/relationships/image" Target="../media/bff2db4b_403c_11ee_a4a3_047c1617b143_f50da9cf_c05b_11ee_a549_047c1617b14330.jpeg"/><Relationship Id="rId31" Type="http://schemas.openxmlformats.org/officeDocument/2006/relationships/image" Target="../media/bff2db4d_403c_11ee_a4a3_047c1617b143_f50da9d0_c05b_11ee_a549_047c1617b14331.jpeg"/><Relationship Id="rId32" Type="http://schemas.openxmlformats.org/officeDocument/2006/relationships/image" Target="../media/bff2db4f_403c_11ee_a4a3_047c1617b143_f50da9d1_c05b_11ee_a549_047c1617b14332.jpeg"/><Relationship Id="rId33" Type="http://schemas.openxmlformats.org/officeDocument/2006/relationships/image" Target="../media/bff2db51_403c_11ee_a4a3_047c1617b143_f50da9d2_c05b_11ee_a549_047c1617b14333.jpeg"/><Relationship Id="rId34" Type="http://schemas.openxmlformats.org/officeDocument/2006/relationships/image" Target="../media/bff2db53_403c_11ee_a4a3_047c1617b143_f50da9d3_c05b_11ee_a549_047c1617b14334.jpeg"/><Relationship Id="rId35" Type="http://schemas.openxmlformats.org/officeDocument/2006/relationships/image" Target="../media/bff2db55_403c_11ee_a4a3_047c1617b143_f50da9d4_c05b_11ee_a549_047c1617b14335.jpeg"/><Relationship Id="rId36" Type="http://schemas.openxmlformats.org/officeDocument/2006/relationships/image" Target="../media/bff2db57_403c_11ee_a4a3_047c1617b143_f50da9d5_c05b_11ee_a549_047c1617b14336.jpeg"/><Relationship Id="rId37" Type="http://schemas.openxmlformats.org/officeDocument/2006/relationships/image" Target="../media/be281c7e_f776_11ee_a595_047c1617b143_14e1e0f3_f93d_11ef_a6ea_047c1617b14337.jpeg"/><Relationship Id="rId38" Type="http://schemas.openxmlformats.org/officeDocument/2006/relationships/image" Target="../media/be281c80_f776_11ee_a595_047c1617b143_14e1e0f6_f93d_11ef_a6ea_047c1617b14338.jpeg"/><Relationship Id="rId39" Type="http://schemas.openxmlformats.org/officeDocument/2006/relationships/image" Target="../media/be281c82_f776_11ee_a595_047c1617b143_14e1e0f9_f93d_11ef_a6ea_047c1617b14339.jpeg"/><Relationship Id="rId40" Type="http://schemas.openxmlformats.org/officeDocument/2006/relationships/image" Target="../media/be281c84_f776_11ee_a595_047c1617b143_14e1e0fc_f93d_11ef_a6ea_047c1617b14340.jpeg"/><Relationship Id="rId41" Type="http://schemas.openxmlformats.org/officeDocument/2006/relationships/image" Target="../media/be281c86_f776_11ee_a595_047c1617b143_14e1e0ff_f93d_11ef_a6ea_047c1617b14341.jpeg"/><Relationship Id="rId42" Type="http://schemas.openxmlformats.org/officeDocument/2006/relationships/image" Target="../media/be281c88_f776_11ee_a595_047c1617b143_14e1e102_f93d_11ef_a6ea_047c1617b14342.jpeg"/><Relationship Id="rId43" Type="http://schemas.openxmlformats.org/officeDocument/2006/relationships/image" Target="../media/be281c8a_f776_11ee_a595_047c1617b143_14e1e105_f93d_11ef_a6ea_047c1617b14343.jpeg"/><Relationship Id="rId44" Type="http://schemas.openxmlformats.org/officeDocument/2006/relationships/image" Target="../media/be281c8c_f776_11ee_a595_047c1617b143_14e1e108_f93d_11ef_a6ea_047c1617b14344.jpeg"/><Relationship Id="rId45" Type="http://schemas.openxmlformats.org/officeDocument/2006/relationships/image" Target="../media/be281c8e_f776_11ee_a595_047c1617b143_14e1e10b_f93d_11ef_a6ea_047c1617b14345.jpeg"/><Relationship Id="rId46" Type="http://schemas.openxmlformats.org/officeDocument/2006/relationships/image" Target="../media/be281c90_f776_11ee_a595_047c1617b143_14e1e10e_f93d_11ef_a6ea_047c1617b14346.jpeg"/><Relationship Id="rId47" Type="http://schemas.openxmlformats.org/officeDocument/2006/relationships/image" Target="../media/be281c92_f776_11ee_a595_047c1617b143_14e1e111_f93d_11ef_a6ea_047c1617b14347.jpeg"/><Relationship Id="rId48" Type="http://schemas.openxmlformats.org/officeDocument/2006/relationships/image" Target="../media/fa083beb_526f_11ef_a60b_047c1617b143_49c4af21_056a_11f0_a6fc_047c1617b14348.jpeg"/><Relationship Id="rId49" Type="http://schemas.openxmlformats.org/officeDocument/2006/relationships/image" Target="../media/fa083bed_526f_11ef_a60b_047c1617b143_49c4af22_056a_11f0_a6fc_047c1617b14349.jpeg"/><Relationship Id="rId50" Type="http://schemas.openxmlformats.org/officeDocument/2006/relationships/image" Target="../media/fa083bef_526f_11ef_a60b_047c1617b143_49c4af23_056a_11f0_a6fc_047c1617b14350.jpeg"/><Relationship Id="rId51" Type="http://schemas.openxmlformats.org/officeDocument/2006/relationships/image" Target="../media/fa083bf1_526f_11ef_a60b_047c1617b143_49c4af24_056a_11f0_a6fc_047c1617b14351.jpeg"/><Relationship Id="rId52" Type="http://schemas.openxmlformats.org/officeDocument/2006/relationships/image" Target="../media/fa083bf3_526f_11ef_a60b_047c1617b143_49c4af25_056a_11f0_a6fc_047c1617b14352.jpeg"/><Relationship Id="rId53" Type="http://schemas.openxmlformats.org/officeDocument/2006/relationships/image" Target="../media/fa083bf5_526f_11ef_a60b_047c1617b143_49c4af26_056a_11f0_a6fc_047c1617b14353.jpeg"/><Relationship Id="rId54" Type="http://schemas.openxmlformats.org/officeDocument/2006/relationships/image" Target="../media/fa083bf7_526f_11ef_a60b_047c1617b143_49c4af27_056a_11f0_a6fc_047c1617b14354.jpeg"/><Relationship Id="rId55" Type="http://schemas.openxmlformats.org/officeDocument/2006/relationships/image" Target="../media/fa083bf9_526f_11ef_a60b_047c1617b143_49c4af28_056a_11f0_a6fc_047c1617b14355.jpeg"/><Relationship Id="rId56" Type="http://schemas.openxmlformats.org/officeDocument/2006/relationships/image" Target="../media/fa083bfb_526f_11ef_a60b_047c1617b143_49c4af29_056a_11f0_a6fc_047c1617b14356.jpeg"/><Relationship Id="rId57" Type="http://schemas.openxmlformats.org/officeDocument/2006/relationships/image" Target="../media/fa083bfd_526f_11ef_a60b_047c1617b143_49c4af2a_056a_11f0_a6fc_047c1617b14357.jpeg"/><Relationship Id="rId58" Type="http://schemas.openxmlformats.org/officeDocument/2006/relationships/image" Target="../media/fa083bff_526f_11ef_a60b_047c1617b143_49c4af2b_056a_11f0_a6fc_047c1617b14358.jpeg"/><Relationship Id="rId59" Type="http://schemas.openxmlformats.org/officeDocument/2006/relationships/image" Target="../media/970a8f8e_ceda_11eb_82cb_003048fd731b_a1555446_602e_11ec_a20b_00259070b48759.jpeg"/><Relationship Id="rId60" Type="http://schemas.openxmlformats.org/officeDocument/2006/relationships/image" Target="../media/970a8f90_ceda_11eb_82cb_003048fd731b_a1555447_602e_11ec_a20b_00259070b48760.jpeg"/><Relationship Id="rId61" Type="http://schemas.openxmlformats.org/officeDocument/2006/relationships/image" Target="../media/970a8f92_ceda_11eb_82cb_003048fd731b_a1555448_602e_11ec_a20b_00259070b48761.jpeg"/><Relationship Id="rId62" Type="http://schemas.openxmlformats.org/officeDocument/2006/relationships/image" Target="../media/970a8f94_ceda_11eb_82cb_003048fd731b_a1555449_602e_11ec_a20b_00259070b48762.jpeg"/><Relationship Id="rId63" Type="http://schemas.openxmlformats.org/officeDocument/2006/relationships/image" Target="../media/970a8f96_ceda_11eb_82cb_003048fd731b_a155544a_602e_11ec_a20b_00259070b48763.jpeg"/><Relationship Id="rId64" Type="http://schemas.openxmlformats.org/officeDocument/2006/relationships/image" Target="../media/970a8f98_ceda_11eb_82cb_003048fd731b_a155544b_602e_11ec_a20b_00259070b48764.jpeg"/><Relationship Id="rId65" Type="http://schemas.openxmlformats.org/officeDocument/2006/relationships/image" Target="../media/970a8f9a_ceda_11eb_82cb_003048fd731b_a155544c_602e_11ec_a20b_00259070b48765.jpeg"/><Relationship Id="rId66" Type="http://schemas.openxmlformats.org/officeDocument/2006/relationships/image" Target="../media/970a8f9c_ceda_11eb_82cb_003048fd731b_a155544d_602e_11ec_a20b_00259070b48766.jpeg"/><Relationship Id="rId67" Type="http://schemas.openxmlformats.org/officeDocument/2006/relationships/image" Target="../media/970a8f9e_ceda_11eb_82cb_003048fd731b_a155544e_602e_11ec_a20b_00259070b48767.jpeg"/><Relationship Id="rId68" Type="http://schemas.openxmlformats.org/officeDocument/2006/relationships/image" Target="../media/970a8fa0_ceda_11eb_82cb_003048fd731b_a155544f_602e_11ec_a20b_00259070b48768.jpeg"/><Relationship Id="rId69" Type="http://schemas.openxmlformats.org/officeDocument/2006/relationships/image" Target="../media/970a8fa2_ceda_11eb_82cb_003048fd731b_a1555450_602e_11ec_a20b_00259070b48769.jpeg"/><Relationship Id="rId70" Type="http://schemas.openxmlformats.org/officeDocument/2006/relationships/image" Target="../media/3613e6fd_1867_11ed_a2f9_00259070b487_f50da9dc_c05b_11ee_a549_047c1617b14370.jpeg"/><Relationship Id="rId71" Type="http://schemas.openxmlformats.org/officeDocument/2006/relationships/image" Target="../media/3613e6ff_1867_11ed_a2f9_00259070b487_f50da9dd_c05b_11ee_a549_047c1617b14371.jpeg"/><Relationship Id="rId72" Type="http://schemas.openxmlformats.org/officeDocument/2006/relationships/image" Target="../media/3613e701_1867_11ed_a2f9_00259070b487_f50da9de_c05b_11ee_a549_047c1617b14372.jpeg"/><Relationship Id="rId73" Type="http://schemas.openxmlformats.org/officeDocument/2006/relationships/image" Target="../media/3613e703_1867_11ed_a2f9_00259070b487_f50da9df_c05b_11ee_a549_047c1617b14373.jpeg"/><Relationship Id="rId74" Type="http://schemas.openxmlformats.org/officeDocument/2006/relationships/image" Target="../media/3613e705_1867_11ed_a2f9_00259070b487_f50da9e0_c05b_11ee_a549_047c1617b14374.jpeg"/><Relationship Id="rId75" Type="http://schemas.openxmlformats.org/officeDocument/2006/relationships/image" Target="../media/3613e707_1867_11ed_a2f9_00259070b487_f50da9e1_c05b_11ee_a549_047c1617b14375.jpeg"/><Relationship Id="rId76" Type="http://schemas.openxmlformats.org/officeDocument/2006/relationships/image" Target="../media/3613e709_1867_11ed_a2f9_00259070b487_f50da9e2_c05b_11ee_a549_047c1617b14376.jpeg"/><Relationship Id="rId77" Type="http://schemas.openxmlformats.org/officeDocument/2006/relationships/image" Target="../media/3613e70b_1867_11ed_a2f9_00259070b487_f50da9e3_c05b_11ee_a549_047c1617b14377.jpeg"/><Relationship Id="rId78" Type="http://schemas.openxmlformats.org/officeDocument/2006/relationships/image" Target="../media/3613e70d_1867_11ed_a2f9_00259070b487_f50da9d9_c05b_11ee_a549_047c1617b14378.jpeg"/><Relationship Id="rId79" Type="http://schemas.openxmlformats.org/officeDocument/2006/relationships/image" Target="../media/3613e70f_1867_11ed_a2f9_00259070b487_f50da9da_c05b_11ee_a549_047c1617b14379.jpeg"/><Relationship Id="rId80" Type="http://schemas.openxmlformats.org/officeDocument/2006/relationships/image" Target="../media/3613e711_1867_11ed_a2f9_00259070b487_f50da9db_c05b_11ee_a549_047c1617b14380.jpeg"/><Relationship Id="rId81" Type="http://schemas.openxmlformats.org/officeDocument/2006/relationships/image" Target="../media/e7a442c7_c2d4_11ee_a54c_047c1617b143_a325963d_c48a_11f0_a801_047c1617b14381.jpeg"/><Relationship Id="rId82" Type="http://schemas.openxmlformats.org/officeDocument/2006/relationships/image" Target="../media/e7a442c9_c2d4_11ee_a54c_047c1617b143_a325963f_c48a_11f0_a801_047c1617b14382.jpeg"/><Relationship Id="rId83" Type="http://schemas.openxmlformats.org/officeDocument/2006/relationships/image" Target="../media/e7a442cb_c2d4_11ee_a54c_047c1617b143_a3259641_c48a_11f0_a801_047c1617b14383.jpeg"/><Relationship Id="rId84" Type="http://schemas.openxmlformats.org/officeDocument/2006/relationships/image" Target="../media/e7a442cd_c2d4_11ee_a54c_047c1617b143_a3259643_c48a_11f0_a801_047c1617b14384.jpeg"/><Relationship Id="rId85" Type="http://schemas.openxmlformats.org/officeDocument/2006/relationships/image" Target="../media/e7a442cf_c2d4_11ee_a54c_047c1617b143_a3259645_c48a_11f0_a801_047c1617b14385.jpeg"/><Relationship Id="rId86" Type="http://schemas.openxmlformats.org/officeDocument/2006/relationships/image" Target="../media/e7a442d1_c2d4_11ee_a54c_047c1617b143_a3259647_c48a_11f0_a801_047c1617b14386.jpeg"/><Relationship Id="rId87" Type="http://schemas.openxmlformats.org/officeDocument/2006/relationships/image" Target="../media/e7a442d3_c2d4_11ee_a54c_047c1617b143_a3259649_c48a_11f0_a801_047c1617b14387.jpeg"/><Relationship Id="rId88" Type="http://schemas.openxmlformats.org/officeDocument/2006/relationships/image" Target="../media/e7a442d5_c2d4_11ee_a54c_047c1617b143_a3259637_c48a_11f0_a801_047c1617b14388.jpeg"/><Relationship Id="rId89" Type="http://schemas.openxmlformats.org/officeDocument/2006/relationships/image" Target="../media/e7a442d7_c2d4_11ee_a54c_047c1617b143_a3259639_c48a_11f0_a801_047c1617b14389.jpeg"/><Relationship Id="rId90" Type="http://schemas.openxmlformats.org/officeDocument/2006/relationships/image" Target="../media/e7a442d9_c2d4_11ee_a54c_047c1617b143_a325963b_c48a_11f0_a801_047c1617b1439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8" name="Image_76" descr="Image_7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9" name="Image_77" descr="Image_7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7" name="Image_86" descr="Image_8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8" name="Image_87" descr="Image_8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4" name="Image_94" descr="Image_9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5" name="Image_95" descr="Image_9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6" name="Image_96" descr="Image_9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7" name="Image_97" descr="Image_9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8" name="Image_98" descr="Image_9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9" name="Image_99" descr="Image_9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0" name="Image_100" descr="Image_10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819287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2</v>
      </c>
      <c r="H6" s="2" t="s">
        <v>18</v>
      </c>
      <c r="I6" s="1">
        <v>0</v>
      </c>
      <c r="J6" s="3" t="s">
        <v>19</v>
      </c>
      <c r="K6" s="2" t="str">
        <f>J6*25719.00</f>
        <v>0</v>
      </c>
      <c r="L6" s="5"/>
    </row>
    <row r="7" spans="1:12" customHeight="1" ht="105" outlineLevel="5">
      <c r="A7" s="1"/>
      <c r="B7" s="1">
        <v>819301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19</v>
      </c>
      <c r="K7" s="2" t="str">
        <f>J7*20474.00</f>
        <v>0</v>
      </c>
      <c r="L7" s="5"/>
    </row>
    <row r="8" spans="1:12" customHeight="1" ht="105" outlineLevel="5">
      <c r="A8" s="1"/>
      <c r="B8" s="1">
        <v>819320</v>
      </c>
      <c r="C8" s="1" t="s">
        <v>24</v>
      </c>
      <c r="D8" s="1" t="s">
        <v>25</v>
      </c>
      <c r="E8" s="2" t="s">
        <v>26</v>
      </c>
      <c r="F8" s="2" t="s">
        <v>27</v>
      </c>
      <c r="G8" s="2">
        <v>0</v>
      </c>
      <c r="H8" s="2">
        <v>1</v>
      </c>
      <c r="I8" s="1">
        <v>0</v>
      </c>
      <c r="J8" s="3" t="s">
        <v>19</v>
      </c>
      <c r="K8" s="2" t="str">
        <f>J8*60839.00</f>
        <v>0</v>
      </c>
      <c r="L8" s="5"/>
    </row>
    <row r="9" spans="1:12" customHeight="1" ht="105" outlineLevel="5">
      <c r="A9" s="1"/>
      <c r="B9" s="1">
        <v>883773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3</v>
      </c>
      <c r="H9" s="2" t="s">
        <v>32</v>
      </c>
      <c r="I9" s="1">
        <v>0</v>
      </c>
      <c r="J9" s="3" t="s">
        <v>19</v>
      </c>
      <c r="K9" s="2" t="str">
        <f>J9*6939.00</f>
        <v>0</v>
      </c>
      <c r="L9" s="5"/>
    </row>
    <row r="10" spans="1:12" customHeight="1" ht="105" outlineLevel="5">
      <c r="A10" s="1"/>
      <c r="B10" s="1">
        <v>883774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2</v>
      </c>
      <c r="H10" s="2" t="s">
        <v>18</v>
      </c>
      <c r="I10" s="1">
        <v>0</v>
      </c>
      <c r="J10" s="3" t="s">
        <v>19</v>
      </c>
      <c r="K10" s="2" t="str">
        <f>J10*7939.00</f>
        <v>0</v>
      </c>
      <c r="L10" s="5"/>
    </row>
    <row r="11" spans="1:12" customHeight="1" ht="105" outlineLevel="5">
      <c r="A11" s="1"/>
      <c r="B11" s="1">
        <v>883775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1</v>
      </c>
      <c r="H11" s="2" t="s">
        <v>18</v>
      </c>
      <c r="I11" s="1">
        <v>0</v>
      </c>
      <c r="J11" s="3" t="s">
        <v>19</v>
      </c>
      <c r="K11" s="2" t="str">
        <f>J11*9021.00</f>
        <v>0</v>
      </c>
      <c r="L11" s="5"/>
    </row>
    <row r="12" spans="1:12" customHeight="1" ht="105" outlineLevel="5">
      <c r="A12" s="1"/>
      <c r="B12" s="1">
        <v>883776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2</v>
      </c>
      <c r="H12" s="2" t="s">
        <v>45</v>
      </c>
      <c r="I12" s="1">
        <v>0</v>
      </c>
      <c r="J12" s="3" t="s">
        <v>19</v>
      </c>
      <c r="K12" s="2" t="str">
        <f>J12*10161.00</f>
        <v>0</v>
      </c>
      <c r="L12" s="5"/>
    </row>
    <row r="13" spans="1:12" customHeight="1" ht="105" outlineLevel="5">
      <c r="A13" s="1"/>
      <c r="B13" s="1">
        <v>883777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2</v>
      </c>
      <c r="H13" s="2" t="s">
        <v>18</v>
      </c>
      <c r="I13" s="1">
        <v>0</v>
      </c>
      <c r="J13" s="3" t="s">
        <v>19</v>
      </c>
      <c r="K13" s="2" t="str">
        <f>J13*11465.00</f>
        <v>0</v>
      </c>
      <c r="L13" s="5"/>
    </row>
    <row r="14" spans="1:12" customHeight="1" ht="105" outlineLevel="5">
      <c r="A14" s="1"/>
      <c r="B14" s="1">
        <v>883778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2</v>
      </c>
      <c r="H14" s="2" t="s">
        <v>32</v>
      </c>
      <c r="I14" s="1">
        <v>0</v>
      </c>
      <c r="J14" s="3" t="s">
        <v>19</v>
      </c>
      <c r="K14" s="2" t="str">
        <f>J14*12858.00</f>
        <v>0</v>
      </c>
      <c r="L14" s="5"/>
    </row>
    <row r="15" spans="1:12" customHeight="1" ht="105" outlineLevel="5">
      <c r="A15" s="1"/>
      <c r="B15" s="1">
        <v>883779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3</v>
      </c>
      <c r="H15" s="2" t="s">
        <v>45</v>
      </c>
      <c r="I15" s="1">
        <v>0</v>
      </c>
      <c r="J15" s="3" t="s">
        <v>19</v>
      </c>
      <c r="K15" s="2" t="str">
        <f>J15*13908.00</f>
        <v>0</v>
      </c>
      <c r="L15" s="5"/>
    </row>
    <row r="16" spans="1:12" customHeight="1" ht="105" outlineLevel="5">
      <c r="A16" s="1"/>
      <c r="B16" s="1">
        <v>883780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1</v>
      </c>
      <c r="H16" s="2" t="s">
        <v>18</v>
      </c>
      <c r="I16" s="1">
        <v>0</v>
      </c>
      <c r="J16" s="3" t="s">
        <v>19</v>
      </c>
      <c r="K16" s="2" t="str">
        <f>J16*15068.00</f>
        <v>0</v>
      </c>
      <c r="L16" s="5"/>
    </row>
    <row r="17" spans="1:12" customHeight="1" ht="105" outlineLevel="5">
      <c r="A17" s="1"/>
      <c r="B17" s="1">
        <v>883781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2</v>
      </c>
      <c r="H17" s="2" t="s">
        <v>45</v>
      </c>
      <c r="I17" s="1">
        <v>0</v>
      </c>
      <c r="J17" s="3" t="s">
        <v>19</v>
      </c>
      <c r="K17" s="2" t="str">
        <f>J17*16583.00</f>
        <v>0</v>
      </c>
      <c r="L17" s="5"/>
    </row>
    <row r="18" spans="1:12" customHeight="1" ht="105" outlineLevel="5">
      <c r="A18" s="1"/>
      <c r="B18" s="1">
        <v>883782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0</v>
      </c>
      <c r="H18" s="2">
        <v>0</v>
      </c>
      <c r="I18" s="1">
        <v>0</v>
      </c>
      <c r="J18" s="3" t="s">
        <v>19</v>
      </c>
      <c r="K18" s="2" t="str">
        <f>J18*17784.00</f>
        <v>0</v>
      </c>
      <c r="L18" s="5"/>
    </row>
    <row r="19" spans="1:12" customHeight="1" ht="105" outlineLevel="5">
      <c r="A19" s="1"/>
      <c r="B19" s="1">
        <v>890079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1</v>
      </c>
      <c r="H19" s="2" t="s">
        <v>45</v>
      </c>
      <c r="I19" s="1">
        <v>0</v>
      </c>
      <c r="J19" s="3" t="s">
        <v>19</v>
      </c>
      <c r="K19" s="2" t="str">
        <f>J19*5767.00</f>
        <v>0</v>
      </c>
      <c r="L19" s="5"/>
    </row>
    <row r="20" spans="1:12" outlineLevel="3">
      <c r="A20" s="9" t="s">
        <v>74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</row>
    <row r="21" spans="1:12" customHeight="1" ht="105" outlineLevel="5">
      <c r="A21" s="1"/>
      <c r="B21" s="1">
        <v>819322</v>
      </c>
      <c r="C21" s="1" t="s">
        <v>75</v>
      </c>
      <c r="D21" s="1" t="s">
        <v>76</v>
      </c>
      <c r="E21" s="2" t="s">
        <v>77</v>
      </c>
      <c r="F21" s="2" t="s">
        <v>78</v>
      </c>
      <c r="G21" s="2">
        <v>3</v>
      </c>
      <c r="H21" s="2">
        <v>0</v>
      </c>
      <c r="I21" s="1">
        <v>0</v>
      </c>
      <c r="J21" s="3" t="s">
        <v>19</v>
      </c>
      <c r="K21" s="2" t="str">
        <f>J21*5414.01</f>
        <v>0</v>
      </c>
      <c r="L21" s="5"/>
    </row>
    <row r="22" spans="1:12" customHeight="1" ht="105" outlineLevel="5">
      <c r="A22" s="1"/>
      <c r="B22" s="1">
        <v>819323</v>
      </c>
      <c r="C22" s="1" t="s">
        <v>79</v>
      </c>
      <c r="D22" s="1" t="s">
        <v>80</v>
      </c>
      <c r="E22" s="2" t="s">
        <v>81</v>
      </c>
      <c r="F22" s="2" t="s">
        <v>82</v>
      </c>
      <c r="G22" s="2">
        <v>2</v>
      </c>
      <c r="H22" s="2">
        <v>0</v>
      </c>
      <c r="I22" s="1">
        <v>0</v>
      </c>
      <c r="J22" s="3" t="s">
        <v>19</v>
      </c>
      <c r="K22" s="2" t="str">
        <f>J22*6322.47</f>
        <v>0</v>
      </c>
      <c r="L22" s="5"/>
    </row>
    <row r="23" spans="1:12" customHeight="1" ht="105" outlineLevel="5">
      <c r="A23" s="1"/>
      <c r="B23" s="1">
        <v>819324</v>
      </c>
      <c r="C23" s="1" t="s">
        <v>83</v>
      </c>
      <c r="D23" s="1" t="s">
        <v>84</v>
      </c>
      <c r="E23" s="2" t="s">
        <v>85</v>
      </c>
      <c r="F23" s="2" t="s">
        <v>86</v>
      </c>
      <c r="G23" s="2">
        <v>3</v>
      </c>
      <c r="H23" s="2">
        <v>0</v>
      </c>
      <c r="I23" s="1">
        <v>0</v>
      </c>
      <c r="J23" s="3" t="s">
        <v>19</v>
      </c>
      <c r="K23" s="2" t="str">
        <f>J23*7319.13</f>
        <v>0</v>
      </c>
      <c r="L23" s="5"/>
    </row>
    <row r="24" spans="1:12" customHeight="1" ht="105" outlineLevel="5">
      <c r="A24" s="1"/>
      <c r="B24" s="1">
        <v>819325</v>
      </c>
      <c r="C24" s="1" t="s">
        <v>87</v>
      </c>
      <c r="D24" s="1" t="s">
        <v>88</v>
      </c>
      <c r="E24" s="2" t="s">
        <v>89</v>
      </c>
      <c r="F24" s="2" t="s">
        <v>90</v>
      </c>
      <c r="G24" s="2">
        <v>3</v>
      </c>
      <c r="H24" s="2">
        <v>0</v>
      </c>
      <c r="I24" s="1">
        <v>0</v>
      </c>
      <c r="J24" s="3" t="s">
        <v>19</v>
      </c>
      <c r="K24" s="2" t="str">
        <f>J24*8312.85</f>
        <v>0</v>
      </c>
      <c r="L24" s="5"/>
    </row>
    <row r="25" spans="1:12" customHeight="1" ht="105" outlineLevel="5">
      <c r="A25" s="1"/>
      <c r="B25" s="1">
        <v>819326</v>
      </c>
      <c r="C25" s="1" t="s">
        <v>91</v>
      </c>
      <c r="D25" s="1" t="s">
        <v>92</v>
      </c>
      <c r="E25" s="2" t="s">
        <v>93</v>
      </c>
      <c r="F25" s="2" t="s">
        <v>94</v>
      </c>
      <c r="G25" s="2">
        <v>2</v>
      </c>
      <c r="H25" s="2">
        <v>0</v>
      </c>
      <c r="I25" s="1">
        <v>0</v>
      </c>
      <c r="J25" s="3" t="s">
        <v>19</v>
      </c>
      <c r="K25" s="2" t="str">
        <f>J25*9306.57</f>
        <v>0</v>
      </c>
      <c r="L25" s="5"/>
    </row>
    <row r="26" spans="1:12" customHeight="1" ht="105" outlineLevel="5">
      <c r="A26" s="1"/>
      <c r="B26" s="1">
        <v>819327</v>
      </c>
      <c r="C26" s="1" t="s">
        <v>95</v>
      </c>
      <c r="D26" s="1" t="s">
        <v>96</v>
      </c>
      <c r="E26" s="2" t="s">
        <v>97</v>
      </c>
      <c r="F26" s="2" t="s">
        <v>98</v>
      </c>
      <c r="G26" s="2">
        <v>2</v>
      </c>
      <c r="H26" s="2">
        <v>0</v>
      </c>
      <c r="I26" s="1">
        <v>0</v>
      </c>
      <c r="J26" s="3" t="s">
        <v>19</v>
      </c>
      <c r="K26" s="2" t="str">
        <f>J26*10194.45</f>
        <v>0</v>
      </c>
      <c r="L26" s="5"/>
    </row>
    <row r="27" spans="1:12" customHeight="1" ht="105" outlineLevel="5">
      <c r="A27" s="1"/>
      <c r="B27" s="1">
        <v>819328</v>
      </c>
      <c r="C27" s="1" t="s">
        <v>99</v>
      </c>
      <c r="D27" s="1" t="s">
        <v>100</v>
      </c>
      <c r="E27" s="2" t="s">
        <v>101</v>
      </c>
      <c r="F27" s="2" t="s">
        <v>102</v>
      </c>
      <c r="G27" s="2">
        <v>2</v>
      </c>
      <c r="H27" s="2">
        <v>0</v>
      </c>
      <c r="I27" s="1">
        <v>0</v>
      </c>
      <c r="J27" s="3" t="s">
        <v>19</v>
      </c>
      <c r="K27" s="2" t="str">
        <f>J27*11080.86</f>
        <v>0</v>
      </c>
      <c r="L27" s="5"/>
    </row>
    <row r="28" spans="1:12" customHeight="1" ht="105" outlineLevel="5">
      <c r="A28" s="1"/>
      <c r="B28" s="1">
        <v>819329</v>
      </c>
      <c r="C28" s="1" t="s">
        <v>103</v>
      </c>
      <c r="D28" s="1" t="s">
        <v>104</v>
      </c>
      <c r="E28" s="2" t="s">
        <v>105</v>
      </c>
      <c r="F28" s="2" t="s">
        <v>106</v>
      </c>
      <c r="G28" s="2">
        <v>4</v>
      </c>
      <c r="H28" s="2">
        <v>0</v>
      </c>
      <c r="I28" s="1">
        <v>0</v>
      </c>
      <c r="J28" s="3" t="s">
        <v>19</v>
      </c>
      <c r="K28" s="2" t="str">
        <f>J28*12148.08</f>
        <v>0</v>
      </c>
      <c r="L28" s="5"/>
    </row>
    <row r="29" spans="1:12" customHeight="1" ht="105" outlineLevel="5">
      <c r="A29" s="1"/>
      <c r="B29" s="1">
        <v>819330</v>
      </c>
      <c r="C29" s="1" t="s">
        <v>107</v>
      </c>
      <c r="D29" s="1" t="s">
        <v>108</v>
      </c>
      <c r="E29" s="2" t="s">
        <v>109</v>
      </c>
      <c r="F29" s="2" t="s">
        <v>110</v>
      </c>
      <c r="G29" s="2">
        <v>3</v>
      </c>
      <c r="H29" s="2">
        <v>0</v>
      </c>
      <c r="I29" s="1">
        <v>0</v>
      </c>
      <c r="J29" s="3" t="s">
        <v>19</v>
      </c>
      <c r="K29" s="2" t="str">
        <f>J29*13178.55</f>
        <v>0</v>
      </c>
      <c r="L29" s="5"/>
    </row>
    <row r="30" spans="1:12" customHeight="1" ht="105" outlineLevel="5">
      <c r="A30" s="1"/>
      <c r="B30" s="1">
        <v>819331</v>
      </c>
      <c r="C30" s="1" t="s">
        <v>111</v>
      </c>
      <c r="D30" s="1" t="s">
        <v>112</v>
      </c>
      <c r="E30" s="2" t="s">
        <v>113</v>
      </c>
      <c r="F30" s="2" t="s">
        <v>114</v>
      </c>
      <c r="G30" s="2">
        <v>3</v>
      </c>
      <c r="H30" s="2">
        <v>0</v>
      </c>
      <c r="I30" s="1">
        <v>0</v>
      </c>
      <c r="J30" s="3" t="s">
        <v>19</v>
      </c>
      <c r="K30" s="2" t="str">
        <f>J30*14213.43</f>
        <v>0</v>
      </c>
      <c r="L30" s="5"/>
    </row>
    <row r="31" spans="1:12" customHeight="1" ht="105" outlineLevel="5">
      <c r="A31" s="1"/>
      <c r="B31" s="1">
        <v>819332</v>
      </c>
      <c r="C31" s="1" t="s">
        <v>115</v>
      </c>
      <c r="D31" s="1" t="s">
        <v>116</v>
      </c>
      <c r="E31" s="2" t="s">
        <v>117</v>
      </c>
      <c r="F31" s="2" t="s">
        <v>118</v>
      </c>
      <c r="G31" s="2">
        <v>2</v>
      </c>
      <c r="H31" s="2">
        <v>0</v>
      </c>
      <c r="I31" s="1">
        <v>0</v>
      </c>
      <c r="J31" s="3" t="s">
        <v>19</v>
      </c>
      <c r="K31" s="2" t="str">
        <f>J31*15235.08</f>
        <v>0</v>
      </c>
      <c r="L31" s="5"/>
    </row>
    <row r="32" spans="1:12" customHeight="1" ht="105" outlineLevel="5">
      <c r="A32" s="1"/>
      <c r="B32" s="1">
        <v>879376</v>
      </c>
      <c r="C32" s="1" t="s">
        <v>119</v>
      </c>
      <c r="D32" s="1" t="s">
        <v>120</v>
      </c>
      <c r="E32" s="2" t="s">
        <v>121</v>
      </c>
      <c r="F32" s="2" t="s">
        <v>122</v>
      </c>
      <c r="G32" s="2">
        <v>2</v>
      </c>
      <c r="H32" s="2">
        <v>0</v>
      </c>
      <c r="I32" s="1">
        <v>0</v>
      </c>
      <c r="J32" s="3" t="s">
        <v>19</v>
      </c>
      <c r="K32" s="2" t="str">
        <f>J32*4849.53</f>
        <v>0</v>
      </c>
      <c r="L32" s="5"/>
    </row>
    <row r="33" spans="1:12" customHeight="1" ht="105" outlineLevel="5">
      <c r="A33" s="1"/>
      <c r="B33" s="1">
        <v>879377</v>
      </c>
      <c r="C33" s="1" t="s">
        <v>123</v>
      </c>
      <c r="D33" s="1" t="s">
        <v>124</v>
      </c>
      <c r="E33" s="2" t="s">
        <v>125</v>
      </c>
      <c r="F33" s="2" t="s">
        <v>126</v>
      </c>
      <c r="G33" s="2">
        <v>2</v>
      </c>
      <c r="H33" s="2">
        <v>0</v>
      </c>
      <c r="I33" s="1">
        <v>0</v>
      </c>
      <c r="J33" s="3" t="s">
        <v>19</v>
      </c>
      <c r="K33" s="2" t="str">
        <f>J33*5841.78</f>
        <v>0</v>
      </c>
      <c r="L33" s="5"/>
    </row>
    <row r="34" spans="1:12" customHeight="1" ht="105" outlineLevel="5">
      <c r="A34" s="1"/>
      <c r="B34" s="1">
        <v>879378</v>
      </c>
      <c r="C34" s="1" t="s">
        <v>127</v>
      </c>
      <c r="D34" s="1" t="s">
        <v>128</v>
      </c>
      <c r="E34" s="2" t="s">
        <v>129</v>
      </c>
      <c r="F34" s="2" t="s">
        <v>130</v>
      </c>
      <c r="G34" s="2">
        <v>6</v>
      </c>
      <c r="H34" s="2">
        <v>0</v>
      </c>
      <c r="I34" s="1">
        <v>0</v>
      </c>
      <c r="J34" s="3" t="s">
        <v>19</v>
      </c>
      <c r="K34" s="2" t="str">
        <f>J34*6764.94</f>
        <v>0</v>
      </c>
      <c r="L34" s="5"/>
    </row>
    <row r="35" spans="1:12" customHeight="1" ht="105" outlineLevel="5">
      <c r="A35" s="1"/>
      <c r="B35" s="1">
        <v>879379</v>
      </c>
      <c r="C35" s="1" t="s">
        <v>131</v>
      </c>
      <c r="D35" s="1" t="s">
        <v>132</v>
      </c>
      <c r="E35" s="2" t="s">
        <v>133</v>
      </c>
      <c r="F35" s="2" t="s">
        <v>134</v>
      </c>
      <c r="G35" s="2">
        <v>3</v>
      </c>
      <c r="H35" s="2">
        <v>0</v>
      </c>
      <c r="I35" s="1">
        <v>0</v>
      </c>
      <c r="J35" s="3" t="s">
        <v>19</v>
      </c>
      <c r="K35" s="2" t="str">
        <f>J35*7652.82</f>
        <v>0</v>
      </c>
      <c r="L35" s="5"/>
    </row>
    <row r="36" spans="1:12" customHeight="1" ht="105" outlineLevel="5">
      <c r="A36" s="1"/>
      <c r="B36" s="1">
        <v>879380</v>
      </c>
      <c r="C36" s="1" t="s">
        <v>135</v>
      </c>
      <c r="D36" s="1" t="s">
        <v>136</v>
      </c>
      <c r="E36" s="2" t="s">
        <v>137</v>
      </c>
      <c r="F36" s="2" t="s">
        <v>138</v>
      </c>
      <c r="G36" s="2">
        <v>2</v>
      </c>
      <c r="H36" s="2">
        <v>0</v>
      </c>
      <c r="I36" s="1">
        <v>0</v>
      </c>
      <c r="J36" s="3" t="s">
        <v>19</v>
      </c>
      <c r="K36" s="2" t="str">
        <f>J36*8517.18</f>
        <v>0</v>
      </c>
      <c r="L36" s="5"/>
    </row>
    <row r="37" spans="1:12" customHeight="1" ht="105" outlineLevel="5">
      <c r="A37" s="1"/>
      <c r="B37" s="1">
        <v>879381</v>
      </c>
      <c r="C37" s="1" t="s">
        <v>139</v>
      </c>
      <c r="D37" s="1" t="s">
        <v>140</v>
      </c>
      <c r="E37" s="2" t="s">
        <v>141</v>
      </c>
      <c r="F37" s="2" t="s">
        <v>142</v>
      </c>
      <c r="G37" s="2">
        <v>3</v>
      </c>
      <c r="H37" s="2">
        <v>0</v>
      </c>
      <c r="I37" s="1">
        <v>0</v>
      </c>
      <c r="J37" s="3" t="s">
        <v>19</v>
      </c>
      <c r="K37" s="2" t="str">
        <f>J37*9549.12</f>
        <v>0</v>
      </c>
      <c r="L37" s="5"/>
    </row>
    <row r="38" spans="1:12" customHeight="1" ht="105" outlineLevel="5">
      <c r="A38" s="1"/>
      <c r="B38" s="1">
        <v>879382</v>
      </c>
      <c r="C38" s="1" t="s">
        <v>143</v>
      </c>
      <c r="D38" s="1" t="s">
        <v>144</v>
      </c>
      <c r="E38" s="2" t="s">
        <v>145</v>
      </c>
      <c r="F38" s="2" t="s">
        <v>146</v>
      </c>
      <c r="G38" s="2">
        <v>3</v>
      </c>
      <c r="H38" s="2">
        <v>0</v>
      </c>
      <c r="I38" s="1">
        <v>0</v>
      </c>
      <c r="J38" s="3" t="s">
        <v>19</v>
      </c>
      <c r="K38" s="2" t="str">
        <f>J38*10438.47</f>
        <v>0</v>
      </c>
      <c r="L38" s="5"/>
    </row>
    <row r="39" spans="1:12" customHeight="1" ht="105" outlineLevel="5">
      <c r="A39" s="1"/>
      <c r="B39" s="1">
        <v>879383</v>
      </c>
      <c r="C39" s="1" t="s">
        <v>147</v>
      </c>
      <c r="D39" s="1" t="s">
        <v>148</v>
      </c>
      <c r="E39" s="2" t="s">
        <v>149</v>
      </c>
      <c r="F39" s="2" t="s">
        <v>150</v>
      </c>
      <c r="G39" s="2">
        <v>3</v>
      </c>
      <c r="H39" s="2">
        <v>0</v>
      </c>
      <c r="I39" s="1">
        <v>0</v>
      </c>
      <c r="J39" s="3" t="s">
        <v>19</v>
      </c>
      <c r="K39" s="2" t="str">
        <f>J39*11342.52</f>
        <v>0</v>
      </c>
      <c r="L39" s="5"/>
    </row>
    <row r="40" spans="1:12" customHeight="1" ht="105" outlineLevel="5">
      <c r="A40" s="1"/>
      <c r="B40" s="1">
        <v>879384</v>
      </c>
      <c r="C40" s="1" t="s">
        <v>151</v>
      </c>
      <c r="D40" s="1" t="s">
        <v>152</v>
      </c>
      <c r="E40" s="2" t="s">
        <v>153</v>
      </c>
      <c r="F40" s="2" t="s">
        <v>154</v>
      </c>
      <c r="G40" s="2">
        <v>3</v>
      </c>
      <c r="H40" s="2">
        <v>0</v>
      </c>
      <c r="I40" s="1">
        <v>0</v>
      </c>
      <c r="J40" s="3" t="s">
        <v>19</v>
      </c>
      <c r="K40" s="2" t="str">
        <f>J40*12395.04</f>
        <v>0</v>
      </c>
      <c r="L40" s="5"/>
    </row>
    <row r="41" spans="1:12" customHeight="1" ht="105" outlineLevel="5">
      <c r="A41" s="1"/>
      <c r="B41" s="1">
        <v>879385</v>
      </c>
      <c r="C41" s="1" t="s">
        <v>155</v>
      </c>
      <c r="D41" s="1" t="s">
        <v>156</v>
      </c>
      <c r="E41" s="2" t="s">
        <v>157</v>
      </c>
      <c r="F41" s="2" t="s">
        <v>158</v>
      </c>
      <c r="G41" s="2">
        <v>1</v>
      </c>
      <c r="H41" s="2">
        <v>0</v>
      </c>
      <c r="I41" s="1">
        <v>0</v>
      </c>
      <c r="J41" s="3" t="s">
        <v>19</v>
      </c>
      <c r="K41" s="2" t="str">
        <f>J41*13291.74</f>
        <v>0</v>
      </c>
      <c r="L41" s="5"/>
    </row>
    <row r="42" spans="1:12" customHeight="1" ht="105" outlineLevel="5">
      <c r="A42" s="1"/>
      <c r="B42" s="1">
        <v>879386</v>
      </c>
      <c r="C42" s="1" t="s">
        <v>159</v>
      </c>
      <c r="D42" s="1" t="s">
        <v>160</v>
      </c>
      <c r="E42" s="2" t="s">
        <v>161</v>
      </c>
      <c r="F42" s="2" t="s">
        <v>162</v>
      </c>
      <c r="G42" s="2">
        <v>2</v>
      </c>
      <c r="H42" s="2">
        <v>0</v>
      </c>
      <c r="I42" s="1">
        <v>0</v>
      </c>
      <c r="J42" s="3" t="s">
        <v>19</v>
      </c>
      <c r="K42" s="2" t="str">
        <f>J42*14186.97</f>
        <v>0</v>
      </c>
      <c r="L42" s="5"/>
    </row>
    <row r="43" spans="1:12" customHeight="1" ht="105" outlineLevel="5">
      <c r="A43" s="1"/>
      <c r="B43" s="1">
        <v>885807</v>
      </c>
      <c r="C43" s="1" t="s">
        <v>163</v>
      </c>
      <c r="D43" s="1" t="s">
        <v>164</v>
      </c>
      <c r="E43" s="2" t="s">
        <v>165</v>
      </c>
      <c r="F43" s="2" t="s">
        <v>166</v>
      </c>
      <c r="G43" s="2">
        <v>2</v>
      </c>
      <c r="H43" s="2">
        <v>0</v>
      </c>
      <c r="I43" s="1">
        <v>0</v>
      </c>
      <c r="J43" s="3" t="s">
        <v>19</v>
      </c>
      <c r="K43" s="2" t="str">
        <f>J43*4561.41</f>
        <v>0</v>
      </c>
      <c r="L43" s="5"/>
    </row>
    <row r="44" spans="1:12" customHeight="1" ht="105" outlineLevel="5">
      <c r="A44" s="1"/>
      <c r="B44" s="1">
        <v>885808</v>
      </c>
      <c r="C44" s="1" t="s">
        <v>167</v>
      </c>
      <c r="D44" s="1" t="s">
        <v>168</v>
      </c>
      <c r="E44" s="2" t="s">
        <v>169</v>
      </c>
      <c r="F44" s="2" t="s">
        <v>170</v>
      </c>
      <c r="G44" s="2">
        <v>2</v>
      </c>
      <c r="H44" s="2">
        <v>0</v>
      </c>
      <c r="I44" s="1">
        <v>0</v>
      </c>
      <c r="J44" s="3" t="s">
        <v>19</v>
      </c>
      <c r="K44" s="2" t="str">
        <f>J44*5383.14</f>
        <v>0</v>
      </c>
      <c r="L44" s="5"/>
    </row>
    <row r="45" spans="1:12" customHeight="1" ht="105" outlineLevel="5">
      <c r="A45" s="1"/>
      <c r="B45" s="1">
        <v>885809</v>
      </c>
      <c r="C45" s="1" t="s">
        <v>171</v>
      </c>
      <c r="D45" s="1" t="s">
        <v>172</v>
      </c>
      <c r="E45" s="2" t="s">
        <v>173</v>
      </c>
      <c r="F45" s="2" t="s">
        <v>174</v>
      </c>
      <c r="G45" s="2">
        <v>2</v>
      </c>
      <c r="H45" s="2">
        <v>0</v>
      </c>
      <c r="I45" s="1">
        <v>0</v>
      </c>
      <c r="J45" s="3" t="s">
        <v>19</v>
      </c>
      <c r="K45" s="2" t="str">
        <f>J45*6415.08</f>
        <v>0</v>
      </c>
      <c r="L45" s="5"/>
    </row>
    <row r="46" spans="1:12" customHeight="1" ht="105" outlineLevel="5">
      <c r="A46" s="1"/>
      <c r="B46" s="1">
        <v>885810</v>
      </c>
      <c r="C46" s="1" t="s">
        <v>175</v>
      </c>
      <c r="D46" s="1" t="s">
        <v>176</v>
      </c>
      <c r="E46" s="2" t="s">
        <v>177</v>
      </c>
      <c r="F46" s="2" t="s">
        <v>178</v>
      </c>
      <c r="G46" s="2">
        <v>2</v>
      </c>
      <c r="H46" s="2">
        <v>0</v>
      </c>
      <c r="I46" s="1">
        <v>0</v>
      </c>
      <c r="J46" s="3" t="s">
        <v>19</v>
      </c>
      <c r="K46" s="2" t="str">
        <f>J46*7252.98</f>
        <v>0</v>
      </c>
      <c r="L46" s="5"/>
    </row>
    <row r="47" spans="1:12" customHeight="1" ht="105" outlineLevel="5">
      <c r="A47" s="1"/>
      <c r="B47" s="1">
        <v>885811</v>
      </c>
      <c r="C47" s="1" t="s">
        <v>179</v>
      </c>
      <c r="D47" s="1" t="s">
        <v>180</v>
      </c>
      <c r="E47" s="2" t="s">
        <v>181</v>
      </c>
      <c r="F47" s="2" t="s">
        <v>182</v>
      </c>
      <c r="G47" s="2">
        <v>2</v>
      </c>
      <c r="H47" s="2">
        <v>0</v>
      </c>
      <c r="I47" s="1">
        <v>0</v>
      </c>
      <c r="J47" s="3" t="s">
        <v>19</v>
      </c>
      <c r="K47" s="2" t="str">
        <f>J47*8096.76</f>
        <v>0</v>
      </c>
      <c r="L47" s="5"/>
    </row>
    <row r="48" spans="1:12" customHeight="1" ht="105" outlineLevel="5">
      <c r="A48" s="1"/>
      <c r="B48" s="1">
        <v>885812</v>
      </c>
      <c r="C48" s="1" t="s">
        <v>183</v>
      </c>
      <c r="D48" s="1" t="s">
        <v>184</v>
      </c>
      <c r="E48" s="2" t="s">
        <v>185</v>
      </c>
      <c r="F48" s="2" t="s">
        <v>186</v>
      </c>
      <c r="G48" s="2">
        <v>2</v>
      </c>
      <c r="H48" s="2">
        <v>0</v>
      </c>
      <c r="I48" s="1">
        <v>0</v>
      </c>
      <c r="J48" s="3" t="s">
        <v>19</v>
      </c>
      <c r="K48" s="2" t="str">
        <f>J48*8937.60</f>
        <v>0</v>
      </c>
      <c r="L48" s="5"/>
    </row>
    <row r="49" spans="1:12" customHeight="1" ht="105" outlineLevel="5">
      <c r="A49" s="1"/>
      <c r="B49" s="1">
        <v>885813</v>
      </c>
      <c r="C49" s="1" t="s">
        <v>187</v>
      </c>
      <c r="D49" s="1" t="s">
        <v>188</v>
      </c>
      <c r="E49" s="2" t="s">
        <v>189</v>
      </c>
      <c r="F49" s="2" t="s">
        <v>190</v>
      </c>
      <c r="G49" s="2">
        <v>0</v>
      </c>
      <c r="H49" s="2">
        <v>0</v>
      </c>
      <c r="I49" s="1">
        <v>0</v>
      </c>
      <c r="J49" s="3" t="s">
        <v>19</v>
      </c>
      <c r="K49" s="2" t="str">
        <f>J49*9788.73</f>
        <v>0</v>
      </c>
      <c r="L49" s="5"/>
    </row>
    <row r="50" spans="1:12" customHeight="1" ht="105" outlineLevel="5">
      <c r="A50" s="1"/>
      <c r="B50" s="1">
        <v>885814</v>
      </c>
      <c r="C50" s="1" t="s">
        <v>191</v>
      </c>
      <c r="D50" s="1" t="s">
        <v>192</v>
      </c>
      <c r="E50" s="2" t="s">
        <v>193</v>
      </c>
      <c r="F50" s="2" t="s">
        <v>194</v>
      </c>
      <c r="G50" s="2">
        <v>2</v>
      </c>
      <c r="H50" s="2">
        <v>0</v>
      </c>
      <c r="I50" s="1">
        <v>0</v>
      </c>
      <c r="J50" s="3" t="s">
        <v>19</v>
      </c>
      <c r="K50" s="2" t="str">
        <f>J50*10895.64</f>
        <v>0</v>
      </c>
      <c r="L50" s="5"/>
    </row>
    <row r="51" spans="1:12" customHeight="1" ht="105" outlineLevel="5">
      <c r="A51" s="1"/>
      <c r="B51" s="1">
        <v>885815</v>
      </c>
      <c r="C51" s="1" t="s">
        <v>195</v>
      </c>
      <c r="D51" s="1" t="s">
        <v>196</v>
      </c>
      <c r="E51" s="2" t="s">
        <v>197</v>
      </c>
      <c r="F51" s="2" t="s">
        <v>198</v>
      </c>
      <c r="G51" s="2">
        <v>3</v>
      </c>
      <c r="H51" s="2">
        <v>0</v>
      </c>
      <c r="I51" s="1">
        <v>0</v>
      </c>
      <c r="J51" s="3" t="s">
        <v>19</v>
      </c>
      <c r="K51" s="2" t="str">
        <f>J51*11760.00</f>
        <v>0</v>
      </c>
      <c r="L51" s="5"/>
    </row>
    <row r="52" spans="1:12" customHeight="1" ht="105" outlineLevel="5">
      <c r="A52" s="1"/>
      <c r="B52" s="1">
        <v>885816</v>
      </c>
      <c r="C52" s="1" t="s">
        <v>199</v>
      </c>
      <c r="D52" s="1" t="s">
        <v>200</v>
      </c>
      <c r="E52" s="2" t="s">
        <v>201</v>
      </c>
      <c r="F52" s="2" t="s">
        <v>202</v>
      </c>
      <c r="G52" s="2">
        <v>2</v>
      </c>
      <c r="H52" s="2">
        <v>0</v>
      </c>
      <c r="I52" s="1">
        <v>0</v>
      </c>
      <c r="J52" s="3" t="s">
        <v>19</v>
      </c>
      <c r="K52" s="2" t="str">
        <f>J52*12617.01</f>
        <v>0</v>
      </c>
      <c r="L52" s="5"/>
    </row>
    <row r="53" spans="1:12" customHeight="1" ht="105" outlineLevel="5">
      <c r="A53" s="1"/>
      <c r="B53" s="1">
        <v>885817</v>
      </c>
      <c r="C53" s="1" t="s">
        <v>203</v>
      </c>
      <c r="D53" s="1" t="s">
        <v>204</v>
      </c>
      <c r="E53" s="2" t="s">
        <v>205</v>
      </c>
      <c r="F53" s="2" t="s">
        <v>206</v>
      </c>
      <c r="G53" s="2">
        <v>3</v>
      </c>
      <c r="H53" s="2">
        <v>0</v>
      </c>
      <c r="I53" s="1">
        <v>0</v>
      </c>
      <c r="J53" s="3" t="s">
        <v>19</v>
      </c>
      <c r="K53" s="2" t="str">
        <f>J53*13485.78</f>
        <v>0</v>
      </c>
      <c r="L53" s="5"/>
    </row>
    <row r="54" spans="1:12" customHeight="1" ht="105" outlineLevel="5">
      <c r="A54" s="1"/>
      <c r="B54" s="1">
        <v>885021</v>
      </c>
      <c r="C54" s="1" t="s">
        <v>207</v>
      </c>
      <c r="D54" s="1" t="s">
        <v>208</v>
      </c>
      <c r="E54" s="2" t="s">
        <v>209</v>
      </c>
      <c r="F54" s="2" t="s">
        <v>210</v>
      </c>
      <c r="G54" s="2">
        <v>3</v>
      </c>
      <c r="H54" s="2">
        <v>0</v>
      </c>
      <c r="I54" s="1">
        <v>0</v>
      </c>
      <c r="J54" s="3" t="s">
        <v>19</v>
      </c>
      <c r="K54" s="2" t="str">
        <f>J54*4434.99</f>
        <v>0</v>
      </c>
      <c r="L54" s="5"/>
    </row>
    <row r="55" spans="1:12" customHeight="1" ht="105" outlineLevel="5">
      <c r="A55" s="1"/>
      <c r="B55" s="1">
        <v>885022</v>
      </c>
      <c r="C55" s="1" t="s">
        <v>211</v>
      </c>
      <c r="D55" s="1" t="s">
        <v>212</v>
      </c>
      <c r="E55" s="2" t="s">
        <v>213</v>
      </c>
      <c r="F55" s="2" t="s">
        <v>214</v>
      </c>
      <c r="G55" s="2">
        <v>3</v>
      </c>
      <c r="H55" s="2">
        <v>0</v>
      </c>
      <c r="I55" s="1">
        <v>0</v>
      </c>
      <c r="J55" s="3" t="s">
        <v>19</v>
      </c>
      <c r="K55" s="2" t="str">
        <f>J55*5296.41</f>
        <v>0</v>
      </c>
      <c r="L55" s="5"/>
    </row>
    <row r="56" spans="1:12" customHeight="1" ht="105" outlineLevel="5">
      <c r="A56" s="1"/>
      <c r="B56" s="1">
        <v>885023</v>
      </c>
      <c r="C56" s="1" t="s">
        <v>215</v>
      </c>
      <c r="D56" s="1" t="s">
        <v>216</v>
      </c>
      <c r="E56" s="2" t="s">
        <v>217</v>
      </c>
      <c r="F56" s="2" t="s">
        <v>218</v>
      </c>
      <c r="G56" s="2">
        <v>3</v>
      </c>
      <c r="H56" s="2">
        <v>0</v>
      </c>
      <c r="I56" s="1">
        <v>0</v>
      </c>
      <c r="J56" s="3" t="s">
        <v>19</v>
      </c>
      <c r="K56" s="2" t="str">
        <f>J56*6143.13</f>
        <v>0</v>
      </c>
      <c r="L56" s="5"/>
    </row>
    <row r="57" spans="1:12" customHeight="1" ht="105" outlineLevel="5">
      <c r="A57" s="1"/>
      <c r="B57" s="1">
        <v>885024</v>
      </c>
      <c r="C57" s="1" t="s">
        <v>219</v>
      </c>
      <c r="D57" s="1" t="s">
        <v>220</v>
      </c>
      <c r="E57" s="2" t="s">
        <v>221</v>
      </c>
      <c r="F57" s="2" t="s">
        <v>222</v>
      </c>
      <c r="G57" s="2">
        <v>3</v>
      </c>
      <c r="H57" s="2">
        <v>0</v>
      </c>
      <c r="I57" s="1">
        <v>0</v>
      </c>
      <c r="J57" s="3" t="s">
        <v>19</v>
      </c>
      <c r="K57" s="2" t="str">
        <f>J57*6988.38</f>
        <v>0</v>
      </c>
      <c r="L57" s="5"/>
    </row>
    <row r="58" spans="1:12" customHeight="1" ht="105" outlineLevel="5">
      <c r="A58" s="1"/>
      <c r="B58" s="1">
        <v>885025</v>
      </c>
      <c r="C58" s="1" t="s">
        <v>223</v>
      </c>
      <c r="D58" s="1" t="s">
        <v>224</v>
      </c>
      <c r="E58" s="2" t="s">
        <v>225</v>
      </c>
      <c r="F58" s="2" t="s">
        <v>226</v>
      </c>
      <c r="G58" s="2">
        <v>3</v>
      </c>
      <c r="H58" s="2">
        <v>0</v>
      </c>
      <c r="I58" s="1">
        <v>0</v>
      </c>
      <c r="J58" s="3" t="s">
        <v>19</v>
      </c>
      <c r="K58" s="2" t="str">
        <f>J58*7839.51</f>
        <v>0</v>
      </c>
      <c r="L58" s="5"/>
    </row>
    <row r="59" spans="1:12" customHeight="1" ht="105" outlineLevel="5">
      <c r="A59" s="1"/>
      <c r="B59" s="1">
        <v>885026</v>
      </c>
      <c r="C59" s="1" t="s">
        <v>227</v>
      </c>
      <c r="D59" s="1" t="s">
        <v>228</v>
      </c>
      <c r="E59" s="2" t="s">
        <v>229</v>
      </c>
      <c r="F59" s="2" t="s">
        <v>230</v>
      </c>
      <c r="G59" s="2">
        <v>3</v>
      </c>
      <c r="H59" s="2">
        <v>0</v>
      </c>
      <c r="I59" s="1">
        <v>0</v>
      </c>
      <c r="J59" s="3" t="s">
        <v>19</v>
      </c>
      <c r="K59" s="2" t="str">
        <f>J59*8697.99</f>
        <v>0</v>
      </c>
      <c r="L59" s="5"/>
    </row>
    <row r="60" spans="1:12" customHeight="1" ht="105" outlineLevel="5">
      <c r="A60" s="1"/>
      <c r="B60" s="1">
        <v>885027</v>
      </c>
      <c r="C60" s="1" t="s">
        <v>231</v>
      </c>
      <c r="D60" s="1" t="s">
        <v>232</v>
      </c>
      <c r="E60" s="2" t="s">
        <v>233</v>
      </c>
      <c r="F60" s="2" t="s">
        <v>234</v>
      </c>
      <c r="G60" s="2">
        <v>3</v>
      </c>
      <c r="H60" s="2">
        <v>0</v>
      </c>
      <c r="I60" s="1">
        <v>0</v>
      </c>
      <c r="J60" s="3" t="s">
        <v>19</v>
      </c>
      <c r="K60" s="2" t="str">
        <f>J60*9541.77</f>
        <v>0</v>
      </c>
      <c r="L60" s="5"/>
    </row>
    <row r="61" spans="1:12" customHeight="1" ht="105" outlineLevel="5">
      <c r="A61" s="1"/>
      <c r="B61" s="1">
        <v>885028</v>
      </c>
      <c r="C61" s="1" t="s">
        <v>235</v>
      </c>
      <c r="D61" s="1" t="s">
        <v>236</v>
      </c>
      <c r="E61" s="2" t="s">
        <v>237</v>
      </c>
      <c r="F61" s="2" t="s">
        <v>238</v>
      </c>
      <c r="G61" s="2">
        <v>4</v>
      </c>
      <c r="H61" s="2">
        <v>0</v>
      </c>
      <c r="I61" s="1">
        <v>0</v>
      </c>
      <c r="J61" s="3" t="s">
        <v>19</v>
      </c>
      <c r="K61" s="2" t="str">
        <f>J61*10401.72</f>
        <v>0</v>
      </c>
      <c r="L61" s="5"/>
    </row>
    <row r="62" spans="1:12" customHeight="1" ht="105" outlineLevel="5">
      <c r="A62" s="1"/>
      <c r="B62" s="1">
        <v>883944</v>
      </c>
      <c r="C62" s="1" t="s">
        <v>239</v>
      </c>
      <c r="D62" s="1" t="s">
        <v>240</v>
      </c>
      <c r="E62" s="2" t="s">
        <v>241</v>
      </c>
      <c r="F62" s="2" t="s">
        <v>242</v>
      </c>
      <c r="G62" s="2">
        <v>3</v>
      </c>
      <c r="H62" s="2">
        <v>0</v>
      </c>
      <c r="I62" s="1">
        <v>0</v>
      </c>
      <c r="J62" s="3" t="s">
        <v>19</v>
      </c>
      <c r="K62" s="2" t="str">
        <f>J62*11248.44</f>
        <v>0</v>
      </c>
      <c r="L62" s="5"/>
    </row>
    <row r="63" spans="1:12" customHeight="1" ht="105" outlineLevel="5">
      <c r="A63" s="1"/>
      <c r="B63" s="1">
        <v>883945</v>
      </c>
      <c r="C63" s="1" t="s">
        <v>243</v>
      </c>
      <c r="D63" s="1" t="s">
        <v>244</v>
      </c>
      <c r="E63" s="2" t="s">
        <v>245</v>
      </c>
      <c r="F63" s="2" t="s">
        <v>246</v>
      </c>
      <c r="G63" s="2">
        <v>3</v>
      </c>
      <c r="H63" s="2">
        <v>0</v>
      </c>
      <c r="I63" s="1">
        <v>0</v>
      </c>
      <c r="J63" s="3" t="s">
        <v>19</v>
      </c>
      <c r="K63" s="2" t="str">
        <f>J63*12099.57</f>
        <v>0</v>
      </c>
      <c r="L63" s="5"/>
    </row>
    <row r="64" spans="1:12" customHeight="1" ht="105" outlineLevel="5">
      <c r="A64" s="1"/>
      <c r="B64" s="1">
        <v>885029</v>
      </c>
      <c r="C64" s="1" t="s">
        <v>247</v>
      </c>
      <c r="D64" s="1" t="s">
        <v>248</v>
      </c>
      <c r="E64" s="2" t="s">
        <v>249</v>
      </c>
      <c r="F64" s="2" t="s">
        <v>250</v>
      </c>
      <c r="G64" s="2">
        <v>1</v>
      </c>
      <c r="H64" s="2">
        <v>0</v>
      </c>
      <c r="I64" s="1">
        <v>0</v>
      </c>
      <c r="J64" s="3" t="s">
        <v>19</v>
      </c>
      <c r="K64" s="2" t="str">
        <f>J64*12949.23</f>
        <v>0</v>
      </c>
      <c r="L64" s="5"/>
    </row>
    <row r="65" spans="1:12" outlineLevel="3">
      <c r="A65" s="9" t="s">
        <v>251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5"/>
    </row>
    <row r="66" spans="1:12" outlineLevel="4">
      <c r="A66" s="10" t="s">
        <v>252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5"/>
    </row>
    <row r="67" spans="1:12" customHeight="1" ht="105" outlineLevel="6">
      <c r="A67" s="1"/>
      <c r="B67" s="1">
        <v>834480</v>
      </c>
      <c r="C67" s="1" t="s">
        <v>253</v>
      </c>
      <c r="D67" s="1" t="s">
        <v>254</v>
      </c>
      <c r="E67" s="2" t="s">
        <v>255</v>
      </c>
      <c r="F67" s="2" t="s">
        <v>256</v>
      </c>
      <c r="G67" s="2">
        <v>5</v>
      </c>
      <c r="H67" s="2">
        <v>0</v>
      </c>
      <c r="I67" s="1">
        <v>0</v>
      </c>
      <c r="J67" s="3" t="s">
        <v>19</v>
      </c>
      <c r="K67" s="2" t="str">
        <f>J67*3859.10</f>
        <v>0</v>
      </c>
      <c r="L67" s="5"/>
    </row>
    <row r="68" spans="1:12" customHeight="1" ht="105" outlineLevel="6">
      <c r="A68" s="1"/>
      <c r="B68" s="1">
        <v>834481</v>
      </c>
      <c r="C68" s="1" t="s">
        <v>257</v>
      </c>
      <c r="D68" s="1" t="s">
        <v>258</v>
      </c>
      <c r="E68" s="2" t="s">
        <v>259</v>
      </c>
      <c r="F68" s="2" t="s">
        <v>260</v>
      </c>
      <c r="G68" s="2">
        <v>4</v>
      </c>
      <c r="H68" s="2">
        <v>0</v>
      </c>
      <c r="I68" s="1">
        <v>0</v>
      </c>
      <c r="J68" s="3" t="s">
        <v>19</v>
      </c>
      <c r="K68" s="2" t="str">
        <f>J68*5432.54</f>
        <v>0</v>
      </c>
      <c r="L68" s="5"/>
    </row>
    <row r="69" spans="1:12" customHeight="1" ht="105" outlineLevel="6">
      <c r="A69" s="1"/>
      <c r="B69" s="1">
        <v>834482</v>
      </c>
      <c r="C69" s="1" t="s">
        <v>261</v>
      </c>
      <c r="D69" s="1" t="s">
        <v>262</v>
      </c>
      <c r="E69" s="2" t="s">
        <v>263</v>
      </c>
      <c r="F69" s="2" t="s">
        <v>264</v>
      </c>
      <c r="G69" s="2">
        <v>3</v>
      </c>
      <c r="H69" s="2">
        <v>0</v>
      </c>
      <c r="I69" s="1">
        <v>0</v>
      </c>
      <c r="J69" s="3" t="s">
        <v>19</v>
      </c>
      <c r="K69" s="2" t="str">
        <f>J69*7035.24</f>
        <v>0</v>
      </c>
      <c r="L69" s="5"/>
    </row>
    <row r="70" spans="1:12" customHeight="1" ht="105" outlineLevel="6">
      <c r="A70" s="1"/>
      <c r="B70" s="1">
        <v>834483</v>
      </c>
      <c r="C70" s="1" t="s">
        <v>265</v>
      </c>
      <c r="D70" s="1" t="s">
        <v>266</v>
      </c>
      <c r="E70" s="2" t="s">
        <v>267</v>
      </c>
      <c r="F70" s="2" t="s">
        <v>268</v>
      </c>
      <c r="G70" s="2">
        <v>3</v>
      </c>
      <c r="H70" s="2">
        <v>0</v>
      </c>
      <c r="I70" s="1">
        <v>0</v>
      </c>
      <c r="J70" s="3" t="s">
        <v>19</v>
      </c>
      <c r="K70" s="2" t="str">
        <f>J70*8640.54</f>
        <v>0</v>
      </c>
      <c r="L70" s="5"/>
    </row>
    <row r="71" spans="1:12" customHeight="1" ht="105" outlineLevel="6">
      <c r="A71" s="1"/>
      <c r="B71" s="1">
        <v>834484</v>
      </c>
      <c r="C71" s="1" t="s">
        <v>269</v>
      </c>
      <c r="D71" s="1" t="s">
        <v>270</v>
      </c>
      <c r="E71" s="2" t="s">
        <v>271</v>
      </c>
      <c r="F71" s="2" t="s">
        <v>272</v>
      </c>
      <c r="G71" s="2">
        <v>2</v>
      </c>
      <c r="H71" s="2">
        <v>0</v>
      </c>
      <c r="I71" s="1">
        <v>0</v>
      </c>
      <c r="J71" s="3" t="s">
        <v>19</v>
      </c>
      <c r="K71" s="2" t="str">
        <f>J71*10243.25</f>
        <v>0</v>
      </c>
      <c r="L71" s="5"/>
    </row>
    <row r="72" spans="1:12" customHeight="1" ht="105" outlineLevel="6">
      <c r="A72" s="1"/>
      <c r="B72" s="1">
        <v>834485</v>
      </c>
      <c r="C72" s="1" t="s">
        <v>273</v>
      </c>
      <c r="D72" s="1" t="s">
        <v>274</v>
      </c>
      <c r="E72" s="2" t="s">
        <v>275</v>
      </c>
      <c r="F72" s="2" t="s">
        <v>276</v>
      </c>
      <c r="G72" s="2">
        <v>4</v>
      </c>
      <c r="H72" s="2">
        <v>0</v>
      </c>
      <c r="I72" s="1">
        <v>0</v>
      </c>
      <c r="J72" s="3" t="s">
        <v>19</v>
      </c>
      <c r="K72" s="2" t="str">
        <f>J72*11848.55</f>
        <v>0</v>
      </c>
      <c r="L72" s="5"/>
    </row>
    <row r="73" spans="1:12" customHeight="1" ht="105" outlineLevel="6">
      <c r="A73" s="1"/>
      <c r="B73" s="1">
        <v>834486</v>
      </c>
      <c r="C73" s="1" t="s">
        <v>277</v>
      </c>
      <c r="D73" s="1" t="s">
        <v>278</v>
      </c>
      <c r="E73" s="2" t="s">
        <v>279</v>
      </c>
      <c r="F73" s="2" t="s">
        <v>280</v>
      </c>
      <c r="G73" s="2">
        <v>7</v>
      </c>
      <c r="H73" s="2">
        <v>0</v>
      </c>
      <c r="I73" s="1">
        <v>0</v>
      </c>
      <c r="J73" s="3" t="s">
        <v>19</v>
      </c>
      <c r="K73" s="2" t="str">
        <f>J73*16113.70</f>
        <v>0</v>
      </c>
      <c r="L73" s="5"/>
    </row>
    <row r="74" spans="1:12" customHeight="1" ht="105" outlineLevel="6">
      <c r="A74" s="1"/>
      <c r="B74" s="1">
        <v>834487</v>
      </c>
      <c r="C74" s="1" t="s">
        <v>281</v>
      </c>
      <c r="D74" s="1" t="s">
        <v>282</v>
      </c>
      <c r="E74" s="2" t="s">
        <v>283</v>
      </c>
      <c r="F74" s="2" t="s">
        <v>284</v>
      </c>
      <c r="G74" s="2">
        <v>6</v>
      </c>
      <c r="H74" s="2">
        <v>0</v>
      </c>
      <c r="I74" s="1">
        <v>0</v>
      </c>
      <c r="J74" s="3" t="s">
        <v>19</v>
      </c>
      <c r="K74" s="2" t="str">
        <f>J74*18043.25</f>
        <v>0</v>
      </c>
      <c r="L74" s="5"/>
    </row>
    <row r="75" spans="1:12" customHeight="1" ht="105" outlineLevel="6">
      <c r="A75" s="1"/>
      <c r="B75" s="1">
        <v>834488</v>
      </c>
      <c r="C75" s="1" t="s">
        <v>285</v>
      </c>
      <c r="D75" s="1" t="s">
        <v>286</v>
      </c>
      <c r="E75" s="2" t="s">
        <v>287</v>
      </c>
      <c r="F75" s="2" t="s">
        <v>288</v>
      </c>
      <c r="G75" s="2">
        <v>3</v>
      </c>
      <c r="H75" s="2">
        <v>0</v>
      </c>
      <c r="I75" s="1">
        <v>0</v>
      </c>
      <c r="J75" s="3" t="s">
        <v>19</v>
      </c>
      <c r="K75" s="2" t="str">
        <f>J75*19972.80</f>
        <v>0</v>
      </c>
      <c r="L75" s="5"/>
    </row>
    <row r="76" spans="1:12" customHeight="1" ht="105" outlineLevel="6">
      <c r="A76" s="1"/>
      <c r="B76" s="1">
        <v>834489</v>
      </c>
      <c r="C76" s="1" t="s">
        <v>289</v>
      </c>
      <c r="D76" s="1" t="s">
        <v>290</v>
      </c>
      <c r="E76" s="2" t="s">
        <v>291</v>
      </c>
      <c r="F76" s="2" t="s">
        <v>292</v>
      </c>
      <c r="G76" s="2">
        <v>0</v>
      </c>
      <c r="H76" s="2">
        <v>0</v>
      </c>
      <c r="I76" s="1">
        <v>0</v>
      </c>
      <c r="J76" s="3" t="s">
        <v>19</v>
      </c>
      <c r="K76" s="2" t="str">
        <f>J76*17144.82</f>
        <v>0</v>
      </c>
      <c r="L76" s="5"/>
    </row>
    <row r="77" spans="1:12" customHeight="1" ht="105" outlineLevel="6">
      <c r="A77" s="1"/>
      <c r="B77" s="1">
        <v>834490</v>
      </c>
      <c r="C77" s="1" t="s">
        <v>293</v>
      </c>
      <c r="D77" s="1" t="s">
        <v>294</v>
      </c>
      <c r="E77" s="2" t="s">
        <v>295</v>
      </c>
      <c r="F77" s="2" t="s">
        <v>296</v>
      </c>
      <c r="G77" s="2">
        <v>2</v>
      </c>
      <c r="H77" s="2">
        <v>0</v>
      </c>
      <c r="I77" s="1">
        <v>0</v>
      </c>
      <c r="J77" s="3" t="s">
        <v>19</v>
      </c>
      <c r="K77" s="2" t="str">
        <f>J77*20777.24</f>
        <v>0</v>
      </c>
      <c r="L77" s="5"/>
    </row>
    <row r="78" spans="1:12" outlineLevel="4">
      <c r="A78" s="10" t="s">
        <v>297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5"/>
    </row>
    <row r="79" spans="1:12" customHeight="1" ht="105" outlineLevel="6">
      <c r="A79" s="1"/>
      <c r="B79" s="1">
        <v>868673</v>
      </c>
      <c r="C79" s="1" t="s">
        <v>298</v>
      </c>
      <c r="D79" s="1" t="s">
        <v>299</v>
      </c>
      <c r="E79" s="2" t="s">
        <v>300</v>
      </c>
      <c r="F79" s="2" t="s">
        <v>301</v>
      </c>
      <c r="G79" s="2">
        <v>3</v>
      </c>
      <c r="H79" s="2">
        <v>0</v>
      </c>
      <c r="I79" s="1">
        <v>0</v>
      </c>
      <c r="J79" s="3" t="s">
        <v>19</v>
      </c>
      <c r="K79" s="2" t="str">
        <f>J79*4962.10</f>
        <v>0</v>
      </c>
      <c r="L79" s="5"/>
    </row>
    <row r="80" spans="1:12" customHeight="1" ht="105" outlineLevel="6">
      <c r="A80" s="1"/>
      <c r="B80" s="1">
        <v>868674</v>
      </c>
      <c r="C80" s="1" t="s">
        <v>302</v>
      </c>
      <c r="D80" s="1" t="s">
        <v>303</v>
      </c>
      <c r="E80" s="2" t="s">
        <v>304</v>
      </c>
      <c r="F80" s="2" t="s">
        <v>305</v>
      </c>
      <c r="G80" s="2">
        <v>2</v>
      </c>
      <c r="H80" s="2">
        <v>0</v>
      </c>
      <c r="I80" s="1">
        <v>0</v>
      </c>
      <c r="J80" s="3" t="s">
        <v>19</v>
      </c>
      <c r="K80" s="2" t="str">
        <f>J80*5928.60</f>
        <v>0</v>
      </c>
      <c r="L80" s="5"/>
    </row>
    <row r="81" spans="1:12" customHeight="1" ht="105" outlineLevel="6">
      <c r="A81" s="1"/>
      <c r="B81" s="1">
        <v>868675</v>
      </c>
      <c r="C81" s="1" t="s">
        <v>306</v>
      </c>
      <c r="D81" s="1" t="s">
        <v>307</v>
      </c>
      <c r="E81" s="2" t="s">
        <v>308</v>
      </c>
      <c r="F81" s="2" t="s">
        <v>309</v>
      </c>
      <c r="G81" s="2">
        <v>3</v>
      </c>
      <c r="H81" s="2">
        <v>0</v>
      </c>
      <c r="I81" s="1">
        <v>0</v>
      </c>
      <c r="J81" s="3" t="s">
        <v>19</v>
      </c>
      <c r="K81" s="2" t="str">
        <f>J81*7064.58</f>
        <v>0</v>
      </c>
      <c r="L81" s="5"/>
    </row>
    <row r="82" spans="1:12" customHeight="1" ht="105" outlineLevel="6">
      <c r="A82" s="1"/>
      <c r="B82" s="1">
        <v>868676</v>
      </c>
      <c r="C82" s="1" t="s">
        <v>310</v>
      </c>
      <c r="D82" s="1" t="s">
        <v>311</v>
      </c>
      <c r="E82" s="2" t="s">
        <v>312</v>
      </c>
      <c r="F82" s="2" t="s">
        <v>313</v>
      </c>
      <c r="G82" s="2">
        <v>3</v>
      </c>
      <c r="H82" s="2">
        <v>0</v>
      </c>
      <c r="I82" s="1">
        <v>0</v>
      </c>
      <c r="J82" s="3" t="s">
        <v>19</v>
      </c>
      <c r="K82" s="2" t="str">
        <f>J82*8194.91</f>
        <v>0</v>
      </c>
      <c r="L82" s="5"/>
    </row>
    <row r="83" spans="1:12" customHeight="1" ht="105" outlineLevel="6">
      <c r="A83" s="1"/>
      <c r="B83" s="1">
        <v>868677</v>
      </c>
      <c r="C83" s="1" t="s">
        <v>314</v>
      </c>
      <c r="D83" s="1" t="s">
        <v>315</v>
      </c>
      <c r="E83" s="2" t="s">
        <v>316</v>
      </c>
      <c r="F83" s="2" t="s">
        <v>317</v>
      </c>
      <c r="G83" s="2">
        <v>3</v>
      </c>
      <c r="H83" s="2">
        <v>0</v>
      </c>
      <c r="I83" s="1">
        <v>0</v>
      </c>
      <c r="J83" s="3" t="s">
        <v>19</v>
      </c>
      <c r="K83" s="2" t="str">
        <f>J83*9432.63</f>
        <v>0</v>
      </c>
      <c r="L83" s="5"/>
    </row>
    <row r="84" spans="1:12" customHeight="1" ht="105" outlineLevel="6">
      <c r="A84" s="1"/>
      <c r="B84" s="1">
        <v>868678</v>
      </c>
      <c r="C84" s="1" t="s">
        <v>318</v>
      </c>
      <c r="D84" s="1" t="s">
        <v>319</v>
      </c>
      <c r="E84" s="2" t="s">
        <v>320</v>
      </c>
      <c r="F84" s="2" t="s">
        <v>321</v>
      </c>
      <c r="G84" s="2">
        <v>4</v>
      </c>
      <c r="H84" s="2">
        <v>0</v>
      </c>
      <c r="I84" s="1">
        <v>0</v>
      </c>
      <c r="J84" s="3" t="s">
        <v>19</v>
      </c>
      <c r="K84" s="2" t="str">
        <f>J84*10562.96</f>
        <v>0</v>
      </c>
      <c r="L84" s="5"/>
    </row>
    <row r="85" spans="1:12" customHeight="1" ht="105" outlineLevel="6">
      <c r="A85" s="1"/>
      <c r="B85" s="1">
        <v>868679</v>
      </c>
      <c r="C85" s="1" t="s">
        <v>322</v>
      </c>
      <c r="D85" s="1" t="s">
        <v>323</v>
      </c>
      <c r="E85" s="2" t="s">
        <v>324</v>
      </c>
      <c r="F85" s="2" t="s">
        <v>325</v>
      </c>
      <c r="G85" s="2">
        <v>2</v>
      </c>
      <c r="H85" s="2">
        <v>0</v>
      </c>
      <c r="I85" s="1">
        <v>0</v>
      </c>
      <c r="J85" s="3" t="s">
        <v>19</v>
      </c>
      <c r="K85" s="2" t="str">
        <f>J85*11622.65</f>
        <v>0</v>
      </c>
      <c r="L85" s="5"/>
    </row>
    <row r="86" spans="1:12" customHeight="1" ht="105" outlineLevel="6">
      <c r="A86" s="1"/>
      <c r="B86" s="1">
        <v>868680</v>
      </c>
      <c r="C86" s="1" t="s">
        <v>326</v>
      </c>
      <c r="D86" s="1" t="s">
        <v>327</v>
      </c>
      <c r="E86" s="2" t="s">
        <v>328</v>
      </c>
      <c r="F86" s="2" t="s">
        <v>329</v>
      </c>
      <c r="G86" s="2">
        <v>1</v>
      </c>
      <c r="H86" s="2">
        <v>0</v>
      </c>
      <c r="I86" s="1">
        <v>0</v>
      </c>
      <c r="J86" s="3" t="s">
        <v>19</v>
      </c>
      <c r="K86" s="2" t="str">
        <f>J86*12752.98</f>
        <v>0</v>
      </c>
      <c r="L86" s="5"/>
    </row>
    <row r="87" spans="1:12" customHeight="1" ht="105" outlineLevel="6">
      <c r="A87" s="1"/>
      <c r="B87" s="1">
        <v>868681</v>
      </c>
      <c r="C87" s="1" t="s">
        <v>330</v>
      </c>
      <c r="D87" s="1" t="s">
        <v>331</v>
      </c>
      <c r="E87" s="2" t="s">
        <v>332</v>
      </c>
      <c r="F87" s="2" t="s">
        <v>333</v>
      </c>
      <c r="G87" s="2">
        <v>1</v>
      </c>
      <c r="H87" s="2">
        <v>0</v>
      </c>
      <c r="I87" s="1">
        <v>0</v>
      </c>
      <c r="J87" s="3" t="s">
        <v>19</v>
      </c>
      <c r="K87" s="2" t="str">
        <f>J87*13849.41</f>
        <v>0</v>
      </c>
      <c r="L87" s="5"/>
    </row>
    <row r="88" spans="1:12" customHeight="1" ht="105" outlineLevel="6">
      <c r="A88" s="1"/>
      <c r="B88" s="1">
        <v>868682</v>
      </c>
      <c r="C88" s="1" t="s">
        <v>334</v>
      </c>
      <c r="D88" s="1" t="s">
        <v>335</v>
      </c>
      <c r="E88" s="2" t="s">
        <v>336</v>
      </c>
      <c r="F88" s="2" t="s">
        <v>337</v>
      </c>
      <c r="G88" s="2">
        <v>3</v>
      </c>
      <c r="H88" s="2">
        <v>0</v>
      </c>
      <c r="I88" s="1">
        <v>0</v>
      </c>
      <c r="J88" s="3" t="s">
        <v>19</v>
      </c>
      <c r="K88" s="2" t="str">
        <f>J88*14411.75</f>
        <v>0</v>
      </c>
      <c r="L88" s="5"/>
    </row>
    <row r="89" spans="1:12" customHeight="1" ht="105" outlineLevel="6">
      <c r="A89" s="1"/>
      <c r="B89" s="1">
        <v>868683</v>
      </c>
      <c r="C89" s="1" t="s">
        <v>338</v>
      </c>
      <c r="D89" s="1" t="s">
        <v>339</v>
      </c>
      <c r="E89" s="2" t="s">
        <v>340</v>
      </c>
      <c r="F89" s="2" t="s">
        <v>341</v>
      </c>
      <c r="G89" s="2">
        <v>4</v>
      </c>
      <c r="H89" s="2">
        <v>0</v>
      </c>
      <c r="I89" s="1">
        <v>0</v>
      </c>
      <c r="J89" s="3" t="s">
        <v>19</v>
      </c>
      <c r="K89" s="2" t="str">
        <f>J89*15542.08</f>
        <v>0</v>
      </c>
      <c r="L89" s="5"/>
    </row>
    <row r="90" spans="1:12" outlineLevel="4">
      <c r="A90" s="10" t="s">
        <v>342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5"/>
    </row>
    <row r="91" spans="1:12" customHeight="1" ht="105" outlineLevel="6">
      <c r="A91" s="1"/>
      <c r="B91" s="1">
        <v>882295</v>
      </c>
      <c r="C91" s="1" t="s">
        <v>343</v>
      </c>
      <c r="D91" s="1" t="s">
        <v>344</v>
      </c>
      <c r="E91" s="2" t="s">
        <v>345</v>
      </c>
      <c r="F91" s="2" t="s">
        <v>346</v>
      </c>
      <c r="G91" s="2">
        <v>3</v>
      </c>
      <c r="H91" s="2">
        <v>0</v>
      </c>
      <c r="I91" s="1">
        <v>0</v>
      </c>
      <c r="J91" s="3" t="s">
        <v>19</v>
      </c>
      <c r="K91" s="2" t="str">
        <f>J91*5256.10</f>
        <v>0</v>
      </c>
      <c r="L91" s="5"/>
    </row>
    <row r="92" spans="1:12" customHeight="1" ht="105" outlineLevel="6">
      <c r="A92" s="1"/>
      <c r="B92" s="1">
        <v>882296</v>
      </c>
      <c r="C92" s="1" t="s">
        <v>347</v>
      </c>
      <c r="D92" s="1" t="s">
        <v>348</v>
      </c>
      <c r="E92" s="2" t="s">
        <v>349</v>
      </c>
      <c r="F92" s="2" t="s">
        <v>350</v>
      </c>
      <c r="G92" s="2">
        <v>3</v>
      </c>
      <c r="H92" s="2">
        <v>0</v>
      </c>
      <c r="I92" s="1">
        <v>0</v>
      </c>
      <c r="J92" s="3" t="s">
        <v>19</v>
      </c>
      <c r="K92" s="2" t="str">
        <f>J92*6376.80</f>
        <v>0</v>
      </c>
      <c r="L92" s="5"/>
    </row>
    <row r="93" spans="1:12" customHeight="1" ht="105" outlineLevel="6">
      <c r="A93" s="1"/>
      <c r="B93" s="1">
        <v>882297</v>
      </c>
      <c r="C93" s="1" t="s">
        <v>351</v>
      </c>
      <c r="D93" s="1" t="s">
        <v>352</v>
      </c>
      <c r="E93" s="2" t="s">
        <v>353</v>
      </c>
      <c r="F93" s="2" t="s">
        <v>354</v>
      </c>
      <c r="G93" s="2">
        <v>3</v>
      </c>
      <c r="H93" s="2">
        <v>0</v>
      </c>
      <c r="I93" s="1">
        <v>0</v>
      </c>
      <c r="J93" s="3" t="s">
        <v>19</v>
      </c>
      <c r="K93" s="2" t="str">
        <f>J93*7360.22</f>
        <v>0</v>
      </c>
      <c r="L93" s="5"/>
    </row>
    <row r="94" spans="1:12" customHeight="1" ht="105" outlineLevel="6">
      <c r="A94" s="1"/>
      <c r="B94" s="1">
        <v>882298</v>
      </c>
      <c r="C94" s="1" t="s">
        <v>355</v>
      </c>
      <c r="D94" s="1" t="s">
        <v>356</v>
      </c>
      <c r="E94" s="2" t="s">
        <v>357</v>
      </c>
      <c r="F94" s="2" t="s">
        <v>358</v>
      </c>
      <c r="G94" s="2">
        <v>1</v>
      </c>
      <c r="H94" s="2">
        <v>0</v>
      </c>
      <c r="I94" s="1">
        <v>0</v>
      </c>
      <c r="J94" s="3" t="s">
        <v>19</v>
      </c>
      <c r="K94" s="2" t="str">
        <f>J94*8315.62</f>
        <v>0</v>
      </c>
      <c r="L94" s="5"/>
    </row>
    <row r="95" spans="1:12" customHeight="1" ht="105" outlineLevel="6">
      <c r="A95" s="1"/>
      <c r="B95" s="1">
        <v>882299</v>
      </c>
      <c r="C95" s="1" t="s">
        <v>359</v>
      </c>
      <c r="D95" s="1" t="s">
        <v>360</v>
      </c>
      <c r="E95" s="2" t="s">
        <v>361</v>
      </c>
      <c r="F95" s="2" t="s">
        <v>362</v>
      </c>
      <c r="G95" s="2">
        <v>1</v>
      </c>
      <c r="H95" s="2">
        <v>0</v>
      </c>
      <c r="I95" s="1">
        <v>0</v>
      </c>
      <c r="J95" s="3" t="s">
        <v>19</v>
      </c>
      <c r="K95" s="2" t="str">
        <f>J95*9637.97</f>
        <v>0</v>
      </c>
      <c r="L95" s="5"/>
    </row>
    <row r="96" spans="1:12" customHeight="1" ht="105" outlineLevel="6">
      <c r="A96" s="1"/>
      <c r="B96" s="1">
        <v>882300</v>
      </c>
      <c r="C96" s="1" t="s">
        <v>363</v>
      </c>
      <c r="D96" s="1" t="s">
        <v>364</v>
      </c>
      <c r="E96" s="2" t="s">
        <v>365</v>
      </c>
      <c r="F96" s="2" t="s">
        <v>366</v>
      </c>
      <c r="G96" s="2">
        <v>0</v>
      </c>
      <c r="H96" s="2">
        <v>0</v>
      </c>
      <c r="I96" s="1">
        <v>0</v>
      </c>
      <c r="J96" s="3" t="s">
        <v>19</v>
      </c>
      <c r="K96" s="2" t="str">
        <f>J96*10804.53</f>
        <v>0</v>
      </c>
      <c r="L96" s="5"/>
    </row>
    <row r="97" spans="1:12" customHeight="1" ht="105" outlineLevel="6">
      <c r="A97" s="1"/>
      <c r="B97" s="1">
        <v>882301</v>
      </c>
      <c r="C97" s="1" t="s">
        <v>367</v>
      </c>
      <c r="D97" s="1" t="s">
        <v>368</v>
      </c>
      <c r="E97" s="2" t="s">
        <v>369</v>
      </c>
      <c r="F97" s="2" t="s">
        <v>370</v>
      </c>
      <c r="G97" s="2">
        <v>4</v>
      </c>
      <c r="H97" s="2">
        <v>0</v>
      </c>
      <c r="I97" s="1">
        <v>0</v>
      </c>
      <c r="J97" s="3" t="s">
        <v>19</v>
      </c>
      <c r="K97" s="2" t="str">
        <f>J97*12295.58</f>
        <v>0</v>
      </c>
      <c r="L97" s="5"/>
    </row>
    <row r="98" spans="1:12" customHeight="1" ht="105" outlineLevel="6">
      <c r="A98" s="1"/>
      <c r="B98" s="1">
        <v>882302</v>
      </c>
      <c r="C98" s="1" t="s">
        <v>371</v>
      </c>
      <c r="D98" s="1" t="s">
        <v>372</v>
      </c>
      <c r="E98" s="2" t="s">
        <v>373</v>
      </c>
      <c r="F98" s="2" t="s">
        <v>374</v>
      </c>
      <c r="G98" s="2">
        <v>3</v>
      </c>
      <c r="H98" s="2">
        <v>0</v>
      </c>
      <c r="I98" s="1">
        <v>0</v>
      </c>
      <c r="J98" s="3" t="s">
        <v>19</v>
      </c>
      <c r="K98" s="2" t="str">
        <f>J98*13395.33</f>
        <v>0</v>
      </c>
      <c r="L98" s="5"/>
    </row>
    <row r="99" spans="1:12" customHeight="1" ht="105" outlineLevel="6">
      <c r="A99" s="1"/>
      <c r="B99" s="1">
        <v>882303</v>
      </c>
      <c r="C99" s="1" t="s">
        <v>375</v>
      </c>
      <c r="D99" s="1" t="s">
        <v>376</v>
      </c>
      <c r="E99" s="2" t="s">
        <v>377</v>
      </c>
      <c r="F99" s="2" t="s">
        <v>378</v>
      </c>
      <c r="G99" s="2">
        <v>1</v>
      </c>
      <c r="H99" s="2">
        <v>0</v>
      </c>
      <c r="I99" s="1">
        <v>0</v>
      </c>
      <c r="J99" s="3" t="s">
        <v>19</v>
      </c>
      <c r="K99" s="2" t="str">
        <f>J99*14459.02</f>
        <v>0</v>
      </c>
      <c r="L99" s="5"/>
    </row>
    <row r="100" spans="1:12" customHeight="1" ht="105" outlineLevel="6">
      <c r="A100" s="1"/>
      <c r="B100" s="1">
        <v>882304</v>
      </c>
      <c r="C100" s="1" t="s">
        <v>379</v>
      </c>
      <c r="D100" s="1" t="s">
        <v>380</v>
      </c>
      <c r="E100" s="2" t="s">
        <v>381</v>
      </c>
      <c r="F100" s="2" t="s">
        <v>382</v>
      </c>
      <c r="G100" s="2">
        <v>2</v>
      </c>
      <c r="H100" s="2">
        <v>0</v>
      </c>
      <c r="I100" s="1">
        <v>0</v>
      </c>
      <c r="J100" s="3" t="s">
        <v>19</v>
      </c>
      <c r="K100" s="2" t="str">
        <f>J100*15558.77</f>
        <v>0</v>
      </c>
      <c r="L10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20:K20"/>
    <mergeCell ref="A65:K65"/>
    <mergeCell ref="A66:K66"/>
    <mergeCell ref="A78:K78"/>
    <mergeCell ref="A90:K9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2026-04-20T18:27:42+03:00</dcterms:created>
  <dcterms:modified xsi:type="dcterms:W3CDTF">2026-04-20T18:27:42+03:00</dcterms:modified>
  <dc:title>Untitled Spreadsheet</dc:title>
  <dc:description/>
  <dc:subject/>
  <cp:keywords/>
  <cp:category/>
</cp:coreProperties>
</file>