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<sst xmlns="http://schemas.openxmlformats.org/spreadsheetml/2006/main" uniqueCount="525">
  <si>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</si>
  <si>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</si>
  <si>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</si>
  <si>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</si>
  <si>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</si>
  <si>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</si>
  <si>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</si>
  <si>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</si>
  <si>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</si>
  <si>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</si>
  <si>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</si>
  <si>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Трубки ПВХ однослойные пищевые</t>
  </si>
  <si>
    <t>PVH-111009</t>
  </si>
  <si>
    <t>Трубка ПВХ однослойная 4х6мм. прозрачная пищевая (200 метров)</t>
  </si>
  <si>
    <t>3 203.20 руб.</t>
  </si>
  <si>
    <t>шт</t>
  </si>
  <si>
    <t>PVH-111010</t>
  </si>
  <si>
    <t>Трубка ПВХ однослойная 6х9мм. прозрачная пищевая (50 метров)</t>
  </si>
  <si>
    <t>1 428.00 руб.</t>
  </si>
  <si>
    <t>PVH-111011</t>
  </si>
  <si>
    <t>Трубка ПВХ однослойная 8х11мм. прозрачная пищевая (50 метров)</t>
  </si>
  <si>
    <t>1 803.20 руб.</t>
  </si>
  <si>
    <t>PVH-111012</t>
  </si>
  <si>
    <t>Трубка ПВХ однослойная 10х12мм. прозрачная пищевая (50 метров)</t>
  </si>
  <si>
    <t>2 436.00 руб.</t>
  </si>
  <si>
    <t>PVH-111013</t>
  </si>
  <si>
    <t>Трубка ПВХ однослойная 12х14мм. прозрачная пищевая (50 метров)</t>
  </si>
  <si>
    <t>2 802.80 руб.</t>
  </si>
  <si>
    <t>PVH-111014</t>
  </si>
  <si>
    <t>Трубка ПВХ однослойная 14х17мм. прозрачная пищевая (50 метров)</t>
  </si>
  <si>
    <t>4 004.00 руб.</t>
  </si>
  <si>
    <t>PVH-111015</t>
  </si>
  <si>
    <t>Трубка ПВХ однослойная 18х21мм. прозрачная пищевая (50 метров)</t>
  </si>
  <si>
    <t>4 804.80 руб.</t>
  </si>
  <si>
    <t>Шланги напорно-всасывающие</t>
  </si>
  <si>
    <t>GPS-510011</t>
  </si>
  <si>
    <t>шланг напорно-всасывающий ПВХ (черный) под ПНД 22х25 мм (бухта 30 м)</t>
  </si>
  <si>
    <t>4 200.87 руб.</t>
  </si>
  <si>
    <t>PVH-111001</t>
  </si>
  <si>
    <t>Шланг напорно-всасывающий ПВХ 3/4" (19мм) прозрачный (-30*+60*, 4бар) бухта 30м</t>
  </si>
  <si>
    <t>2 197.80 руб.</t>
  </si>
  <si>
    <t>PVH-111002</t>
  </si>
  <si>
    <t>Шланг напорно-всасывающий ПВХ 1" (25мм) прозрачный (-30*+60*, 4бар) бухта 30м</t>
  </si>
  <si>
    <t>3 196.80 руб.</t>
  </si>
  <si>
    <t>&gt;10</t>
  </si>
  <si>
    <t>PVH-111003</t>
  </si>
  <si>
    <t>Шланг напорно-всасывающий ПВХ 11/4" (32мм) прозрачный (-30*+60*, 4бар) бухта 30м</t>
  </si>
  <si>
    <t>3 996.00 руб.</t>
  </si>
  <si>
    <t>PVH-111004</t>
  </si>
  <si>
    <t>Шланг напорно-всасывающий ПВХ 11/2" (38мм) прозрачный (-30*+60*, 4бар) бухта 30м</t>
  </si>
  <si>
    <t>4 662.00 руб.</t>
  </si>
  <si>
    <t>PVH-111005</t>
  </si>
  <si>
    <t>Шланг напорно-всасывающий ПВХ 2" (50мм) прозрачный (-30*+60*, 4бар) бухта 30м</t>
  </si>
  <si>
    <t>6 882.00 руб.</t>
  </si>
  <si>
    <t>PVH-111006</t>
  </si>
  <si>
    <t>Шланг напорно-всасывающий ПВХ 21/2" (63мм) прозрачный (-30*+60*, 4бар) бухта 30м</t>
  </si>
  <si>
    <t>11 988.00 руб.</t>
  </si>
  <si>
    <t>PVH-111007</t>
  </si>
  <si>
    <t>Шланг напорно-всасывающий ПВХ 3" (75мм) прозрачный (-30*+60*, 4бар) бухта 30м</t>
  </si>
  <si>
    <t>17 094.00 руб.</t>
  </si>
  <si>
    <t>PVH-111008</t>
  </si>
  <si>
    <t>Шланг напорно-всасывающий ПВХ 4" (100мм) прозрачный (-30*+60*, 4бар) бухта 30м</t>
  </si>
  <si>
    <t>25 530.00 руб.</t>
  </si>
  <si>
    <t>PVH-120011</t>
  </si>
  <si>
    <t>Шланг напорно-всасывающий ПВХ черный, под ПНД 22х25 мм, бухта 30 м   TUBOFLEX</t>
  </si>
  <si>
    <t>UNI-101850</t>
  </si>
  <si>
    <t>Всасывающий шланг с обр. клапаном 1", длина 7м</t>
  </si>
  <si>
    <t>1 657.00 руб.</t>
  </si>
  <si>
    <t>UNI-101851</t>
  </si>
  <si>
    <t>Всасывающий шланг с обр.клапаном 1", длина 10м</t>
  </si>
  <si>
    <t>2 237.00 руб.</t>
  </si>
  <si>
    <t>Шланги поливочные</t>
  </si>
  <si>
    <t>Шланги поливочные BRAVURA</t>
  </si>
  <si>
    <t>PVH-110002</t>
  </si>
  <si>
    <t>Шланг ПВХ для полива 1/2" (12,5мм) 3 слоя Bravura Green (-10*+60*, 5бар) UV защита (бухта 50м)</t>
  </si>
  <si>
    <t>2 005.13 руб.</t>
  </si>
  <si>
    <t>бух</t>
  </si>
  <si>
    <t>PVH-110004</t>
  </si>
  <si>
    <t>Шланг ПВХ для полива 3/4" (19мм) 3 слоя Bravura Green (-10*+60*, 5бар) UV защита (бухта 50м)</t>
  </si>
  <si>
    <t>2 807.18 руб.</t>
  </si>
  <si>
    <t>PVH-110005</t>
  </si>
  <si>
    <t>Шланг ПВХ для полива 1/2" (12,5мм) 3 слоя Bravura Gray (-10*+60*, 5бар) UV защита (бухта 25м)</t>
  </si>
  <si>
    <t>979.36 руб.</t>
  </si>
  <si>
    <t>PVH-110006</t>
  </si>
  <si>
    <t>Шланг ПВХ для полива 1/2" (12,5мм) 3 слоя Bravura Gray (-10*+60*, 5бар) UV защита (бухта 50м)</t>
  </si>
  <si>
    <t>1 958.72 руб.</t>
  </si>
  <si>
    <t>PVH-110007</t>
  </si>
  <si>
    <t>Шланг ПВХ для полива 3/4" (19мм) 3 слоя Bravura Gray (-10*+60*, 5бар) UV защита (бухта 25м)</t>
  </si>
  <si>
    <t>1 371.10 руб.</t>
  </si>
  <si>
    <t>PVH-110008</t>
  </si>
  <si>
    <t>Шланг ПВХ для полива 3/4" (19мм) 3 слоя Bravura Gray (-10*+60*, 5бар) UV защита (бухта 50м)</t>
  </si>
  <si>
    <t>2 742.20 руб.</t>
  </si>
  <si>
    <t>PVH-110009</t>
  </si>
  <si>
    <t>Шланг ПВХ для полива 1/2" (12,5мм) 3 слоя Bravura 3 (-10*+60*, 10бар) UV защита (бухта 25м)</t>
  </si>
  <si>
    <t>1 455.77 руб.</t>
  </si>
  <si>
    <t>PVH-110010</t>
  </si>
  <si>
    <t>Шланг ПВХ для полива 1/2" (12,5мм) 3 слоя Bravura 3 (-10*+60*, 10бар) UV защита (бухта 50м)</t>
  </si>
  <si>
    <t>2 911.53 руб.</t>
  </si>
  <si>
    <t>PVH-110011</t>
  </si>
  <si>
    <t>Шланг ПВХ для полива 3/4" (19мм) 3 слоя Bravura 3 (-10*+60*, 10бар) UV защита (бухта 25м)</t>
  </si>
  <si>
    <t>2 426.28 руб.</t>
  </si>
  <si>
    <t>PVH-110012</t>
  </si>
  <si>
    <t>Шланг ПВХ для полива 3/4" (19мм) 3 слоя Bravura 3 (-10*+60*, 10бар) UV защита (бухта 50м)</t>
  </si>
  <si>
    <t>4 852.55 руб.</t>
  </si>
  <si>
    <t>PVH-110013</t>
  </si>
  <si>
    <t>Шланг ПВХ для полива 1/2" (12,5мм) 3 слоя Bravura 3 Crystal (-10*+60*, 10бар) UV защита (бухта 25м)</t>
  </si>
  <si>
    <t>1 462.21 руб.</t>
  </si>
  <si>
    <t>PVH-110014</t>
  </si>
  <si>
    <t>Шланг ПВХ для полива 1/2" (12,5мм) 3 слоя Bravura 3 Crystal (-10*+60*, 10бар) UV защита (бухта 50м)</t>
  </si>
  <si>
    <t>2 924.42 руб.</t>
  </si>
  <si>
    <t>PVH-110016</t>
  </si>
  <si>
    <t>Шланг ПВХ для полива 3/4" (19мм) 3 слоя Bravura 3 Crystal  (-10*+60*, 10бар) UV защита (бухта 50м)</t>
  </si>
  <si>
    <t>4 874.03 руб.</t>
  </si>
  <si>
    <t>PVH-110017</t>
  </si>
  <si>
    <t>Шланг ПВХ для полива 1/2" (12,5мм) 4 слоя Bravura 4 (-10*+60*, 10бар) UV защита (бухта 25м)</t>
  </si>
  <si>
    <t>1 789.22 руб.</t>
  </si>
  <si>
    <t>PVH-110018</t>
  </si>
  <si>
    <t>Шланг ПВХ для полива 1/2" (12,5мм) 4 слоя Bravura 4 (-10*+60*, 10бар) UV защита (бухта 50м)</t>
  </si>
  <si>
    <t>3 578.44 руб.</t>
  </si>
  <si>
    <t>PVH-110020</t>
  </si>
  <si>
    <t>Шланг ПВХ для полива 3/4" (19мм) 4 слоя Bravura 4 (-10*+60*, 10бар) UV защита (бухта 50м)</t>
  </si>
  <si>
    <t>5 926.78 руб.</t>
  </si>
  <si>
    <t>PVH-110021</t>
  </si>
  <si>
    <t>Шланг ПВХ для полива 1/2" (12,5мм) 5 слоев Bravura 5 (-10*+60*, 10бар) UV защита (бухта 25м)</t>
  </si>
  <si>
    <t>2 048.46 руб.</t>
  </si>
  <si>
    <t>PVH-110022</t>
  </si>
  <si>
    <t>Шланг ПВХ для полива 1/2" (12,5мм) 5 слоев Bravura 5 (-10*+60*, 10бар) UV защита (бухта 50м)</t>
  </si>
  <si>
    <t>4 096.92 руб.</t>
  </si>
  <si>
    <t>PVH-110024</t>
  </si>
  <si>
    <t>Шланг ПВХ для полива 3/4" (19мм) 5 слоев Bravura 5 (-10*+60*, 10бар) UV защита (бухта 50м)</t>
  </si>
  <si>
    <t>6 785.52 руб.</t>
  </si>
  <si>
    <t>PVH-110025</t>
  </si>
  <si>
    <t>Шланг ПВХ для полива 1" (25мм) 5 слоев Bravura 5 (-10*+60*, 10бар) UV защита (бухта 25м)</t>
  </si>
  <si>
    <t>6 337.42 руб.</t>
  </si>
  <si>
    <t>PVH-110026</t>
  </si>
  <si>
    <t>Шланг ПВХ для полива 1" (25мм) 5 слоев Bravura 5 (-10*+60*, 10бар) UV защита (бухта 50м)</t>
  </si>
  <si>
    <t>12 674.85 руб.</t>
  </si>
  <si>
    <t>PVH-110027</t>
  </si>
  <si>
    <t>Шланг ПВХ для полива 1/2" (12,5мм) 5 слоев Bravura 5 Crystal (-10*+60*, 10бар) UV защита (бухта 25м)</t>
  </si>
  <si>
    <t>2 048.12 руб.</t>
  </si>
  <si>
    <t>PVH-110028</t>
  </si>
  <si>
    <t>Шланг ПВХ для полива 1/2" (12,5мм) 5 слоев Bravura 5 Crystal (-10*+60*, 10бар) UV защита (бухта 50м)</t>
  </si>
  <si>
    <t>4 096.24 руб.</t>
  </si>
  <si>
    <t>PVH-110030</t>
  </si>
  <si>
    <t>Шланг ПВХ для полива 3/4" (19мм) 5 слоев Bravura 5 Crystal  (-10*+60*, 10бар) UV защита (бухта 50м)</t>
  </si>
  <si>
    <t>6 784.39 руб.</t>
  </si>
  <si>
    <t>PVH-110031</t>
  </si>
  <si>
    <t>Шланг ПВХ для полива 1" (25мм) 5 слоев Bravura 5 Crystal (-10*+60*, 10бар) UV защита (бухта 25м)</t>
  </si>
  <si>
    <t>6 336.36 руб.</t>
  </si>
  <si>
    <t>PVH-110032</t>
  </si>
  <si>
    <t>Шланг ПВХ для полива 1" (25мм) 5 слоев Bravura 5 Crystal (-10*+60*, 10бар) UV защита (бухта 50м)</t>
  </si>
  <si>
    <t>12 672.73 руб.</t>
  </si>
  <si>
    <t>PVH-110033</t>
  </si>
  <si>
    <t>Шланг силиконовый 3/4" Bravura Glass Lime  (-10*+60*, 3бар) (бухта 25м)</t>
  </si>
  <si>
    <t>2 489.76 руб.</t>
  </si>
  <si>
    <t>PVH-110034</t>
  </si>
  <si>
    <t>Шланг силиконовый 3/4" Bravura Glass Lime  (-10*+60*, 3бар) (бухта 50м)</t>
  </si>
  <si>
    <t>4 979.52 руб.</t>
  </si>
  <si>
    <t>PVH-110035</t>
  </si>
  <si>
    <t>Шланг силиконовый 3/4" Bravura Glass Orange  (-10*+60*, 3бар) (бухта 25м)</t>
  </si>
  <si>
    <t>PVH-110036</t>
  </si>
  <si>
    <t>Шланг силиконовый 3/4" Bravura Glass Orange  (-10*+60*, 3бар) (бухта 50м)</t>
  </si>
  <si>
    <t>Шланги поливочные ПВХ 3-х слойные</t>
  </si>
  <si>
    <t>PVH-110101</t>
  </si>
  <si>
    <t>Шланг полив ПВХ 1/2" (12мм) 3 слоя МЕТЕОР (-5*+60*, 8бар) зеленный с оранж полосой 1,8мм (бухта 20м)</t>
  </si>
  <si>
    <t>835.20 руб.</t>
  </si>
  <si>
    <t>PVH-110102</t>
  </si>
  <si>
    <t>Шланг полив ПВХ 5/8" (16мм) 3 слоя МЕТЕОР (-5*+60*, 8бар) зеленный с оранж полосой, 1,7мм (бухта 20м</t>
  </si>
  <si>
    <t>1 089.18 руб.</t>
  </si>
  <si>
    <t>PVH-110201</t>
  </si>
  <si>
    <t>Шланг полив ПВХ 3/4" (18мм) 3 слоя 1,7мм (-5*+50*, 6бар) желтый с черной полосой  (бухта 25м)</t>
  </si>
  <si>
    <t>1 583.71 руб.</t>
  </si>
  <si>
    <t>PVH-110202</t>
  </si>
  <si>
    <t>Шланг полив ПВХ 3/4" (18мм) 3 слоя 1,7мм (-5*+50*, 6бар) оранжевый с черной полосой  (бухта 25м)</t>
  </si>
  <si>
    <t>1 624.90 руб.</t>
  </si>
  <si>
    <t>PVH-110203</t>
  </si>
  <si>
    <t>Шланг полив ПВХ 3/4" (18мм) 3 слоя 1,7мм (-5*+50*, 6бар) салатовый с серой полосой  (бухта 25м)</t>
  </si>
  <si>
    <t>PVH-110204</t>
  </si>
  <si>
    <t>Шланг полив ПВХ 3/4" (18мм) 3 слоя 1,7мм (-5*+50*, 6бар) синий с оранж полосой  (бухта 25м)</t>
  </si>
  <si>
    <t>PVH-110205</t>
  </si>
  <si>
    <t>Шланг полив ПВХ 3/4" (18мм) 3 слоя 1,5мм (-5*+50*, 4бар) военный  (бухта 25м)</t>
  </si>
  <si>
    <t>1 447.06 руб.</t>
  </si>
  <si>
    <t>UNI-102102</t>
  </si>
  <si>
    <t>Шланг поливочный армир. ф13вн*1,5 (бухта 25м), 1/2"</t>
  </si>
  <si>
    <t>1 799.00 руб.</t>
  </si>
  <si>
    <t>UNI-102103</t>
  </si>
  <si>
    <t>Шланг поливочный армир. ф13вн*1,5 (бухта 50м), 1/2"</t>
  </si>
  <si>
    <t>3 369.00 руб.</t>
  </si>
  <si>
    <t>UNI-102104</t>
  </si>
  <si>
    <t>Шланг поливочный армир. ф18вн*2 (бухта 25м), 3/4"</t>
  </si>
  <si>
    <t>2 453.00 руб.</t>
  </si>
  <si>
    <t>UNI-102105</t>
  </si>
  <si>
    <t>Шланг поливочный армир. ф18вн*2 (бухта 50м), 3/4"</t>
  </si>
  <si>
    <t>4 739.00 руб.</t>
  </si>
  <si>
    <t>UNI-102106</t>
  </si>
  <si>
    <t>Шланг поливочный армир. ф25вн*2,5 (бухта 25м), 1"</t>
  </si>
  <si>
    <t>3 759.00 руб.</t>
  </si>
  <si>
    <t>UNI-102107</t>
  </si>
  <si>
    <t>Шланг поливочный армир. ф25вн*2,5 (бухта 50м), 1"</t>
  </si>
  <si>
    <t>6 979.00 руб.</t>
  </si>
  <si>
    <t>Шланги поливочные ПВХ однослойные</t>
  </si>
  <si>
    <t>PVH-110105</t>
  </si>
  <si>
    <t>Шланг полив ПВХ 3/4" (18мм) СИЛИКОН ЛЮКС (-10*+60*, 12бар) фиолетовый 2,5мм (бухта 20м)</t>
  </si>
  <si>
    <t>1 791.36 руб.</t>
  </si>
  <si>
    <t>PVH-110106</t>
  </si>
  <si>
    <t>Шланг полив ПВХ 3/4" (18мм) СИЛИКОН АРМИРОВАННЫЙ (-10*+60*, 10бар) прозрачный 2мм (бухта 20м)</t>
  </si>
  <si>
    <t>1 492.56 руб.</t>
  </si>
  <si>
    <t>PVH-110107</t>
  </si>
  <si>
    <t>Шланг полив ПВХ 3/4" (18мм) СИЛИКОН (-10*+60*, 10бар) прозрачный 1,7мм (бухта 20м)</t>
  </si>
  <si>
    <t>1 163.88 руб.</t>
  </si>
  <si>
    <t>PVH-110108</t>
  </si>
  <si>
    <t>Шланг полив ПВХ 3/4" (18мм) СИЛИКОН ЦВЕТНОЙ (-10*+60*, 6бар) 1,4мм (бухта 20м)</t>
  </si>
  <si>
    <t>1 044.36 руб.</t>
  </si>
  <si>
    <t>&gt;25</t>
  </si>
  <si>
    <t>Шланги поливочные резиновые</t>
  </si>
  <si>
    <t>PVH-110209</t>
  </si>
  <si>
    <t>Шланг полив резиновый 12мм армированный напорный КОРДОВЫЙ (бухта 25м)</t>
  </si>
  <si>
    <t>63.65 руб.</t>
  </si>
  <si>
    <t>&gt;100</t>
  </si>
  <si>
    <t>пог. м</t>
  </si>
  <si>
    <t>PVH-110210</t>
  </si>
  <si>
    <t>Шланг полив резиновый 12мм армированный напорный КОРДОВЫЙ (бухта 50м)</t>
  </si>
  <si>
    <t>PVH-110211</t>
  </si>
  <si>
    <t>Шланг полив резиновый 16мм армированный напорный КОРДОВЫЙ (бухта 25м)</t>
  </si>
  <si>
    <t>88.92 руб.</t>
  </si>
  <si>
    <t>&gt;500</t>
  </si>
  <si>
    <t>PVH-110212</t>
  </si>
  <si>
    <t>Шланг полив резиновый 16мм армированный напорный КОРДОВЫЙ (бухта 50м)</t>
  </si>
  <si>
    <t>PVH-110213</t>
  </si>
  <si>
    <t>Шланг полив резиновый 18мм армированный напорный КОРДОВЫЙ (бухта 25м)</t>
  </si>
  <si>
    <t>102.96 руб.</t>
  </si>
  <si>
    <t>PVH-110214</t>
  </si>
  <si>
    <t>Шланг полив резиновый 18мм армированный напорный КОРДОВЫЙ (бухта 50м)</t>
  </si>
  <si>
    <t>PVH-110215</t>
  </si>
  <si>
    <t>Шланг полив резиновый 20мм армированный напорный КОРДОВЫЙ (бухта 25м)</t>
  </si>
  <si>
    <t>111.38 руб.</t>
  </si>
  <si>
    <t>PVH-110216</t>
  </si>
  <si>
    <t>Шланг полив резиновый 20мм армированный напорный КОРДОВЫЙ (бухта 50м)</t>
  </si>
  <si>
    <t>&gt;1000</t>
  </si>
  <si>
    <t>PVH-110217</t>
  </si>
  <si>
    <t>Шланг полив резиновый 25мм армированный напорный КОРДОВЫЙ (бухта 25м)</t>
  </si>
  <si>
    <t>160.99 руб.</t>
  </si>
  <si>
    <t>PVH-110218</t>
  </si>
  <si>
    <t>Шланг полив резиновый 25мм армированный напорный КОРДОВЫЙ (бухта 50м)</t>
  </si>
  <si>
    <t>Шланги поливочные саморастягивающиеся</t>
  </si>
  <si>
    <t>PVH-110221</t>
  </si>
  <si>
    <t>Шланг саморастягивающийся 2,5-7,5м в комплекте с коннекторами и пистолетом, синий</t>
  </si>
  <si>
    <t>527.90 руб.</t>
  </si>
  <si>
    <t>PVH-110222</t>
  </si>
  <si>
    <t>Шланг саморастягивающийся 5-15м в комплекте с коннекторами и пистолетом, синий</t>
  </si>
  <si>
    <t>853.63 руб.</t>
  </si>
  <si>
    <t>PVH-110223</t>
  </si>
  <si>
    <t>Шланг саморастягивающийся 7,5-22,5м в комплекте с коннекторами и пистолетом, синий</t>
  </si>
  <si>
    <t>1 108.22 руб.</t>
  </si>
  <si>
    <t>PVH-110224</t>
  </si>
  <si>
    <t>Шланг саморастягивающийся 10-30м в комплекте с коннекторами и пистолетом, синий</t>
  </si>
  <si>
    <t>1 454.54 руб.</t>
  </si>
  <si>
    <t>UNI-102109</t>
  </si>
  <si>
    <t>Шланг поливочный ROLL TELESCOPE 15 м NEW</t>
  </si>
  <si>
    <t>1 500.00 руб.</t>
  </si>
  <si>
    <t>UNI-102110</t>
  </si>
  <si>
    <t>Шланг поливочный ROLL TELESCOPE 22 м NEW</t>
  </si>
  <si>
    <t>1 967.00 руб.</t>
  </si>
  <si>
    <t>UNI-102111</t>
  </si>
  <si>
    <t>Шланг поливочный ROLL TELESCOPE 30 м NEW</t>
  </si>
  <si>
    <t>2 516.00 руб.</t>
  </si>
  <si>
    <t>Шланги поливочные ТЭП</t>
  </si>
  <si>
    <t>PVH-110104</t>
  </si>
  <si>
    <t>Шланг полив ТЭП 3/4" (18мм) РЕЗИНОВЫЙ армированный, черный, (бухта 20м)</t>
  </si>
  <si>
    <t>2 388.96 руб.</t>
  </si>
  <si>
    <t>PVH-110110</t>
  </si>
  <si>
    <t>Шланг полив ТЭП 3/4" (18мм) ТОРНАДО армированный, черный с синей полосой, (бухта 20м)</t>
  </si>
  <si>
    <t>2 444.22 руб.</t>
  </si>
  <si>
    <t>PVH-110219</t>
  </si>
  <si>
    <t>Шланг полив ТЭП с покрытием Soft-touc 3/4" (18-20мм)  армированный, оранжевый (бухта 20м)</t>
  </si>
  <si>
    <t>2 500.00 руб.</t>
  </si>
  <si>
    <t>PVH-110220</t>
  </si>
  <si>
    <t>Шланг полив ТЭП с покрытием Soft-touc 3/4" (18-20мм)  армированный, синий (бухта 20м)</t>
  </si>
  <si>
    <t>2 500.10 руб.</t>
  </si>
  <si>
    <t>Фитинги для поливочных шлангов латунь</t>
  </si>
  <si>
    <t>MAS-110500</t>
  </si>
  <si>
    <t>полив штуцер 3/4" вн.р. под коннектор (латунь)</t>
  </si>
  <si>
    <t>236.72 руб.</t>
  </si>
  <si>
    <t>MAS-110501</t>
  </si>
  <si>
    <t>полив штуцер 1/2" вн.р. под коннектор (латунь)</t>
  </si>
  <si>
    <t>223.68 руб.</t>
  </si>
  <si>
    <t>MAS-110502</t>
  </si>
  <si>
    <t>полив штуцер 1/2" нар.р. под коннектор (латунь)</t>
  </si>
  <si>
    <t>MAS-110503</t>
  </si>
  <si>
    <t>полив штуцер 3/4" нар.р. под коннектор (латунь)</t>
  </si>
  <si>
    <t>MAS-110504</t>
  </si>
  <si>
    <t>полив коннектор 1/2" с аквастопом (латунь)</t>
  </si>
  <si>
    <t>515.10 руб.</t>
  </si>
  <si>
    <t>MAS-110505</t>
  </si>
  <si>
    <t>полив коннектор 3/4" с аквастопом (латунь)</t>
  </si>
  <si>
    <t>705.34 руб.</t>
  </si>
  <si>
    <t>MAS-110506</t>
  </si>
  <si>
    <t>полив коннектор 1/2" без аквастопа, латунь</t>
  </si>
  <si>
    <t>559.16 руб.</t>
  </si>
  <si>
    <t>MAS-110507</t>
  </si>
  <si>
    <t>полив коннектор 3/4" без аквастопа, латунь</t>
  </si>
  <si>
    <t>675.64 руб.</t>
  </si>
  <si>
    <t>MAS-110508</t>
  </si>
  <si>
    <t>полив муфта ремонтная 1/2", латунь</t>
  </si>
  <si>
    <t>440.20 руб.</t>
  </si>
  <si>
    <t>MAS-110509</t>
  </si>
  <si>
    <t>MAS-110510</t>
  </si>
  <si>
    <t>полив муфта ремонтная 3/4", латунь</t>
  </si>
  <si>
    <t>602.40 руб.</t>
  </si>
  <si>
    <t>MAS-110511</t>
  </si>
  <si>
    <t>полив соединитель под коннектор, латунь</t>
  </si>
  <si>
    <t>304.40 руб.</t>
  </si>
  <si>
    <t>MAS-110512</t>
  </si>
  <si>
    <t>полив тройник под коннектор, латунь</t>
  </si>
  <si>
    <t>375.32 руб.</t>
  </si>
  <si>
    <t>Фитинги для поливочных шлангов пластиковые</t>
  </si>
  <si>
    <t>SIO-100201</t>
  </si>
  <si>
    <t>4459-00</t>
  </si>
  <si>
    <t>Соединитель (коннектор) для шланга 1/2", без аквастопа, пластик ЖУК</t>
  </si>
  <si>
    <t>129.03 руб.</t>
  </si>
  <si>
    <t>SIO-100202</t>
  </si>
  <si>
    <t>4466-00</t>
  </si>
  <si>
    <t>Соединитель (коннектор) для шланга 3/4", без аквастопа, пластик ЖУК</t>
  </si>
  <si>
    <t>148.58 руб.</t>
  </si>
  <si>
    <t>SIO-100203</t>
  </si>
  <si>
    <t>330801-00</t>
  </si>
  <si>
    <t>Соединитель (коннектор) для шланга 1/2", с аквастопом, пластик ЖУК</t>
  </si>
  <si>
    <t>136.85 руб.</t>
  </si>
  <si>
    <t>SIO-100204</t>
  </si>
  <si>
    <t>330795-00</t>
  </si>
  <si>
    <t>Соединитель (коннектор) для шланга 3/4", с аквастопом, пластик ЖУК</t>
  </si>
  <si>
    <t>154.53 руб.</t>
  </si>
  <si>
    <t>SIO-100205</t>
  </si>
  <si>
    <t>5809Е</t>
  </si>
  <si>
    <t>Соединитель (коннектор) для шланга 1/2", без аквастопа, мягкий пластик</t>
  </si>
  <si>
    <t>107.10 руб.</t>
  </si>
  <si>
    <t>SIO-100206</t>
  </si>
  <si>
    <t>5819Е</t>
  </si>
  <si>
    <t>Соединитель (коннектор) для шланга 3/4", без аквастопа, мягкий пластик</t>
  </si>
  <si>
    <t>119.00 руб.</t>
  </si>
  <si>
    <t>SIO-100208</t>
  </si>
  <si>
    <t>5820Е</t>
  </si>
  <si>
    <t>Соединитель (коннектор) для шланга 3/4", с аквастопом, мягкий пластик</t>
  </si>
  <si>
    <t>129.20 руб.</t>
  </si>
  <si>
    <t>SIO-100209</t>
  </si>
  <si>
    <t>5808Е</t>
  </si>
  <si>
    <t>Муфта соединительная для шлангов 1/2"-1/2" мягкий пластик</t>
  </si>
  <si>
    <t>88.40 руб.</t>
  </si>
  <si>
    <t>SIO-100210</t>
  </si>
  <si>
    <t>5818Е</t>
  </si>
  <si>
    <t>Муфта соединительная для шлангов 3/4"-3/4" мягкий пластик</t>
  </si>
  <si>
    <t>SIO-100211</t>
  </si>
  <si>
    <t>Разветвитель на кран 2-х канальный пластик с адаптером 1/2-3/4 внутр р.</t>
  </si>
  <si>
    <t>175.95 руб.</t>
  </si>
  <si>
    <t>SIO-100212</t>
  </si>
  <si>
    <t>Соединитель штуцерный под коннектор для шлангов</t>
  </si>
  <si>
    <t>51.00 руб.</t>
  </si>
  <si>
    <t>SIO-100213</t>
  </si>
  <si>
    <t>Тройник штуцерный под коннектор для шлангов</t>
  </si>
  <si>
    <t>61.20 руб.</t>
  </si>
  <si>
    <t>SIO-100214</t>
  </si>
  <si>
    <t>Штуцер для шлангов 1/2" внутренняя резьба, пластик</t>
  </si>
  <si>
    <t>49.30 руб.</t>
  </si>
  <si>
    <t>SIO-100215</t>
  </si>
  <si>
    <t>Штуцер для шлангов 3/4" внутренняя резьба, пластик</t>
  </si>
  <si>
    <t>45.90 руб.</t>
  </si>
  <si>
    <t>SIO-100216</t>
  </si>
  <si>
    <t>Штуцер для шлангов 1/2" наружняя резьба, пластик</t>
  </si>
  <si>
    <t>44.20 руб.</t>
  </si>
  <si>
    <t>SIO-100217</t>
  </si>
  <si>
    <t>Штуцер для шлангов 3/4" наружняя резьба, пластик</t>
  </si>
  <si>
    <t>37.40 руб.</t>
  </si>
  <si>
    <t>SIO-100218</t>
  </si>
  <si>
    <t>4435-00</t>
  </si>
  <si>
    <t>Штуцер для шлангов 1/2" внутренняя резьба, пластик ЖУК</t>
  </si>
  <si>
    <t>39.10 руб.</t>
  </si>
  <si>
    <t>SIO-100219</t>
  </si>
  <si>
    <t>332782-00</t>
  </si>
  <si>
    <t>Штуцер для шлангов 3/4" внутренняя резьба, пластик ЖУК</t>
  </si>
  <si>
    <t>41.14 руб.</t>
  </si>
  <si>
    <t>SIO-100220</t>
  </si>
  <si>
    <t>4411-00</t>
  </si>
  <si>
    <t>Штуцер для шлангов 1/2" и 3/4 внутренняя резьба, пластик</t>
  </si>
  <si>
    <t>SIO-100221</t>
  </si>
  <si>
    <t>0567-00</t>
  </si>
  <si>
    <t>Насадка  распылительная 1/2"-3/4" ЖУК</t>
  </si>
  <si>
    <t>101.66 руб.</t>
  </si>
  <si>
    <t>SIO-100222</t>
  </si>
  <si>
    <t>330788-00</t>
  </si>
  <si>
    <t>Насадка на шланг регулируемая ЖУК</t>
  </si>
  <si>
    <t>265.88 руб.</t>
  </si>
  <si>
    <t>SIO-100223</t>
  </si>
  <si>
    <t>3247-00</t>
  </si>
  <si>
    <t>Пистолет для полива 1 режим с фиксатором ЖУК</t>
  </si>
  <si>
    <t>281.52 руб.</t>
  </si>
  <si>
    <t>SIO-100224</t>
  </si>
  <si>
    <t>3261-00</t>
  </si>
  <si>
    <t>291.38 руб.</t>
  </si>
  <si>
    <t>SIO-100225</t>
  </si>
  <si>
    <t>YM7208</t>
  </si>
  <si>
    <t>Пистолет для полива 1 режим, пластик, мягкая ручка</t>
  </si>
  <si>
    <t>372.30 руб.</t>
  </si>
  <si>
    <t>SIO-100226</t>
  </si>
  <si>
    <t>Пистолет для полива 1 режим, металл</t>
  </si>
  <si>
    <t>961.86 руб.</t>
  </si>
  <si>
    <t>SIO-100227</t>
  </si>
  <si>
    <t>7204D</t>
  </si>
  <si>
    <t>Пистолет для полива 8 режимов, металл, мягкая ручка</t>
  </si>
  <si>
    <t>1 042.10 руб.</t>
  </si>
  <si>
    <t>SIO-100228</t>
  </si>
  <si>
    <t>Пистолет для полива 7 режимов, металл, мягкая ручка</t>
  </si>
  <si>
    <t>1 088.00 руб.</t>
  </si>
  <si>
    <t>SIO-100229</t>
  </si>
  <si>
    <t>Душ металл 9 режимов Belamos короткий (6307)</t>
  </si>
  <si>
    <t>1 233.69 руб.</t>
  </si>
  <si>
    <t>SIO-100230</t>
  </si>
  <si>
    <t>Душ металл телескопический 9 режимов Belamos (6303)</t>
  </si>
  <si>
    <t>1 504.80 руб.</t>
  </si>
  <si>
    <t>SIO-100231</t>
  </si>
  <si>
    <t>Душ металл 9 режимов Belamos (6305)</t>
  </si>
  <si>
    <t>1 421.20 руб.</t>
  </si>
  <si>
    <t>Поплавковые клапана для емкостей</t>
  </si>
  <si>
    <t>VER-001167</t>
  </si>
  <si>
    <t>VRQ98-3</t>
  </si>
  <si>
    <t>Поплавковый клапан с плоской штангой для емкости, 5 осей 1/2" (100/10шт)</t>
  </si>
  <si>
    <t>498.53 руб.</t>
  </si>
  <si>
    <t>VER-001168</t>
  </si>
  <si>
    <t>VRQ98-4</t>
  </si>
  <si>
    <t>Поплавковый клапан с плоской штангой для емкости, 5 осей 3/4" (60/6шт)</t>
  </si>
  <si>
    <t>736.95 руб.</t>
  </si>
  <si>
    <t>VER-001169</t>
  </si>
  <si>
    <t>VRQ98-5</t>
  </si>
  <si>
    <t>Поплавковый клапан с плоской штангой для емкости, 5 осей 1" (40/4шт)</t>
  </si>
  <si>
    <t>949.06 руб.</t>
  </si>
  <si>
    <t>VER-001170</t>
  </si>
  <si>
    <t>VRQ98-6</t>
  </si>
  <si>
    <t>Поплавковый клапан с плоской штангой для емкости, 5 осей 1 1/4" (20/10шт)</t>
  </si>
  <si>
    <t>2 226.34 руб.</t>
  </si>
  <si>
    <t>VER-001171</t>
  </si>
  <si>
    <t>VRQ98-7</t>
  </si>
  <si>
    <t>Поплавковый клапан с плоской штангой для емкости, 5 осей 1 1/2" (18/6шт)</t>
  </si>
  <si>
    <t>3 328.67 руб.</t>
  </si>
  <si>
    <t>VER-001172</t>
  </si>
  <si>
    <t>VRQ98-8</t>
  </si>
  <si>
    <t>Поплавковый клапан с плоской штангой для емкости, 5 осей 2" (12/4шт)</t>
  </si>
  <si>
    <t>4 355.14 руб.</t>
  </si>
  <si>
    <t>VER-001414</t>
  </si>
  <si>
    <t>VRQ56-4</t>
  </si>
  <si>
    <t>Поплавок для клапана с плоской штангой ⌀120мм 1/2" - 3/4" (80/1шт)</t>
  </si>
  <si>
    <t>108.38 руб.</t>
  </si>
  <si>
    <t>VER-001415</t>
  </si>
  <si>
    <t>VRQ56-5</t>
  </si>
  <si>
    <t>Поплавок для клапана с плоской штангой ⌀150мм  1" (50/1шт)</t>
  </si>
  <si>
    <t>165.66 руб.</t>
  </si>
  <si>
    <t>VER-001416</t>
  </si>
  <si>
    <t>VRQ56-6</t>
  </si>
  <si>
    <t>Поплавок для клапана с плоской штангой ⌀180 мм  1 1/4" (30/1шт)</t>
  </si>
  <si>
    <t>332.87 руб.</t>
  </si>
  <si>
    <t>VER-001417</t>
  </si>
  <si>
    <t>VRQ56-7</t>
  </si>
  <si>
    <t>Поплавок для клапана с плоской штангой ⌀200 мм  11/2"- 2" (20/1шт)</t>
  </si>
  <si>
    <t>410.28 руб.</t>
  </si>
  <si>
    <t>Компрессоры</t>
  </si>
  <si>
    <t>VER-001534</t>
  </si>
  <si>
    <t>VRPA1-65</t>
  </si>
  <si>
    <t>Компрессор для септика и пруда 38Вт (4/1шт)</t>
  </si>
  <si>
    <t>13 313.15 руб.</t>
  </si>
  <si>
    <t>VER-001535</t>
  </si>
  <si>
    <t>VRPA1-80</t>
  </si>
  <si>
    <t>Компрессор для септика и пруда 55Вт (4/1шт)</t>
  </si>
  <si>
    <t>13 642.92 руб.</t>
  </si>
  <si>
    <t>VER-001536</t>
  </si>
  <si>
    <t>VRPA1-100</t>
  </si>
  <si>
    <t>Компрессор для септика и пруда 65Вт (4/1шт)</t>
  </si>
  <si>
    <t>14 302.46 руб.</t>
  </si>
  <si>
    <t>VER-001659</t>
  </si>
  <si>
    <t>VRPA1-120</t>
  </si>
  <si>
    <t>Компрессор для септика и пруда 100Вт (2/1шт)</t>
  </si>
  <si>
    <t>17 244.08 руб.</t>
  </si>
  <si>
    <t>VER-001660</t>
  </si>
  <si>
    <t>VRPA1-150</t>
  </si>
  <si>
    <t>Компрессор для септика и пруда 120Вт (2/1шт)</t>
  </si>
  <si>
    <t>27 169.72 руб.</t>
  </si>
  <si>
    <t>Рукав напорный</t>
  </si>
  <si>
    <t>UNI-102113</t>
  </si>
  <si>
    <t>Рукав напорный (25мм; 25м)</t>
  </si>
  <si>
    <t>1 644.00 руб.</t>
  </si>
  <si>
    <t>UNI-102114</t>
  </si>
  <si>
    <t>Рукав напорный (32мм; 25м)</t>
  </si>
  <si>
    <t>1 768.00 руб.</t>
  </si>
  <si>
    <t>UNI-102115</t>
  </si>
  <si>
    <t>Рукав напорный (32мм; 50м)</t>
  </si>
  <si>
    <t>3 620.00 руб.</t>
  </si>
  <si>
    <t>UNI-102116</t>
  </si>
  <si>
    <t>Рукав напорный (40мм; 25м)</t>
  </si>
  <si>
    <t>1 830.00 руб.</t>
  </si>
  <si>
    <t>UNI-102117</t>
  </si>
  <si>
    <t>Рукав напорный (40мм; 50м)</t>
  </si>
  <si>
    <t>3 830.00 руб.</t>
  </si>
  <si>
    <t>UNI-102118</t>
  </si>
  <si>
    <t>Рукав напорный (50мм; 25м)</t>
  </si>
  <si>
    <t>2 037.00 руб.</t>
  </si>
  <si>
    <t>UNI-102119</t>
  </si>
  <si>
    <t>Рукав напорный (50мм; 50м)</t>
  </si>
  <si>
    <t>4 446.00 руб.</t>
  </si>
  <si>
    <t>UNI-102120</t>
  </si>
  <si>
    <t>Рукав напорный (65мм; 25м)</t>
  </si>
  <si>
    <t>2 649.00 руб.</t>
  </si>
  <si>
    <t>UNI-102121</t>
  </si>
  <si>
    <t>Рукав напорный (65мм; 50м)</t>
  </si>
  <si>
    <t>5 462.00 руб.</t>
  </si>
  <si>
    <t>UNI-102122</t>
  </si>
  <si>
    <t>Рукав напорный (80мм; 25м)</t>
  </si>
  <si>
    <t>3 022.00 руб.</t>
  </si>
  <si>
    <t>UNI-102123</t>
  </si>
  <si>
    <t>Соединитель пластиковый DN25</t>
  </si>
  <si>
    <t>UNI-102124</t>
  </si>
  <si>
    <t>Соединитель пластиковый DN50</t>
  </si>
  <si>
    <t>58.90 руб.</t>
  </si>
  <si>
    <t>UNI-102125</t>
  </si>
  <si>
    <t>Соединитель пластиковый DN65</t>
  </si>
  <si>
    <t>75.90 руб.</t>
  </si>
  <si>
    <t>UNI-102126</t>
  </si>
  <si>
    <t>Соединитель пластиковый DN80</t>
  </si>
  <si>
    <t>99.00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</si>
</sst>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85a71a_f129_11ee_a58b_047c1617b143_08552348_f313_11ee_a58e_047c1617b1431.jpeg"/><Relationship Id="rId2" Type="http://schemas.openxmlformats.org/officeDocument/2006/relationships/image" Target="../media/5785a71c_f129_11ee_a58b_047c1617b143_08552349_f313_11ee_a58e_047c1617b1432.jpeg"/><Relationship Id="rId3" Type="http://schemas.openxmlformats.org/officeDocument/2006/relationships/image" Target="../media/5785a71e_f129_11ee_a58b_047c1617b143_0855234a_f313_11ee_a58e_047c1617b1433.jpeg"/><Relationship Id="rId4" Type="http://schemas.openxmlformats.org/officeDocument/2006/relationships/image" Target="../media/5785a720_f129_11ee_a58b_047c1617b143_08552344_f313_11ee_a58e_047c1617b1434.jpeg"/><Relationship Id="rId5" Type="http://schemas.openxmlformats.org/officeDocument/2006/relationships/image" Target="../media/5785a722_f129_11ee_a58b_047c1617b143_08552345_f313_11ee_a58e_047c1617b1435.jpeg"/><Relationship Id="rId6" Type="http://schemas.openxmlformats.org/officeDocument/2006/relationships/image" Target="../media/5785a724_f129_11ee_a58b_047c1617b143_08552346_f313_11ee_a58e_047c1617b1436.jpeg"/><Relationship Id="rId7" Type="http://schemas.openxmlformats.org/officeDocument/2006/relationships/image" Target="../media/5785a726_f129_11ee_a58b_047c1617b143_08552347_f313_11ee_a58e_047c1617b1437.jpeg"/><Relationship Id="rId8" Type="http://schemas.openxmlformats.org/officeDocument/2006/relationships/image" Target="../media/cfda73d7_f967_11e9_810b_003048fd731b_46b00d38_57f4_11ea_810f_003048fd731b8.jpeg"/><Relationship Id="rId9" Type="http://schemas.openxmlformats.org/officeDocument/2006/relationships/image" Target="../media/5785a70a_f129_11ee_a58b_047c1617b143_21d4f5d4_793a_11f0_a79f_047c1617b1439.jpeg"/><Relationship Id="rId10" Type="http://schemas.openxmlformats.org/officeDocument/2006/relationships/image" Target="../media/5785a70c_f129_11ee_a58b_047c1617b143_21d4f5ce_793a_11f0_a79f_047c1617b14310.jpeg"/><Relationship Id="rId11" Type="http://schemas.openxmlformats.org/officeDocument/2006/relationships/image" Target="../media/5785a70e_f129_11ee_a58b_047c1617b143_21d4f5d0_793a_11f0_a79f_047c1617b14311.jpeg"/><Relationship Id="rId12" Type="http://schemas.openxmlformats.org/officeDocument/2006/relationships/image" Target="../media/5785a710_f129_11ee_a58b_047c1617b143_21d4f5cf_793a_11f0_a79f_047c1617b14312.jpeg"/><Relationship Id="rId13" Type="http://schemas.openxmlformats.org/officeDocument/2006/relationships/image" Target="../media/5785a712_f129_11ee_a58b_047c1617b143_21d4f5d1_793a_11f0_a79f_047c1617b14313.jpeg"/><Relationship Id="rId14" Type="http://schemas.openxmlformats.org/officeDocument/2006/relationships/image" Target="../media/5785a714_f129_11ee_a58b_047c1617b143_21d4f5d2_793a_11f0_a79f_047c1617b14314.jpeg"/><Relationship Id="rId15" Type="http://schemas.openxmlformats.org/officeDocument/2006/relationships/image" Target="../media/5785a716_f129_11ee_a58b_047c1617b143_21d4f5d3_793a_11f0_a79f_047c1617b14315.jpeg"/><Relationship Id="rId16" Type="http://schemas.openxmlformats.org/officeDocument/2006/relationships/image" Target="../media/5785a718_f129_11ee_a58b_047c1617b143_21d4f5d5_793a_11f0_a79f_047c1617b14316.jpeg"/><Relationship Id="rId17" Type="http://schemas.openxmlformats.org/officeDocument/2006/relationships/image" Target="../media/37c64a9b_13a6_11ef_a5ba_047c1617b143_19e968e4_793a_11f0_a79f_047c1617b14317.jpeg"/><Relationship Id="rId18" Type="http://schemas.openxmlformats.org/officeDocument/2006/relationships/image" Target="../media/527d4323_deb7_11ee_a573_047c1617b143_19e968f4_793a_11f0_a79f_047c1617b14318.jpeg"/><Relationship Id="rId19" Type="http://schemas.openxmlformats.org/officeDocument/2006/relationships/image" Target="../media/527d4327_deb7_11ee_a573_047c1617b143_19e96905_793a_11f0_a79f_047c1617b14319.jpeg"/><Relationship Id="rId20" Type="http://schemas.openxmlformats.org/officeDocument/2006/relationships/image" Target="../media/527d4329_deb7_11ee_a573_047c1617b143_19e968f1_793a_11f0_a79f_047c1617b14320.jpeg"/><Relationship Id="rId21" Type="http://schemas.openxmlformats.org/officeDocument/2006/relationships/image" Target="../media/527d432b_deb7_11ee_a573_047c1617b143_19e968f2_793a_11f0_a79f_047c1617b14321.jpeg"/><Relationship Id="rId22" Type="http://schemas.openxmlformats.org/officeDocument/2006/relationships/image" Target="../media/527d432d_deb7_11ee_a573_047c1617b143_19e96903_793a_11f0_a79f_047c1617b14322.jpeg"/><Relationship Id="rId23" Type="http://schemas.openxmlformats.org/officeDocument/2006/relationships/image" Target="../media/527d432f_deb7_11ee_a573_047c1617b143_19e96904_793a_11f0_a79f_047c1617b14323.jpeg"/><Relationship Id="rId24" Type="http://schemas.openxmlformats.org/officeDocument/2006/relationships/image" Target="../media/527d4331_deb7_11ee_a573_047c1617b143_19e968e9_793a_11f0_a79f_047c1617b14324.jpeg"/><Relationship Id="rId25" Type="http://schemas.openxmlformats.org/officeDocument/2006/relationships/image" Target="../media/527d4333_deb7_11ee_a573_047c1617b143_19e968ea_793a_11f0_a79f_047c1617b14325.jpeg"/><Relationship Id="rId26" Type="http://schemas.openxmlformats.org/officeDocument/2006/relationships/image" Target="../media/527d4335_deb7_11ee_a573_047c1617b143_19e968fc_793a_11f0_a79f_047c1617b14326.jpeg"/><Relationship Id="rId27" Type="http://schemas.openxmlformats.org/officeDocument/2006/relationships/image" Target="../media/527d4337_deb7_11ee_a573_047c1617b143_19e968fd_793a_11f0_a79f_047c1617b14327.jpeg"/><Relationship Id="rId28" Type="http://schemas.openxmlformats.org/officeDocument/2006/relationships/image" Target="../media/527d4339_deb7_11ee_a573_047c1617b143_19e968eb_793a_11f0_a79f_047c1617b14328.jpeg"/><Relationship Id="rId29" Type="http://schemas.openxmlformats.org/officeDocument/2006/relationships/image" Target="../media/527d433b_deb7_11ee_a573_047c1617b143_19e968ee_793a_11f0_a79f_047c1617b14329.jpeg"/><Relationship Id="rId30" Type="http://schemas.openxmlformats.org/officeDocument/2006/relationships/image" Target="../media/527d433f_deb7_11ee_a573_047c1617b143_19e96901_793a_11f0_a79f_047c1617b14330.jpeg"/><Relationship Id="rId31" Type="http://schemas.openxmlformats.org/officeDocument/2006/relationships/image" Target="../media/527d4341_deb7_11ee_a573_047c1617b143_19e968f5_793a_11f0_a79f_047c1617b14331.jpeg"/><Relationship Id="rId32" Type="http://schemas.openxmlformats.org/officeDocument/2006/relationships/image" Target="../media/527d4343_deb7_11ee_a573_047c1617b143_19e968f6_793a_11f0_a79f_047c1617b14332.jpeg"/><Relationship Id="rId33" Type="http://schemas.openxmlformats.org/officeDocument/2006/relationships/image" Target="../media/527d4347_deb7_11ee_a573_047c1617b143_19e9690e_793a_11f0_a79f_047c1617b14333.jpeg"/><Relationship Id="rId34" Type="http://schemas.openxmlformats.org/officeDocument/2006/relationships/image" Target="../media/527d4349_deb7_11ee_a573_047c1617b143_a26f33d5_7c1e_11f0_a7a3_047c1617b14334.jpeg"/><Relationship Id="rId35" Type="http://schemas.openxmlformats.org/officeDocument/2006/relationships/image" Target="../media/ae7865eb_df22_11ee_a573_047c1617b143_a26f33d8_7c1e_11f0_a7a3_047c1617b14335.jpeg"/><Relationship Id="rId36" Type="http://schemas.openxmlformats.org/officeDocument/2006/relationships/image" Target="../media/ae7865ef_df22_11ee_a573_047c1617b143_19e96912_793a_11f0_a79f_047c1617b14336.jpeg"/><Relationship Id="rId37" Type="http://schemas.openxmlformats.org/officeDocument/2006/relationships/image" Target="../media/ae7865f1_df22_11ee_a573_047c1617b143_19e968e5_793a_11f0_a79f_047c1617b14337.jpeg"/><Relationship Id="rId38" Type="http://schemas.openxmlformats.org/officeDocument/2006/relationships/image" Target="../media/ae7865f3_df22_11ee_a573_047c1617b143_19e968e6_793a_11f0_a79f_047c1617b14338.jpeg"/><Relationship Id="rId39" Type="http://schemas.openxmlformats.org/officeDocument/2006/relationships/image" Target="../media/ae7865f5_df22_11ee_a573_047c1617b143_19e968f8_793a_11f0_a79f_047c1617b14339.jpeg"/><Relationship Id="rId40" Type="http://schemas.openxmlformats.org/officeDocument/2006/relationships/image" Target="../media/ae7865f7_df22_11ee_a573_047c1617b143_19e968f9_793a_11f0_a79f_047c1617b14340.jpeg"/><Relationship Id="rId41" Type="http://schemas.openxmlformats.org/officeDocument/2006/relationships/image" Target="../media/ae7865fb_df22_11ee_a573_047c1617b143_19e96918_793a_11f0_a79f_047c1617b14341.jpeg"/><Relationship Id="rId42" Type="http://schemas.openxmlformats.org/officeDocument/2006/relationships/image" Target="../media/ae7865fd_df22_11ee_a573_047c1617b143_19e968e7_793a_11f0_a79f_047c1617b14342.jpeg"/><Relationship Id="rId43" Type="http://schemas.openxmlformats.org/officeDocument/2006/relationships/image" Target="../media/ae7865ff_df22_11ee_a573_047c1617b143_19e968e8_793a_11f0_a79f_047c1617b14343.jpeg"/><Relationship Id="rId44" Type="http://schemas.openxmlformats.org/officeDocument/2006/relationships/image" Target="../media/ae786601_df22_11ee_a573_047c1617b143_19e9691a_793a_11f0_a79f_047c1617b14344.jpeg"/><Relationship Id="rId45" Type="http://schemas.openxmlformats.org/officeDocument/2006/relationships/image" Target="../media/ae786603_df22_11ee_a573_047c1617b143_19e9691e_793a_11f0_a79f_047c1617b14345.jpeg"/><Relationship Id="rId46" Type="http://schemas.openxmlformats.org/officeDocument/2006/relationships/image" Target="../media/ae786605_df22_11ee_a573_047c1617b143_19e96922_793a_11f0_a79f_047c1617b14346.jpeg"/><Relationship Id="rId47" Type="http://schemas.openxmlformats.org/officeDocument/2006/relationships/image" Target="../media/ae786607_df22_11ee_a573_047c1617b143_19e96926_793a_11f0_a79f_047c1617b14347.jpeg"/><Relationship Id="rId48" Type="http://schemas.openxmlformats.org/officeDocument/2006/relationships/image" Target="../media/68a14245_f120_11ee_a58b_047c1617b143_5785a735_f129_11ee_a58b_047c1617b14348.jpeg"/><Relationship Id="rId49" Type="http://schemas.openxmlformats.org/officeDocument/2006/relationships/image" Target="../media/68a14247_f120_11ee_a58b_047c1617b143_5785a736_f129_11ee_a58b_047c1617b14349.jpeg"/><Relationship Id="rId50" Type="http://schemas.openxmlformats.org/officeDocument/2006/relationships/image" Target="../media/68a1425f_f120_11ee_a58b_047c1617b143_444b1c4f_5a46_11f0_a775_047c1617b14350.jpeg"/><Relationship Id="rId51" Type="http://schemas.openxmlformats.org/officeDocument/2006/relationships/image" Target="../media/68a14261_f120_11ee_a58b_047c1617b143_444b1c50_5a46_11f0_a775_047c1617b14351.jpeg"/><Relationship Id="rId52" Type="http://schemas.openxmlformats.org/officeDocument/2006/relationships/image" Target="../media/68a14263_f120_11ee_a58b_047c1617b143_444b1c52_5a46_11f0_a775_047c1617b14352.jpeg"/><Relationship Id="rId53" Type="http://schemas.openxmlformats.org/officeDocument/2006/relationships/image" Target="../media/5785a6e0_f129_11ee_a58b_047c1617b143_444b1c55_5a46_11f0_a775_047c1617b14353.jpeg"/><Relationship Id="rId54" Type="http://schemas.openxmlformats.org/officeDocument/2006/relationships/image" Target="../media/5785a6e2_f129_11ee_a58b_047c1617b143_444b1c4e_5a46_11f0_a775_047c1617b14354.jpeg"/><Relationship Id="rId55" Type="http://schemas.openxmlformats.org/officeDocument/2006/relationships/image" Target="../media/68a1424d_f120_11ee_a58b_047c1617b143_5785a739_f129_11ee_a58b_047c1617b14355.png"/><Relationship Id="rId56" Type="http://schemas.openxmlformats.org/officeDocument/2006/relationships/image" Target="../media/68a1424f_f120_11ee_a58b_047c1617b143_5785a73a_f129_11ee_a58b_047c1617b14356.jpeg"/><Relationship Id="rId57" Type="http://schemas.openxmlformats.org/officeDocument/2006/relationships/image" Target="../media/68a14251_f120_11ee_a58b_047c1617b143_5785a73b_f129_11ee_a58b_047c1617b14357.png"/><Relationship Id="rId58" Type="http://schemas.openxmlformats.org/officeDocument/2006/relationships/image" Target="../media/68a14253_f120_11ee_a58b_047c1617b143_5785a73c_f129_11ee_a58b_047c1617b14358.png"/><Relationship Id="rId59" Type="http://schemas.openxmlformats.org/officeDocument/2006/relationships/image" Target="../media/5785a6ea_f129_11ee_a58b_047c1617b143_444b1c56_5a46_11f0_a775_047c1617b14359.jpeg"/><Relationship Id="rId60" Type="http://schemas.openxmlformats.org/officeDocument/2006/relationships/image" Target="../media/5785a6ec_f129_11ee_a58b_047c1617b143_444b1c57_5a46_11f0_a775_047c1617b14360.jpeg"/><Relationship Id="rId61" Type="http://schemas.openxmlformats.org/officeDocument/2006/relationships/image" Target="../media/5785a6ee_f129_11ee_a58b_047c1617b143_444b1c58_5a46_11f0_a775_047c1617b14361.jpeg"/><Relationship Id="rId62" Type="http://schemas.openxmlformats.org/officeDocument/2006/relationships/image" Target="../media/5785a6f0_f129_11ee_a58b_047c1617b143_444b1c59_5a46_11f0_a775_047c1617b14362.jpeg"/><Relationship Id="rId63" Type="http://schemas.openxmlformats.org/officeDocument/2006/relationships/image" Target="../media/5785a6f2_f129_11ee_a58b_047c1617b143_444b1c5a_5a46_11f0_a775_047c1617b14363.jpeg"/><Relationship Id="rId64" Type="http://schemas.openxmlformats.org/officeDocument/2006/relationships/image" Target="../media/5785a6f4_f129_11ee_a58b_047c1617b143_444b1c5b_5a46_11f0_a775_047c1617b14364.jpeg"/><Relationship Id="rId65" Type="http://schemas.openxmlformats.org/officeDocument/2006/relationships/image" Target="../media/5785a6f6_f129_11ee_a58b_047c1617b143_444b1c5c_5a46_11f0_a775_047c1617b14365.jpeg"/><Relationship Id="rId66" Type="http://schemas.openxmlformats.org/officeDocument/2006/relationships/image" Target="../media/5785a6f8_f129_11ee_a58b_047c1617b143_444b1c5d_5a46_11f0_a775_047c1617b14366.jpeg"/><Relationship Id="rId67" Type="http://schemas.openxmlformats.org/officeDocument/2006/relationships/image" Target="../media/5785a6fa_f129_11ee_a58b_047c1617b143_444b1c5e_5a46_11f0_a775_047c1617b14367.jpeg"/><Relationship Id="rId68" Type="http://schemas.openxmlformats.org/officeDocument/2006/relationships/image" Target="../media/5785a6fc_f129_11ee_a58b_047c1617b143_444b1c5f_5a46_11f0_a775_047c1617b14368.jpeg"/><Relationship Id="rId69" Type="http://schemas.openxmlformats.org/officeDocument/2006/relationships/image" Target="../media/5785a702_f129_11ee_a58b_047c1617b143_444b1c67_5a46_11f0_a775_047c1617b14369.jpeg"/><Relationship Id="rId70" Type="http://schemas.openxmlformats.org/officeDocument/2006/relationships/image" Target="../media/5785a704_f129_11ee_a58b_047c1617b143_444b1c6b_5a46_11f0_a775_047c1617b14370.jpeg"/><Relationship Id="rId71" Type="http://schemas.openxmlformats.org/officeDocument/2006/relationships/image" Target="../media/5785a706_f129_11ee_a58b_047c1617b143_444b1c6e_5a46_11f0_a775_047c1617b14371.jpeg"/><Relationship Id="rId72" Type="http://schemas.openxmlformats.org/officeDocument/2006/relationships/image" Target="../media/5785a708_f129_11ee_a58b_047c1617b143_444b1c63_5a46_11f0_a775_047c1617b14372.jpeg"/><Relationship Id="rId73" Type="http://schemas.openxmlformats.org/officeDocument/2006/relationships/image" Target="../media/68a1424b_f120_11ee_a58b_047c1617b143_5785a738_f129_11ee_a58b_047c1617b14373.jpeg"/><Relationship Id="rId74" Type="http://schemas.openxmlformats.org/officeDocument/2006/relationships/image" Target="../media/68a14257_f120_11ee_a58b_047c1617b143_5785a73e_f129_11ee_a58b_047c1617b14374.jpeg"/><Relationship Id="rId75" Type="http://schemas.openxmlformats.org/officeDocument/2006/relationships/image" Target="../media/5785a6fe_f129_11ee_a58b_047c1617b143_444b1c71_5a46_11f0_a775_047c1617b14375.jpeg"/><Relationship Id="rId76" Type="http://schemas.openxmlformats.org/officeDocument/2006/relationships/image" Target="../media/5785a700_f129_11ee_a58b_047c1617b143_444b1c72_5a46_11f0_a775_047c1617b14376.jpeg"/><Relationship Id="rId77" Type="http://schemas.openxmlformats.org/officeDocument/2006/relationships/image" Target="../media/b0753f52_006b_11ef_a5a1_047c1617b143_444b1c36_5a46_11f0_a775_047c1617b14377.jpeg"/><Relationship Id="rId78" Type="http://schemas.openxmlformats.org/officeDocument/2006/relationships/image" Target="../media/75ae6380_00b3_11ef_a5a1_047c1617b143_444b1c31_5a46_11f0_a775_047c1617b14378.jpeg"/><Relationship Id="rId79" Type="http://schemas.openxmlformats.org/officeDocument/2006/relationships/image" Target="../media/75ae6382_00b3_11ef_a5a1_047c1617b143_444b1c34_5a46_11f0_a775_047c1617b14379.jpeg"/><Relationship Id="rId80" Type="http://schemas.openxmlformats.org/officeDocument/2006/relationships/image" Target="../media/75ae6384_00b3_11ef_a5a1_047c1617b143_444b1c39_5a46_11f0_a775_047c1617b14380.jpeg"/><Relationship Id="rId81" Type="http://schemas.openxmlformats.org/officeDocument/2006/relationships/image" Target="../media/75ae6386_00b3_11ef_a5a1_047c1617b143_444b1c1c_5a46_11f0_a775_047c1617b14381.jpeg"/><Relationship Id="rId82" Type="http://schemas.openxmlformats.org/officeDocument/2006/relationships/image" Target="../media/75ae6388_00b3_11ef_a5a1_047c1617b143_444b1c22_5a46_11f0_a775_047c1617b14382.jpeg"/><Relationship Id="rId83" Type="http://schemas.openxmlformats.org/officeDocument/2006/relationships/image" Target="../media/75ae638a_00b3_11ef_a5a1_047c1617b143_444b1c19_5a46_11f0_a775_047c1617b14383.jpeg"/><Relationship Id="rId84" Type="http://schemas.openxmlformats.org/officeDocument/2006/relationships/image" Target="../media/75ae638c_00b3_11ef_a5a1_047c1617b143_444b1c1f_5a46_11f0_a775_047c1617b14384.jpeg"/><Relationship Id="rId85" Type="http://schemas.openxmlformats.org/officeDocument/2006/relationships/image" Target="../media/75ae638e_00b3_11ef_a5a1_047c1617b143_444b1c26_5a46_11f0_a775_047c1617b14385.jpeg"/><Relationship Id="rId86" Type="http://schemas.openxmlformats.org/officeDocument/2006/relationships/image" Target="../media/75ae6390_00b3_11ef_a5a1_047c1617b143_444b1c28_5a46_11f0_a775_047c1617b14386.jpeg"/><Relationship Id="rId87" Type="http://schemas.openxmlformats.org/officeDocument/2006/relationships/image" Target="../media/75ae6392_00b3_11ef_a5a1_047c1617b143_444b1c2a_5a46_11f0_a775_047c1617b14387.jpeg"/><Relationship Id="rId88" Type="http://schemas.openxmlformats.org/officeDocument/2006/relationships/image" Target="../media/75ae6394_00b3_11ef_a5a1_047c1617b143_444b1c2c_5a46_11f0_a775_047c1617b14388.jpeg"/><Relationship Id="rId89" Type="http://schemas.openxmlformats.org/officeDocument/2006/relationships/image" Target="../media/75ae6396_00b3_11ef_a5a1_047c1617b143_444b1c2f_5a46_11f0_a775_047c1617b14389.jpeg"/><Relationship Id="rId90" Type="http://schemas.openxmlformats.org/officeDocument/2006/relationships/image" Target="../media/8c24e3cd_13cd_11ef_a5ba_047c1617b143_e3910645_27a8_11ef_a5d4_047c1617b14390.jpeg"/><Relationship Id="rId91" Type="http://schemas.openxmlformats.org/officeDocument/2006/relationships/image" Target="../media/8c24e3cf_13cd_11ef_a5ba_047c1617b143_e3910647_27a8_11ef_a5d4_047c1617b14391.jpeg"/><Relationship Id="rId92" Type="http://schemas.openxmlformats.org/officeDocument/2006/relationships/image" Target="../media/8c24e3d1_13cd_11ef_a5ba_047c1617b143_e3910649_27a8_11ef_a5d4_047c1617b14392.jpeg"/><Relationship Id="rId93" Type="http://schemas.openxmlformats.org/officeDocument/2006/relationships/image" Target="../media/8c24e3d3_13cd_11ef_a5ba_047c1617b143_e391064c_27a8_11ef_a5d4_047c1617b14393.jpeg"/><Relationship Id="rId94" Type="http://schemas.openxmlformats.org/officeDocument/2006/relationships/image" Target="../media/8c24e3d5_13cd_11ef_a5ba_047c1617b143_e391064f_27a8_11ef_a5d4_047c1617b14394.jpeg"/><Relationship Id="rId95" Type="http://schemas.openxmlformats.org/officeDocument/2006/relationships/image" Target="../media/8c24e3d7_13cd_11ef_a5ba_047c1617b143_e3910650_27a8_11ef_a5d4_047c1617b14395.jpeg"/><Relationship Id="rId96" Type="http://schemas.openxmlformats.org/officeDocument/2006/relationships/image" Target="../media/8c24e3db_13cd_11ef_a5ba_047c1617b143_e3910652_27a8_11ef_a5d4_047c1617b14396.jpeg"/><Relationship Id="rId97" Type="http://schemas.openxmlformats.org/officeDocument/2006/relationships/image" Target="../media/8c24e3dd_13cd_11ef_a5ba_047c1617b143_e3910653_27a8_11ef_a5d4_047c1617b14397.jpeg"/><Relationship Id="rId98" Type="http://schemas.openxmlformats.org/officeDocument/2006/relationships/image" Target="../media/8c24e3df_13cd_11ef_a5ba_047c1617b143_e3910654_27a8_11ef_a5d4_047c1617b14398.jpeg"/><Relationship Id="rId99" Type="http://schemas.openxmlformats.org/officeDocument/2006/relationships/image" Target="../media/8c24e3e1_13cd_11ef_a5ba_047c1617b143_e3910655_27a8_11ef_a5d4_047c1617b14399.jpeg"/><Relationship Id="rId100" Type="http://schemas.openxmlformats.org/officeDocument/2006/relationships/image" Target="../media/8c24e3e3_13cd_11ef_a5ba_047c1617b143_e3910656_27a8_11ef_a5d4_047c1617b143100.jpeg"/><Relationship Id="rId101" Type="http://schemas.openxmlformats.org/officeDocument/2006/relationships/image" Target="../media/8c24e3e5_13cd_11ef_a5ba_047c1617b143_e3910657_27a8_11ef_a5d4_047c1617b143101.jpeg"/><Relationship Id="rId102" Type="http://schemas.openxmlformats.org/officeDocument/2006/relationships/image" Target="../media/8c24e3e7_13cd_11ef_a5ba_047c1617b143_e3910658_27a8_11ef_a5d4_047c1617b143102.jpeg"/><Relationship Id="rId103" Type="http://schemas.openxmlformats.org/officeDocument/2006/relationships/image" Target="../media/8c24e3e9_13cd_11ef_a5ba_047c1617b143_e3910659_27a8_11ef_a5d4_047c1617b143103.jpeg"/><Relationship Id="rId104" Type="http://schemas.openxmlformats.org/officeDocument/2006/relationships/image" Target="../media/8c24e3eb_13cd_11ef_a5ba_047c1617b143_e391065a_27a8_11ef_a5d4_047c1617b143104.jpeg"/><Relationship Id="rId105" Type="http://schemas.openxmlformats.org/officeDocument/2006/relationships/image" Target="../media/8c24e3ed_13cd_11ef_a5ba_047c1617b143_e391065b_27a8_11ef_a5d4_047c1617b143105.jpeg"/><Relationship Id="rId106" Type="http://schemas.openxmlformats.org/officeDocument/2006/relationships/image" Target="../media/8c24e3ef_13cd_11ef_a5ba_047c1617b143_e391065c_27a8_11ef_a5d4_047c1617b143106.jpeg"/><Relationship Id="rId107" Type="http://schemas.openxmlformats.org/officeDocument/2006/relationships/image" Target="../media/8c24e3f1_13cd_11ef_a5ba_047c1617b143_e391065e_27a8_11ef_a5d4_047c1617b143107.jpeg"/><Relationship Id="rId108" Type="http://schemas.openxmlformats.org/officeDocument/2006/relationships/image" Target="../media/8c24e3f3_13cd_11ef_a5ba_047c1617b143_e391065f_27a8_11ef_a5d4_047c1617b143108.jpeg"/><Relationship Id="rId109" Type="http://schemas.openxmlformats.org/officeDocument/2006/relationships/image" Target="../media/8c24e3f5_13cd_11ef_a5ba_047c1617b143_707a0a47_27ac_11ef_a5d4_047c1617b143109.jpeg"/><Relationship Id="rId110" Type="http://schemas.openxmlformats.org/officeDocument/2006/relationships/image" Target="../media/8c24e3f7_13cd_11ef_a5ba_047c1617b143_707a0a4a_27ac_11ef_a5d4_047c1617b143110.jpeg"/><Relationship Id="rId111" Type="http://schemas.openxmlformats.org/officeDocument/2006/relationships/image" Target="../media/8c24e3f9_13cd_11ef_a5ba_047c1617b143_707a0a4d_27ac_11ef_a5d4_047c1617b143111.jpeg"/><Relationship Id="rId112" Type="http://schemas.openxmlformats.org/officeDocument/2006/relationships/image" Target="../media/8c24e3fb_13cd_11ef_a5ba_047c1617b143_21d4f5cc_793a_11f0_a79f_047c1617b143112.jpeg"/><Relationship Id="rId113" Type="http://schemas.openxmlformats.org/officeDocument/2006/relationships/image" Target="../media/8c24e3fd_13cd_11ef_a5ba_047c1617b143_707a0a53_27ac_11ef_a5d4_047c1617b143113.jpeg"/><Relationship Id="rId114" Type="http://schemas.openxmlformats.org/officeDocument/2006/relationships/image" Target="../media/8c24e3ff_13cd_11ef_a5ba_047c1617b143_707a0a54_27ac_11ef_a5d4_047c1617b143114.png"/><Relationship Id="rId115" Type="http://schemas.openxmlformats.org/officeDocument/2006/relationships/image" Target="../media/8c24e401_13cd_11ef_a5ba_047c1617b143_707a0a57_27ac_11ef_a5d4_047c1617b143115.jpeg"/><Relationship Id="rId116" Type="http://schemas.openxmlformats.org/officeDocument/2006/relationships/image" Target="../media/8c24e403_13cd_11ef_a5ba_047c1617b143_707a0a58_27ac_11ef_a5d4_047c1617b143116.jpeg"/><Relationship Id="rId117" Type="http://schemas.openxmlformats.org/officeDocument/2006/relationships/image" Target="../media/8c24e405_13cd_11ef_a5ba_047c1617b143_707a0a59_27ac_11ef_a5d4_047c1617b143117.jpeg"/><Relationship Id="rId118" Type="http://schemas.openxmlformats.org/officeDocument/2006/relationships/image" Target="../media/8c24e407_13cd_11ef_a5ba_047c1617b143_707a0a5d_27ac_11ef_a5d4_047c1617b143118.jpeg"/><Relationship Id="rId119" Type="http://schemas.openxmlformats.org/officeDocument/2006/relationships/image" Target="../media/0219dc27_13ce_11ef_a5ba_047c1617b143_707a0a61_27ac_11ef_a5d4_047c1617b143119.jpeg"/><Relationship Id="rId120" Type="http://schemas.openxmlformats.org/officeDocument/2006/relationships/image" Target="../media/5a6d7b43_847d_11ef_a64e_047c1617b143_83eb96db_5d58_11f0_a779_047c1617b143120.jpeg"/><Relationship Id="rId121" Type="http://schemas.openxmlformats.org/officeDocument/2006/relationships/image" Target="../media/5a6d7b45_847d_11ef_a64e_047c1617b143_83eb96dc_5d58_11f0_a779_047c1617b143121.jpeg"/><Relationship Id="rId122" Type="http://schemas.openxmlformats.org/officeDocument/2006/relationships/image" Target="../media/5a6d7b47_847d_11ef_a64e_047c1617b143_83eb96dd_5d58_11f0_a779_047c1617b143122.jpeg"/><Relationship Id="rId123" Type="http://schemas.openxmlformats.org/officeDocument/2006/relationships/image" Target="../media/5a6d7b49_847d_11ef_a64e_047c1617b143_83eb96de_5d58_11f0_a779_047c1617b143123.jpeg"/><Relationship Id="rId124" Type="http://schemas.openxmlformats.org/officeDocument/2006/relationships/image" Target="../media/5a6d7b4b_847d_11ef_a64e_047c1617b143_83eb96df_5d58_11f0_a779_047c1617b143124.jpeg"/><Relationship Id="rId125" Type="http://schemas.openxmlformats.org/officeDocument/2006/relationships/image" Target="../media/5a6d7b4d_847d_11ef_a64e_047c1617b143_83eb96e0_5d58_11f0_a779_047c1617b143125.jpeg"/><Relationship Id="rId126" Type="http://schemas.openxmlformats.org/officeDocument/2006/relationships/image" Target="../media/9182be58_eeb6_11ef_a6dd_047c1617b143_83eb96e1_5d58_11f0_a779_047c1617b143126.jpeg"/><Relationship Id="rId127" Type="http://schemas.openxmlformats.org/officeDocument/2006/relationships/image" Target="../media/9182be5a_eeb6_11ef_a6dd_047c1617b143_83eb96e2_5d58_11f0_a779_047c1617b143127.jpeg"/><Relationship Id="rId128" Type="http://schemas.openxmlformats.org/officeDocument/2006/relationships/image" Target="../media/9182be5c_eeb6_11ef_a6dd_047c1617b143_83eb96e3_5d58_11f0_a779_047c1617b143128.jpeg"/><Relationship Id="rId129" Type="http://schemas.openxmlformats.org/officeDocument/2006/relationships/image" Target="../media/9182be5e_eeb6_11ef_a6dd_047c1617b143_83eb96e4_5d58_11f0_a779_047c1617b143129.jpeg"/><Relationship Id="rId130" Type="http://schemas.openxmlformats.org/officeDocument/2006/relationships/image" Target="../media/b44e4298_245f_11f0_a725_047c1617b143_5ed793e7_34e6_11f0_a73b_047c1617b143130.jpeg"/><Relationship Id="rId131" Type="http://schemas.openxmlformats.org/officeDocument/2006/relationships/image" Target="../media/b44e429a_245f_11f0_a725_047c1617b143_5ed793e9_34e6_11f0_a73b_047c1617b143131.jpeg"/><Relationship Id="rId132" Type="http://schemas.openxmlformats.org/officeDocument/2006/relationships/image" Target="../media/b44e429c_245f_11f0_a725_047c1617b143_5ed793eb_34e6_11f0_a73b_047c1617b143132.jpeg"/><Relationship Id="rId133" Type="http://schemas.openxmlformats.org/officeDocument/2006/relationships/image" Target="../media/99986ed1_96f7_11f0_a7c5_047c1617b143_cc52d9dc_c375_11f0_a800_047c1617b143133.jpeg"/><Relationship Id="rId134" Type="http://schemas.openxmlformats.org/officeDocument/2006/relationships/image" Target="../media/99986ed3_96f7_11f0_a7c5_047c1617b143_cc52d9de_c375_11f0_a800_047c1617b1431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9" name="Image_27" descr="Image_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0" name="Image_28" descr="Image_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1" name="Image_29" descr="Image_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7" name="Image_35" descr="Image_35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8" name="Image_36" descr="Image_36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5" name="Image_71" descr="Image_7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6" name="Image_72" descr="Image_7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7" name="Image_73" descr="Image_7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8" name="Image_74" descr="Image_7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9" name="Image_76" descr="Image_7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0" name="Image_77" descr="Image_7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1" name="Image_78" descr="Image_7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2" name="Image_79" descr="Image_7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3" name="Image_80" descr="Image_8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4" name="Image_81" descr="Image_8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5" name="Image_82" descr="Image_8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6" name="Image_83" descr="Image_8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7" name="Image_84" descr="Image_8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8" name="Image_85" descr="Image_8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9" name="Image_87" descr="Image_8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0" name="Image_88" descr="Image_8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1" name="Image_89" descr="Image_8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2" name="Image_90" descr="Image_9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73" name="Image_95" descr="Image_9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74" name="Image_96" descr="Image_9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5" name="Image_97" descr="Image_9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6" name="Image_98" descr="Image_9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7" name="Image_100" descr="Image_100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8" name="Image_101" descr="Image_101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9" name="Image_102" descr="Image_102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0" name="Image_103" descr="Image_103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1" name="Image_104" descr="Image_10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2" name="Image_105" descr="Image_10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3" name="Image_106" descr="Image_10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4" name="Image_107" descr="Image_10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5" name="Image_108" descr="Image_10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86" name="Image_109" descr="Image_10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87" name="Image_110" descr="Image_11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88" name="Image_111" descr="Image_11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9" name="Image_112" descr="Image_11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0" name="Image_114" descr="Image_11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1" name="Image_115" descr="Image_11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2" name="Image_116" descr="Image_11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3" name="Image_117" descr="Image_11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4" name="Image_118" descr="Image_11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5" name="Image_119" descr="Image_11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6" name="Image_120" descr="Image_12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7" name="Image_121" descr="Image_12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8" name="Image_122" descr="Image_12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9" name="Image_123" descr="Image_12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0" name="Image_124" descr="Image_12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1" name="Image_125" descr="Image_12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2" name="Image_126" descr="Image_12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03" name="Image_127" descr="Image_12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04" name="Image_128" descr="Image_12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05" name="Image_129" descr="Image_12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6" name="Image_130" descr="Image_13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7" name="Image_131" descr="Image_13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8" name="Image_132" descr="Image_13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09" name="Image_133" descr="Image_13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0" name="Image_134" descr="Image_13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1" name="Image_135" descr="Image_13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2" name="Image_136" descr="Image_13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3" name="Image_137" descr="Image_13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14" name="Image_138" descr="Image_13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5" name="Image_139" descr="Image_13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6" name="Image_140" descr="Image_14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7" name="Image_141" descr="Image_14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8" name="Image_142" descr="Image_14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19" name="Image_143" descr="Image_14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0" name="Image_145" descr="Image_14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1" name="Image_146" descr="Image_14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2" name="Image_147" descr="Image_14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23" name="Image_148" descr="Image_148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24" name="Image_149" descr="Image_149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5" name="Image_150" descr="Image_15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6" name="Image_151" descr="Image_15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7" name="Image_152" descr="Image_15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8" name="Image_153" descr="Image_15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9" name="Image_154" descr="Image_15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0" name="Image_156" descr="Image_15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1" name="Image_157" descr="Image_15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2" name="Image_158" descr="Image_15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3" name="Image_159" descr="Image_15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4" name="Image_160" descr="Image_16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882761</v>
      </c>
      <c r="C4" s="1" t="s">
        <v>12</v>
      </c>
      <c r="D4" s="1"/>
      <c r="E4" s="2" t="s">
        <v>13</v>
      </c>
      <c r="F4" s="2" t="s">
        <v>14</v>
      </c>
      <c r="G4" s="2">
        <v>2</v>
      </c>
      <c r="H4" s="2">
        <v>0</v>
      </c>
      <c r="I4" s="1">
        <v>0</v>
      </c>
      <c r="J4" s="3" t="s">
        <v>15</v>
      </c>
      <c r="K4" s="2" t="str">
        <f>J4*3203.20</f>
        <v>0</v>
      </c>
      <c r="L4" s="5"/>
    </row>
    <row r="5" spans="1:12" customHeight="1" ht="105" outlineLevel="3">
      <c r="A5" s="1"/>
      <c r="B5" s="1">
        <v>882762</v>
      </c>
      <c r="C5" s="1" t="s">
        <v>16</v>
      </c>
      <c r="D5" s="1"/>
      <c r="E5" s="2" t="s">
        <v>17</v>
      </c>
      <c r="F5" s="2" t="s">
        <v>18</v>
      </c>
      <c r="G5" s="2">
        <v>-2</v>
      </c>
      <c r="H5" s="2">
        <v>0</v>
      </c>
      <c r="I5" s="1">
        <v>0</v>
      </c>
      <c r="J5" s="3" t="s">
        <v>15</v>
      </c>
      <c r="K5" s="2" t="str">
        <f>J5*1428.00</f>
        <v>0</v>
      </c>
      <c r="L5" s="5"/>
    </row>
    <row r="6" spans="1:12" customHeight="1" ht="105" outlineLevel="3">
      <c r="A6" s="1"/>
      <c r="B6" s="1">
        <v>882763</v>
      </c>
      <c r="C6" s="1" t="s">
        <v>19</v>
      </c>
      <c r="D6" s="1"/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15</v>
      </c>
      <c r="K6" s="2" t="str">
        <f>J6*1803.20</f>
        <v>0</v>
      </c>
      <c r="L6" s="5"/>
    </row>
    <row r="7" spans="1:12" customHeight="1" ht="105" outlineLevel="3">
      <c r="A7" s="1"/>
      <c r="B7" s="1">
        <v>882764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J7*2436.00</f>
        <v>0</v>
      </c>
      <c r="L7" s="5"/>
    </row>
    <row r="8" spans="1:12" customHeight="1" ht="105" outlineLevel="3">
      <c r="A8" s="1"/>
      <c r="B8" s="1">
        <v>882765</v>
      </c>
      <c r="C8" s="1" t="s">
        <v>25</v>
      </c>
      <c r="D8" s="1"/>
      <c r="E8" s="2" t="s">
        <v>26</v>
      </c>
      <c r="F8" s="2" t="s">
        <v>27</v>
      </c>
      <c r="G8" s="2">
        <v>1</v>
      </c>
      <c r="H8" s="2">
        <v>0</v>
      </c>
      <c r="I8" s="1">
        <v>0</v>
      </c>
      <c r="J8" s="3" t="s">
        <v>15</v>
      </c>
      <c r="K8" s="2" t="str">
        <f>J8*2802.80</f>
        <v>0</v>
      </c>
      <c r="L8" s="5"/>
    </row>
    <row r="9" spans="1:12" customHeight="1" ht="105" outlineLevel="3">
      <c r="A9" s="1"/>
      <c r="B9" s="1">
        <v>882766</v>
      </c>
      <c r="C9" s="1" t="s">
        <v>28</v>
      </c>
      <c r="D9" s="1"/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15</v>
      </c>
      <c r="K9" s="2" t="str">
        <f>J9*4004.00</f>
        <v>0</v>
      </c>
      <c r="L9" s="5"/>
    </row>
    <row r="10" spans="1:12" customHeight="1" ht="105" outlineLevel="3">
      <c r="A10" s="1"/>
      <c r="B10" s="1">
        <v>882767</v>
      </c>
      <c r="C10" s="1" t="s">
        <v>31</v>
      </c>
      <c r="D10" s="1"/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15</v>
      </c>
      <c r="K10" s="2" t="str">
        <f>J10*4804.80</f>
        <v>0</v>
      </c>
      <c r="L10" s="5"/>
    </row>
    <row r="11" spans="1:12" outlineLevel="1">
      <c r="A11" s="7" t="s">
        <v>34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</row>
    <row r="12" spans="1:12" customHeight="1" ht="105" outlineLevel="3">
      <c r="A12" s="1"/>
      <c r="B12" s="1">
        <v>824160</v>
      </c>
      <c r="C12" s="1" t="s">
        <v>35</v>
      </c>
      <c r="D12" s="1"/>
      <c r="E12" s="2" t="s">
        <v>36</v>
      </c>
      <c r="F12" s="2" t="s">
        <v>37</v>
      </c>
      <c r="G12" s="2">
        <v>8</v>
      </c>
      <c r="H12" s="2">
        <v>0</v>
      </c>
      <c r="I12" s="1">
        <v>0</v>
      </c>
      <c r="J12" s="3" t="s">
        <v>15</v>
      </c>
      <c r="K12" s="2" t="str">
        <f>J12*4200.87</f>
        <v>0</v>
      </c>
      <c r="L12" s="5"/>
    </row>
    <row r="13" spans="1:12" customHeight="1" ht="105" outlineLevel="3">
      <c r="A13" s="1"/>
      <c r="B13" s="1">
        <v>882753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15</v>
      </c>
      <c r="K13" s="2" t="str">
        <f>J13*2197.80</f>
        <v>0</v>
      </c>
      <c r="L13" s="5"/>
    </row>
    <row r="14" spans="1:12" customHeight="1" ht="105" outlineLevel="3">
      <c r="A14" s="1"/>
      <c r="B14" s="1">
        <v>882754</v>
      </c>
      <c r="C14" s="1" t="s">
        <v>41</v>
      </c>
      <c r="D14" s="1"/>
      <c r="E14" s="2" t="s">
        <v>42</v>
      </c>
      <c r="F14" s="2" t="s">
        <v>43</v>
      </c>
      <c r="G14" s="2" t="s">
        <v>44</v>
      </c>
      <c r="H14" s="2">
        <v>0</v>
      </c>
      <c r="I14" s="1">
        <v>0</v>
      </c>
      <c r="J14" s="3" t="s">
        <v>15</v>
      </c>
      <c r="K14" s="2" t="str">
        <f>J14*3196.80</f>
        <v>0</v>
      </c>
      <c r="L14" s="5"/>
    </row>
    <row r="15" spans="1:12" customHeight="1" ht="105" outlineLevel="3">
      <c r="A15" s="1"/>
      <c r="B15" s="1">
        <v>882755</v>
      </c>
      <c r="C15" s="1" t="s">
        <v>45</v>
      </c>
      <c r="D15" s="1"/>
      <c r="E15" s="2" t="s">
        <v>46</v>
      </c>
      <c r="F15" s="2" t="s">
        <v>47</v>
      </c>
      <c r="G15" s="2">
        <v>0</v>
      </c>
      <c r="H15" s="2">
        <v>0</v>
      </c>
      <c r="I15" s="1">
        <v>0</v>
      </c>
      <c r="J15" s="3" t="s">
        <v>15</v>
      </c>
      <c r="K15" s="2" t="str">
        <f>J15*3996.00</f>
        <v>0</v>
      </c>
      <c r="L15" s="5"/>
    </row>
    <row r="16" spans="1:12" customHeight="1" ht="105" outlineLevel="3">
      <c r="A16" s="1"/>
      <c r="B16" s="1">
        <v>882756</v>
      </c>
      <c r="C16" s="1" t="s">
        <v>48</v>
      </c>
      <c r="D16" s="1"/>
      <c r="E16" s="2" t="s">
        <v>49</v>
      </c>
      <c r="F16" s="2" t="s">
        <v>50</v>
      </c>
      <c r="G16" s="2">
        <v>4</v>
      </c>
      <c r="H16" s="2">
        <v>0</v>
      </c>
      <c r="I16" s="1">
        <v>0</v>
      </c>
      <c r="J16" s="3" t="s">
        <v>15</v>
      </c>
      <c r="K16" s="2" t="str">
        <f>J16*4662.00</f>
        <v>0</v>
      </c>
      <c r="L16" s="5"/>
    </row>
    <row r="17" spans="1:12" customHeight="1" ht="105" outlineLevel="3">
      <c r="A17" s="1"/>
      <c r="B17" s="1">
        <v>882757</v>
      </c>
      <c r="C17" s="1" t="s">
        <v>51</v>
      </c>
      <c r="D17" s="1"/>
      <c r="E17" s="2" t="s">
        <v>52</v>
      </c>
      <c r="F17" s="2" t="s">
        <v>53</v>
      </c>
      <c r="G17" s="2">
        <v>0</v>
      </c>
      <c r="H17" s="2">
        <v>0</v>
      </c>
      <c r="I17" s="1">
        <v>0</v>
      </c>
      <c r="J17" s="3" t="s">
        <v>15</v>
      </c>
      <c r="K17" s="2" t="str">
        <f>J17*6882.00</f>
        <v>0</v>
      </c>
      <c r="L17" s="5"/>
    </row>
    <row r="18" spans="1:12" customHeight="1" ht="105" outlineLevel="3">
      <c r="A18" s="1"/>
      <c r="B18" s="1">
        <v>882758</v>
      </c>
      <c r="C18" s="1" t="s">
        <v>54</v>
      </c>
      <c r="D18" s="1"/>
      <c r="E18" s="2" t="s">
        <v>55</v>
      </c>
      <c r="F18" s="2" t="s">
        <v>56</v>
      </c>
      <c r="G18" s="2">
        <v>0</v>
      </c>
      <c r="H18" s="2">
        <v>0</v>
      </c>
      <c r="I18" s="1">
        <v>0</v>
      </c>
      <c r="J18" s="3" t="s">
        <v>15</v>
      </c>
      <c r="K18" s="2" t="str">
        <f>J18*11988.00</f>
        <v>0</v>
      </c>
      <c r="L18" s="5"/>
    </row>
    <row r="19" spans="1:12" customHeight="1" ht="105" outlineLevel="3">
      <c r="A19" s="1"/>
      <c r="B19" s="1">
        <v>882759</v>
      </c>
      <c r="C19" s="1" t="s">
        <v>57</v>
      </c>
      <c r="D19" s="1"/>
      <c r="E19" s="2" t="s">
        <v>58</v>
      </c>
      <c r="F19" s="2" t="s">
        <v>59</v>
      </c>
      <c r="G19" s="2">
        <v>0</v>
      </c>
      <c r="H19" s="2">
        <v>0</v>
      </c>
      <c r="I19" s="1">
        <v>0</v>
      </c>
      <c r="J19" s="3" t="s">
        <v>15</v>
      </c>
      <c r="K19" s="2" t="str">
        <f>J19*17094.00</f>
        <v>0</v>
      </c>
      <c r="L19" s="5"/>
    </row>
    <row r="20" spans="1:12" customHeight="1" ht="105" outlineLevel="3">
      <c r="A20" s="1"/>
      <c r="B20" s="1">
        <v>882760</v>
      </c>
      <c r="C20" s="1" t="s">
        <v>60</v>
      </c>
      <c r="D20" s="1"/>
      <c r="E20" s="2" t="s">
        <v>61</v>
      </c>
      <c r="F20" s="2" t="s">
        <v>62</v>
      </c>
      <c r="G20" s="2">
        <v>0</v>
      </c>
      <c r="H20" s="2">
        <v>0</v>
      </c>
      <c r="I20" s="1">
        <v>0</v>
      </c>
      <c r="J20" s="3" t="s">
        <v>15</v>
      </c>
      <c r="K20" s="2" t="str">
        <f>J20*25530.00</f>
        <v>0</v>
      </c>
      <c r="L20" s="5"/>
    </row>
    <row r="21" spans="1:12" customHeight="1" ht="105" outlineLevel="3">
      <c r="A21" s="1"/>
      <c r="B21" s="1">
        <v>883073</v>
      </c>
      <c r="C21" s="1" t="s">
        <v>63</v>
      </c>
      <c r="D21" s="1"/>
      <c r="E21" s="2" t="s">
        <v>64</v>
      </c>
      <c r="F21" s="2" t="s">
        <v>37</v>
      </c>
      <c r="G21" s="2">
        <v>0</v>
      </c>
      <c r="H21" s="2">
        <v>0</v>
      </c>
      <c r="I21" s="1">
        <v>0</v>
      </c>
      <c r="J21" s="3" t="s">
        <v>15</v>
      </c>
      <c r="K21" s="2" t="str">
        <f>J21*4200.87</f>
        <v>0</v>
      </c>
      <c r="L21" s="5"/>
    </row>
    <row r="22" spans="1:12" outlineLevel="3">
      <c r="A22" s="1"/>
      <c r="B22" s="1">
        <v>959570</v>
      </c>
      <c r="C22" s="1" t="s">
        <v>65</v>
      </c>
      <c r="D22" s="1">
        <v>96358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15</v>
      </c>
      <c r="K22" s="2" t="str">
        <f>J22*1657.00</f>
        <v>0</v>
      </c>
      <c r="L22" s="5"/>
    </row>
    <row r="23" spans="1:12" outlineLevel="3">
      <c r="A23" s="1"/>
      <c r="B23" s="1">
        <v>959571</v>
      </c>
      <c r="C23" s="1" t="s">
        <v>68</v>
      </c>
      <c r="D23" s="1">
        <v>48369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15</v>
      </c>
      <c r="K23" s="2" t="str">
        <f>J23*2237.00</f>
        <v>0</v>
      </c>
      <c r="L23" s="5"/>
    </row>
    <row r="24" spans="1:12" outlineLevel="1">
      <c r="A24" s="7" t="s">
        <v>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</row>
    <row r="25" spans="1:12" outlineLevel="2">
      <c r="A25" s="8" t="s">
        <v>72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5"/>
    </row>
    <row r="26" spans="1:12" customHeight="1" ht="105" outlineLevel="4">
      <c r="A26" s="1"/>
      <c r="B26" s="1">
        <v>882682</v>
      </c>
      <c r="C26" s="1" t="s">
        <v>73</v>
      </c>
      <c r="D26" s="1"/>
      <c r="E26" s="2" t="s">
        <v>74</v>
      </c>
      <c r="F26" s="2" t="s">
        <v>75</v>
      </c>
      <c r="G26" s="2">
        <v>0</v>
      </c>
      <c r="H26" s="2">
        <v>0</v>
      </c>
      <c r="I26" s="1">
        <v>0</v>
      </c>
      <c r="J26" s="3" t="s">
        <v>76</v>
      </c>
      <c r="K26" s="2" t="str">
        <f>J26*2005.13</f>
        <v>0</v>
      </c>
      <c r="L26" s="5"/>
    </row>
    <row r="27" spans="1:12" customHeight="1" ht="105" outlineLevel="4">
      <c r="A27" s="1"/>
      <c r="B27" s="1">
        <v>882684</v>
      </c>
      <c r="C27" s="1" t="s">
        <v>77</v>
      </c>
      <c r="D27" s="1"/>
      <c r="E27" s="2" t="s">
        <v>78</v>
      </c>
      <c r="F27" s="2" t="s">
        <v>79</v>
      </c>
      <c r="G27" s="2">
        <v>0</v>
      </c>
      <c r="H27" s="2">
        <v>0</v>
      </c>
      <c r="I27" s="1">
        <v>0</v>
      </c>
      <c r="J27" s="3" t="s">
        <v>76</v>
      </c>
      <c r="K27" s="2" t="str">
        <f>J27*2807.18</f>
        <v>0</v>
      </c>
      <c r="L27" s="5"/>
    </row>
    <row r="28" spans="1:12" customHeight="1" ht="105" outlineLevel="4">
      <c r="A28" s="1"/>
      <c r="B28" s="1">
        <v>882685</v>
      </c>
      <c r="C28" s="1" t="s">
        <v>80</v>
      </c>
      <c r="D28" s="1"/>
      <c r="E28" s="2" t="s">
        <v>81</v>
      </c>
      <c r="F28" s="2" t="s">
        <v>82</v>
      </c>
      <c r="G28" s="2">
        <v>0</v>
      </c>
      <c r="H28" s="2">
        <v>0</v>
      </c>
      <c r="I28" s="1">
        <v>0</v>
      </c>
      <c r="J28" s="3" t="s">
        <v>76</v>
      </c>
      <c r="K28" s="2" t="str">
        <f>J28*979.36</f>
        <v>0</v>
      </c>
      <c r="L28" s="5"/>
    </row>
    <row r="29" spans="1:12" customHeight="1" ht="105" outlineLevel="4">
      <c r="A29" s="1"/>
      <c r="B29" s="1">
        <v>882686</v>
      </c>
      <c r="C29" s="1" t="s">
        <v>83</v>
      </c>
      <c r="D29" s="1"/>
      <c r="E29" s="2" t="s">
        <v>84</v>
      </c>
      <c r="F29" s="2" t="s">
        <v>85</v>
      </c>
      <c r="G29" s="2">
        <v>0</v>
      </c>
      <c r="H29" s="2">
        <v>0</v>
      </c>
      <c r="I29" s="1">
        <v>0</v>
      </c>
      <c r="J29" s="3" t="s">
        <v>76</v>
      </c>
      <c r="K29" s="2" t="str">
        <f>J29*1958.72</f>
        <v>0</v>
      </c>
      <c r="L29" s="5"/>
    </row>
    <row r="30" spans="1:12" customHeight="1" ht="105" outlineLevel="4">
      <c r="A30" s="1"/>
      <c r="B30" s="1">
        <v>882687</v>
      </c>
      <c r="C30" s="1" t="s">
        <v>86</v>
      </c>
      <c r="D30" s="1"/>
      <c r="E30" s="2" t="s">
        <v>87</v>
      </c>
      <c r="F30" s="2" t="s">
        <v>88</v>
      </c>
      <c r="G30" s="2">
        <v>0</v>
      </c>
      <c r="H30" s="2">
        <v>0</v>
      </c>
      <c r="I30" s="1">
        <v>0</v>
      </c>
      <c r="J30" s="3" t="s">
        <v>76</v>
      </c>
      <c r="K30" s="2" t="str">
        <f>J30*1371.10</f>
        <v>0</v>
      </c>
      <c r="L30" s="5"/>
    </row>
    <row r="31" spans="1:12" customHeight="1" ht="105" outlineLevel="4">
      <c r="A31" s="1"/>
      <c r="B31" s="1">
        <v>882688</v>
      </c>
      <c r="C31" s="1" t="s">
        <v>89</v>
      </c>
      <c r="D31" s="1"/>
      <c r="E31" s="2" t="s">
        <v>90</v>
      </c>
      <c r="F31" s="2" t="s">
        <v>91</v>
      </c>
      <c r="G31" s="2">
        <v>0</v>
      </c>
      <c r="H31" s="2">
        <v>0</v>
      </c>
      <c r="I31" s="1">
        <v>0</v>
      </c>
      <c r="J31" s="3" t="s">
        <v>76</v>
      </c>
      <c r="K31" s="2" t="str">
        <f>J31*2742.20</f>
        <v>0</v>
      </c>
      <c r="L31" s="5"/>
    </row>
    <row r="32" spans="1:12" customHeight="1" ht="105" outlineLevel="4">
      <c r="A32" s="1"/>
      <c r="B32" s="1">
        <v>882689</v>
      </c>
      <c r="C32" s="1" t="s">
        <v>92</v>
      </c>
      <c r="D32" s="1"/>
      <c r="E32" s="2" t="s">
        <v>93</v>
      </c>
      <c r="F32" s="2" t="s">
        <v>94</v>
      </c>
      <c r="G32" s="2">
        <v>0</v>
      </c>
      <c r="H32" s="2">
        <v>0</v>
      </c>
      <c r="I32" s="1">
        <v>0</v>
      </c>
      <c r="J32" s="3" t="s">
        <v>76</v>
      </c>
      <c r="K32" s="2" t="str">
        <f>J32*1455.77</f>
        <v>0</v>
      </c>
      <c r="L32" s="5"/>
    </row>
    <row r="33" spans="1:12" customHeight="1" ht="105" outlineLevel="4">
      <c r="A33" s="1"/>
      <c r="B33" s="1">
        <v>882690</v>
      </c>
      <c r="C33" s="1" t="s">
        <v>95</v>
      </c>
      <c r="D33" s="1"/>
      <c r="E33" s="2" t="s">
        <v>96</v>
      </c>
      <c r="F33" s="2" t="s">
        <v>97</v>
      </c>
      <c r="G33" s="2">
        <v>0</v>
      </c>
      <c r="H33" s="2">
        <v>0</v>
      </c>
      <c r="I33" s="1">
        <v>0</v>
      </c>
      <c r="J33" s="3" t="s">
        <v>76</v>
      </c>
      <c r="K33" s="2" t="str">
        <f>J33*2911.53</f>
        <v>0</v>
      </c>
      <c r="L33" s="5"/>
    </row>
    <row r="34" spans="1:12" customHeight="1" ht="105" outlineLevel="4">
      <c r="A34" s="1"/>
      <c r="B34" s="1">
        <v>882691</v>
      </c>
      <c r="C34" s="1" t="s">
        <v>98</v>
      </c>
      <c r="D34" s="1"/>
      <c r="E34" s="2" t="s">
        <v>99</v>
      </c>
      <c r="F34" s="2" t="s">
        <v>100</v>
      </c>
      <c r="G34" s="2">
        <v>0</v>
      </c>
      <c r="H34" s="2">
        <v>0</v>
      </c>
      <c r="I34" s="1">
        <v>0</v>
      </c>
      <c r="J34" s="3" t="s">
        <v>76</v>
      </c>
      <c r="K34" s="2" t="str">
        <f>J34*2426.28</f>
        <v>0</v>
      </c>
      <c r="L34" s="5"/>
    </row>
    <row r="35" spans="1:12" customHeight="1" ht="105" outlineLevel="4">
      <c r="A35" s="1"/>
      <c r="B35" s="1">
        <v>882692</v>
      </c>
      <c r="C35" s="1" t="s">
        <v>101</v>
      </c>
      <c r="D35" s="1"/>
      <c r="E35" s="2" t="s">
        <v>102</v>
      </c>
      <c r="F35" s="2" t="s">
        <v>103</v>
      </c>
      <c r="G35" s="2">
        <v>0</v>
      </c>
      <c r="H35" s="2">
        <v>0</v>
      </c>
      <c r="I35" s="1">
        <v>0</v>
      </c>
      <c r="J35" s="3" t="s">
        <v>76</v>
      </c>
      <c r="K35" s="2" t="str">
        <f>J35*4852.55</f>
        <v>0</v>
      </c>
      <c r="L35" s="5"/>
    </row>
    <row r="36" spans="1:12" customHeight="1" ht="105" outlineLevel="4">
      <c r="A36" s="1"/>
      <c r="B36" s="1">
        <v>882693</v>
      </c>
      <c r="C36" s="1" t="s">
        <v>104</v>
      </c>
      <c r="D36" s="1"/>
      <c r="E36" s="2" t="s">
        <v>105</v>
      </c>
      <c r="F36" s="2" t="s">
        <v>106</v>
      </c>
      <c r="G36" s="2">
        <v>0</v>
      </c>
      <c r="H36" s="2">
        <v>0</v>
      </c>
      <c r="I36" s="1">
        <v>0</v>
      </c>
      <c r="J36" s="3" t="s">
        <v>76</v>
      </c>
      <c r="K36" s="2" t="str">
        <f>J36*1462.21</f>
        <v>0</v>
      </c>
      <c r="L36" s="5"/>
    </row>
    <row r="37" spans="1:12" customHeight="1" ht="105" outlineLevel="4">
      <c r="A37" s="1"/>
      <c r="B37" s="1">
        <v>882694</v>
      </c>
      <c r="C37" s="1" t="s">
        <v>107</v>
      </c>
      <c r="D37" s="1"/>
      <c r="E37" s="2" t="s">
        <v>108</v>
      </c>
      <c r="F37" s="2" t="s">
        <v>109</v>
      </c>
      <c r="G37" s="2">
        <v>0</v>
      </c>
      <c r="H37" s="2">
        <v>0</v>
      </c>
      <c r="I37" s="1">
        <v>0</v>
      </c>
      <c r="J37" s="3" t="s">
        <v>76</v>
      </c>
      <c r="K37" s="2" t="str">
        <f>J37*2924.42</f>
        <v>0</v>
      </c>
      <c r="L37" s="5"/>
    </row>
    <row r="38" spans="1:12" customHeight="1" ht="105" outlineLevel="4">
      <c r="A38" s="1"/>
      <c r="B38" s="1">
        <v>882696</v>
      </c>
      <c r="C38" s="1" t="s">
        <v>110</v>
      </c>
      <c r="D38" s="1"/>
      <c r="E38" s="2" t="s">
        <v>111</v>
      </c>
      <c r="F38" s="2" t="s">
        <v>112</v>
      </c>
      <c r="G38" s="2">
        <v>0</v>
      </c>
      <c r="H38" s="2">
        <v>0</v>
      </c>
      <c r="I38" s="1">
        <v>0</v>
      </c>
      <c r="J38" s="3" t="s">
        <v>76</v>
      </c>
      <c r="K38" s="2" t="str">
        <f>J38*4874.03</f>
        <v>0</v>
      </c>
      <c r="L38" s="5"/>
    </row>
    <row r="39" spans="1:12" customHeight="1" ht="105" outlineLevel="4">
      <c r="A39" s="1"/>
      <c r="B39" s="1">
        <v>882697</v>
      </c>
      <c r="C39" s="1" t="s">
        <v>113</v>
      </c>
      <c r="D39" s="1"/>
      <c r="E39" s="2" t="s">
        <v>114</v>
      </c>
      <c r="F39" s="2" t="s">
        <v>115</v>
      </c>
      <c r="G39" s="2">
        <v>0</v>
      </c>
      <c r="H39" s="2">
        <v>0</v>
      </c>
      <c r="I39" s="1">
        <v>0</v>
      </c>
      <c r="J39" s="3" t="s">
        <v>76</v>
      </c>
      <c r="K39" s="2" t="str">
        <f>J39*1789.22</f>
        <v>0</v>
      </c>
      <c r="L39" s="5"/>
    </row>
    <row r="40" spans="1:12" customHeight="1" ht="105" outlineLevel="4">
      <c r="A40" s="1"/>
      <c r="B40" s="1">
        <v>882698</v>
      </c>
      <c r="C40" s="1" t="s">
        <v>116</v>
      </c>
      <c r="D40" s="1"/>
      <c r="E40" s="2" t="s">
        <v>117</v>
      </c>
      <c r="F40" s="2" t="s">
        <v>118</v>
      </c>
      <c r="G40" s="2">
        <v>0</v>
      </c>
      <c r="H40" s="2">
        <v>0</v>
      </c>
      <c r="I40" s="1">
        <v>0</v>
      </c>
      <c r="J40" s="3" t="s">
        <v>76</v>
      </c>
      <c r="K40" s="2" t="str">
        <f>J40*3578.44</f>
        <v>0</v>
      </c>
      <c r="L40" s="5"/>
    </row>
    <row r="41" spans="1:12" customHeight="1" ht="105" outlineLevel="4">
      <c r="A41" s="1"/>
      <c r="B41" s="1">
        <v>882700</v>
      </c>
      <c r="C41" s="1" t="s">
        <v>119</v>
      </c>
      <c r="D41" s="1"/>
      <c r="E41" s="2" t="s">
        <v>120</v>
      </c>
      <c r="F41" s="2" t="s">
        <v>121</v>
      </c>
      <c r="G41" s="2">
        <v>0</v>
      </c>
      <c r="H41" s="2">
        <v>0</v>
      </c>
      <c r="I41" s="1">
        <v>0</v>
      </c>
      <c r="J41" s="3" t="s">
        <v>76</v>
      </c>
      <c r="K41" s="2" t="str">
        <f>J41*5926.78</f>
        <v>0</v>
      </c>
      <c r="L41" s="5"/>
    </row>
    <row r="42" spans="1:12" customHeight="1" ht="105" outlineLevel="4">
      <c r="A42" s="1"/>
      <c r="B42" s="1">
        <v>882701</v>
      </c>
      <c r="C42" s="1" t="s">
        <v>122</v>
      </c>
      <c r="D42" s="1"/>
      <c r="E42" s="2" t="s">
        <v>123</v>
      </c>
      <c r="F42" s="2" t="s">
        <v>124</v>
      </c>
      <c r="G42" s="2">
        <v>0</v>
      </c>
      <c r="H42" s="2">
        <v>0</v>
      </c>
      <c r="I42" s="1">
        <v>0</v>
      </c>
      <c r="J42" s="3" t="s">
        <v>76</v>
      </c>
      <c r="K42" s="2" t="str">
        <f>J42*2048.46</f>
        <v>0</v>
      </c>
      <c r="L42" s="5"/>
    </row>
    <row r="43" spans="1:12" customHeight="1" ht="105" outlineLevel="4">
      <c r="A43" s="1"/>
      <c r="B43" s="1">
        <v>882702</v>
      </c>
      <c r="C43" s="1" t="s">
        <v>125</v>
      </c>
      <c r="D43" s="1"/>
      <c r="E43" s="2" t="s">
        <v>126</v>
      </c>
      <c r="F43" s="2" t="s">
        <v>127</v>
      </c>
      <c r="G43" s="2">
        <v>0</v>
      </c>
      <c r="H43" s="2">
        <v>0</v>
      </c>
      <c r="I43" s="1">
        <v>0</v>
      </c>
      <c r="J43" s="3" t="s">
        <v>76</v>
      </c>
      <c r="K43" s="2" t="str">
        <f>J43*4096.92</f>
        <v>0</v>
      </c>
      <c r="L43" s="5"/>
    </row>
    <row r="44" spans="1:12" customHeight="1" ht="105" outlineLevel="4">
      <c r="A44" s="1"/>
      <c r="B44" s="1">
        <v>882704</v>
      </c>
      <c r="C44" s="1" t="s">
        <v>128</v>
      </c>
      <c r="D44" s="1"/>
      <c r="E44" s="2" t="s">
        <v>129</v>
      </c>
      <c r="F44" s="2" t="s">
        <v>130</v>
      </c>
      <c r="G44" s="2">
        <v>0</v>
      </c>
      <c r="H44" s="2">
        <v>0</v>
      </c>
      <c r="I44" s="1">
        <v>0</v>
      </c>
      <c r="J44" s="3" t="s">
        <v>76</v>
      </c>
      <c r="K44" s="2" t="str">
        <f>J44*6785.52</f>
        <v>0</v>
      </c>
      <c r="L44" s="5"/>
    </row>
    <row r="45" spans="1:12" customHeight="1" ht="105" outlineLevel="4">
      <c r="A45" s="1"/>
      <c r="B45" s="1">
        <v>882705</v>
      </c>
      <c r="C45" s="1" t="s">
        <v>131</v>
      </c>
      <c r="D45" s="1"/>
      <c r="E45" s="2" t="s">
        <v>132</v>
      </c>
      <c r="F45" s="2" t="s">
        <v>133</v>
      </c>
      <c r="G45" s="2">
        <v>0</v>
      </c>
      <c r="H45" s="2">
        <v>0</v>
      </c>
      <c r="I45" s="1">
        <v>0</v>
      </c>
      <c r="J45" s="3" t="s">
        <v>76</v>
      </c>
      <c r="K45" s="2" t="str">
        <f>J45*6337.42</f>
        <v>0</v>
      </c>
      <c r="L45" s="5"/>
    </row>
    <row r="46" spans="1:12" customHeight="1" ht="105" outlineLevel="4">
      <c r="A46" s="1"/>
      <c r="B46" s="1">
        <v>882706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76</v>
      </c>
      <c r="K46" s="2" t="str">
        <f>J46*12674.85</f>
        <v>0</v>
      </c>
      <c r="L46" s="5"/>
    </row>
    <row r="47" spans="1:12" customHeight="1" ht="105" outlineLevel="4">
      <c r="A47" s="1"/>
      <c r="B47" s="1">
        <v>882707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76</v>
      </c>
      <c r="K47" s="2" t="str">
        <f>J47*2048.12</f>
        <v>0</v>
      </c>
      <c r="L47" s="5"/>
    </row>
    <row r="48" spans="1:12" customHeight="1" ht="105" outlineLevel="4">
      <c r="A48" s="1"/>
      <c r="B48" s="1">
        <v>882708</v>
      </c>
      <c r="C48" s="1" t="s">
        <v>140</v>
      </c>
      <c r="D48" s="1"/>
      <c r="E48" s="2" t="s">
        <v>141</v>
      </c>
      <c r="F48" s="2" t="s">
        <v>142</v>
      </c>
      <c r="G48" s="2">
        <v>0</v>
      </c>
      <c r="H48" s="2">
        <v>0</v>
      </c>
      <c r="I48" s="1">
        <v>0</v>
      </c>
      <c r="J48" s="3" t="s">
        <v>76</v>
      </c>
      <c r="K48" s="2" t="str">
        <f>J48*4096.24</f>
        <v>0</v>
      </c>
      <c r="L48" s="5"/>
    </row>
    <row r="49" spans="1:12" customHeight="1" ht="105" outlineLevel="4">
      <c r="A49" s="1"/>
      <c r="B49" s="1">
        <v>882710</v>
      </c>
      <c r="C49" s="1" t="s">
        <v>143</v>
      </c>
      <c r="D49" s="1"/>
      <c r="E49" s="2" t="s">
        <v>144</v>
      </c>
      <c r="F49" s="2" t="s">
        <v>145</v>
      </c>
      <c r="G49" s="2">
        <v>0</v>
      </c>
      <c r="H49" s="2">
        <v>0</v>
      </c>
      <c r="I49" s="1">
        <v>0</v>
      </c>
      <c r="J49" s="3" t="s">
        <v>76</v>
      </c>
      <c r="K49" s="2" t="str">
        <f>J49*6784.39</f>
        <v>0</v>
      </c>
      <c r="L49" s="5"/>
    </row>
    <row r="50" spans="1:12" customHeight="1" ht="105" outlineLevel="4">
      <c r="A50" s="1"/>
      <c r="B50" s="1">
        <v>882711</v>
      </c>
      <c r="C50" s="1" t="s">
        <v>146</v>
      </c>
      <c r="D50" s="1"/>
      <c r="E50" s="2" t="s">
        <v>147</v>
      </c>
      <c r="F50" s="2" t="s">
        <v>148</v>
      </c>
      <c r="G50" s="2">
        <v>0</v>
      </c>
      <c r="H50" s="2">
        <v>0</v>
      </c>
      <c r="I50" s="1">
        <v>0</v>
      </c>
      <c r="J50" s="3" t="s">
        <v>76</v>
      </c>
      <c r="K50" s="2" t="str">
        <f>J50*6336.36</f>
        <v>0</v>
      </c>
      <c r="L50" s="5"/>
    </row>
    <row r="51" spans="1:12" customHeight="1" ht="105" outlineLevel="4">
      <c r="A51" s="1"/>
      <c r="B51" s="1">
        <v>882712</v>
      </c>
      <c r="C51" s="1" t="s">
        <v>149</v>
      </c>
      <c r="D51" s="1"/>
      <c r="E51" s="2" t="s">
        <v>150</v>
      </c>
      <c r="F51" s="2" t="s">
        <v>151</v>
      </c>
      <c r="G51" s="2">
        <v>0</v>
      </c>
      <c r="H51" s="2">
        <v>0</v>
      </c>
      <c r="I51" s="1">
        <v>0</v>
      </c>
      <c r="J51" s="3" t="s">
        <v>76</v>
      </c>
      <c r="K51" s="2" t="str">
        <f>J51*12672.73</f>
        <v>0</v>
      </c>
      <c r="L51" s="5"/>
    </row>
    <row r="52" spans="1:12" customHeight="1" ht="105" outlineLevel="4">
      <c r="A52" s="1"/>
      <c r="B52" s="1">
        <v>882713</v>
      </c>
      <c r="C52" s="1" t="s">
        <v>152</v>
      </c>
      <c r="D52" s="1"/>
      <c r="E52" s="2" t="s">
        <v>153</v>
      </c>
      <c r="F52" s="2" t="s">
        <v>154</v>
      </c>
      <c r="G52" s="2">
        <v>0</v>
      </c>
      <c r="H52" s="2">
        <v>0</v>
      </c>
      <c r="I52" s="1">
        <v>0</v>
      </c>
      <c r="J52" s="3" t="s">
        <v>76</v>
      </c>
      <c r="K52" s="2" t="str">
        <f>J52*2489.76</f>
        <v>0</v>
      </c>
      <c r="L52" s="5"/>
    </row>
    <row r="53" spans="1:12" customHeight="1" ht="105" outlineLevel="4">
      <c r="A53" s="1"/>
      <c r="B53" s="1">
        <v>882714</v>
      </c>
      <c r="C53" s="1" t="s">
        <v>155</v>
      </c>
      <c r="D53" s="1"/>
      <c r="E53" s="2" t="s">
        <v>156</v>
      </c>
      <c r="F53" s="2" t="s">
        <v>157</v>
      </c>
      <c r="G53" s="2">
        <v>0</v>
      </c>
      <c r="H53" s="2">
        <v>0</v>
      </c>
      <c r="I53" s="1">
        <v>0</v>
      </c>
      <c r="J53" s="3" t="s">
        <v>76</v>
      </c>
      <c r="K53" s="2" t="str">
        <f>J53*4979.52</f>
        <v>0</v>
      </c>
      <c r="L53" s="5"/>
    </row>
    <row r="54" spans="1:12" customHeight="1" ht="105" outlineLevel="4">
      <c r="A54" s="1"/>
      <c r="B54" s="1">
        <v>882715</v>
      </c>
      <c r="C54" s="1" t="s">
        <v>158</v>
      </c>
      <c r="D54" s="1"/>
      <c r="E54" s="2" t="s">
        <v>159</v>
      </c>
      <c r="F54" s="2" t="s">
        <v>154</v>
      </c>
      <c r="G54" s="2">
        <v>0</v>
      </c>
      <c r="H54" s="2">
        <v>0</v>
      </c>
      <c r="I54" s="1">
        <v>0</v>
      </c>
      <c r="J54" s="3" t="s">
        <v>76</v>
      </c>
      <c r="K54" s="2" t="str">
        <f>J54*2489.76</f>
        <v>0</v>
      </c>
      <c r="L54" s="5"/>
    </row>
    <row r="55" spans="1:12" customHeight="1" ht="105" outlineLevel="4">
      <c r="A55" s="1"/>
      <c r="B55" s="1">
        <v>882716</v>
      </c>
      <c r="C55" s="1" t="s">
        <v>160</v>
      </c>
      <c r="D55" s="1"/>
      <c r="E55" s="2" t="s">
        <v>161</v>
      </c>
      <c r="F55" s="2" t="s">
        <v>157</v>
      </c>
      <c r="G55" s="2">
        <v>0</v>
      </c>
      <c r="H55" s="2">
        <v>0</v>
      </c>
      <c r="I55" s="1">
        <v>0</v>
      </c>
      <c r="J55" s="3" t="s">
        <v>76</v>
      </c>
      <c r="K55" s="2" t="str">
        <f>J55*4979.52</f>
        <v>0</v>
      </c>
      <c r="L55" s="5"/>
    </row>
    <row r="56" spans="1:12" outlineLevel="2">
      <c r="A56" s="8" t="s">
        <v>162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882717</v>
      </c>
      <c r="C57" s="1" t="s">
        <v>163</v>
      </c>
      <c r="D57" s="1"/>
      <c r="E57" s="2" t="s">
        <v>164</v>
      </c>
      <c r="F57" s="2" t="s">
        <v>165</v>
      </c>
      <c r="G57" s="2">
        <v>0</v>
      </c>
      <c r="H57" s="2">
        <v>0</v>
      </c>
      <c r="I57" s="1">
        <v>0</v>
      </c>
      <c r="J57" s="3" t="s">
        <v>15</v>
      </c>
      <c r="K57" s="2" t="str">
        <f>J57*835.20</f>
        <v>0</v>
      </c>
      <c r="L57" s="5"/>
    </row>
    <row r="58" spans="1:12" customHeight="1" ht="105" outlineLevel="4">
      <c r="A58" s="1"/>
      <c r="B58" s="1">
        <v>882718</v>
      </c>
      <c r="C58" s="1" t="s">
        <v>166</v>
      </c>
      <c r="D58" s="1"/>
      <c r="E58" s="2" t="s">
        <v>167</v>
      </c>
      <c r="F58" s="2" t="s">
        <v>168</v>
      </c>
      <c r="G58" s="2">
        <v>0</v>
      </c>
      <c r="H58" s="2">
        <v>0</v>
      </c>
      <c r="I58" s="1">
        <v>0</v>
      </c>
      <c r="J58" s="3" t="s">
        <v>15</v>
      </c>
      <c r="K58" s="2" t="str">
        <f>J58*1089.18</f>
        <v>0</v>
      </c>
      <c r="L58" s="5"/>
    </row>
    <row r="59" spans="1:12" customHeight="1" ht="105" outlineLevel="4">
      <c r="A59" s="1"/>
      <c r="B59" s="1">
        <v>882730</v>
      </c>
      <c r="C59" s="1" t="s">
        <v>169</v>
      </c>
      <c r="D59" s="1"/>
      <c r="E59" s="2" t="s">
        <v>170</v>
      </c>
      <c r="F59" s="2" t="s">
        <v>171</v>
      </c>
      <c r="G59" s="2">
        <v>0</v>
      </c>
      <c r="H59" s="2">
        <v>0</v>
      </c>
      <c r="I59" s="1">
        <v>0</v>
      </c>
      <c r="J59" s="3" t="s">
        <v>15</v>
      </c>
      <c r="K59" s="2" t="str">
        <f>J59*1583.71</f>
        <v>0</v>
      </c>
      <c r="L59" s="5"/>
    </row>
    <row r="60" spans="1:12" customHeight="1" ht="105" outlineLevel="4">
      <c r="A60" s="1"/>
      <c r="B60" s="1">
        <v>882731</v>
      </c>
      <c r="C60" s="1" t="s">
        <v>172</v>
      </c>
      <c r="D60" s="1"/>
      <c r="E60" s="2" t="s">
        <v>173</v>
      </c>
      <c r="F60" s="2" t="s">
        <v>174</v>
      </c>
      <c r="G60" s="2">
        <v>0</v>
      </c>
      <c r="H60" s="2">
        <v>0</v>
      </c>
      <c r="I60" s="1">
        <v>0</v>
      </c>
      <c r="J60" s="3" t="s">
        <v>15</v>
      </c>
      <c r="K60" s="2" t="str">
        <f>J60*1624.90</f>
        <v>0</v>
      </c>
      <c r="L60" s="5"/>
    </row>
    <row r="61" spans="1:12" customHeight="1" ht="105" outlineLevel="4">
      <c r="A61" s="1"/>
      <c r="B61" s="1">
        <v>882732</v>
      </c>
      <c r="C61" s="1" t="s">
        <v>175</v>
      </c>
      <c r="D61" s="1"/>
      <c r="E61" s="2" t="s">
        <v>176</v>
      </c>
      <c r="F61" s="2" t="s">
        <v>174</v>
      </c>
      <c r="G61" s="2">
        <v>0</v>
      </c>
      <c r="H61" s="2">
        <v>0</v>
      </c>
      <c r="I61" s="1">
        <v>0</v>
      </c>
      <c r="J61" s="3" t="s">
        <v>15</v>
      </c>
      <c r="K61" s="2" t="str">
        <f>J61*1624.90</f>
        <v>0</v>
      </c>
      <c r="L61" s="5"/>
    </row>
    <row r="62" spans="1:12" customHeight="1" ht="105" outlineLevel="4">
      <c r="A62" s="1"/>
      <c r="B62" s="1">
        <v>882733</v>
      </c>
      <c r="C62" s="1" t="s">
        <v>177</v>
      </c>
      <c r="D62" s="1"/>
      <c r="E62" s="2" t="s">
        <v>178</v>
      </c>
      <c r="F62" s="2" t="s">
        <v>171</v>
      </c>
      <c r="G62" s="2">
        <v>0</v>
      </c>
      <c r="H62" s="2">
        <v>0</v>
      </c>
      <c r="I62" s="1">
        <v>0</v>
      </c>
      <c r="J62" s="3" t="s">
        <v>15</v>
      </c>
      <c r="K62" s="2" t="str">
        <f>J62*1583.71</f>
        <v>0</v>
      </c>
      <c r="L62" s="5"/>
    </row>
    <row r="63" spans="1:12" customHeight="1" ht="105" outlineLevel="4">
      <c r="A63" s="1"/>
      <c r="B63" s="1">
        <v>882734</v>
      </c>
      <c r="C63" s="1" t="s">
        <v>179</v>
      </c>
      <c r="D63" s="1"/>
      <c r="E63" s="2" t="s">
        <v>180</v>
      </c>
      <c r="F63" s="2" t="s">
        <v>181</v>
      </c>
      <c r="G63" s="2">
        <v>0</v>
      </c>
      <c r="H63" s="2">
        <v>0</v>
      </c>
      <c r="I63" s="1">
        <v>0</v>
      </c>
      <c r="J63" s="3" t="s">
        <v>15</v>
      </c>
      <c r="K63" s="2" t="str">
        <f>J63*1447.06</f>
        <v>0</v>
      </c>
      <c r="L63" s="5"/>
    </row>
    <row r="64" spans="1:12" outlineLevel="4">
      <c r="A64" s="1"/>
      <c r="B64" s="1">
        <v>959531</v>
      </c>
      <c r="C64" s="1" t="s">
        <v>182</v>
      </c>
      <c r="D64" s="1">
        <v>32863</v>
      </c>
      <c r="E64" s="2" t="s">
        <v>183</v>
      </c>
      <c r="F64" s="2" t="s">
        <v>184</v>
      </c>
      <c r="G64" s="2">
        <v>0</v>
      </c>
      <c r="H64" s="2">
        <v>0</v>
      </c>
      <c r="I64" s="1">
        <v>0</v>
      </c>
      <c r="J64" s="3" t="s">
        <v>15</v>
      </c>
      <c r="K64" s="2" t="str">
        <f>J64*1799.00</f>
        <v>0</v>
      </c>
      <c r="L64" s="5"/>
    </row>
    <row r="65" spans="1:12" outlineLevel="4">
      <c r="A65" s="1"/>
      <c r="B65" s="1">
        <v>959532</v>
      </c>
      <c r="C65" s="1" t="s">
        <v>185</v>
      </c>
      <c r="D65" s="1">
        <v>45658</v>
      </c>
      <c r="E65" s="2" t="s">
        <v>186</v>
      </c>
      <c r="F65" s="2" t="s">
        <v>187</v>
      </c>
      <c r="G65" s="2">
        <v>0</v>
      </c>
      <c r="H65" s="2">
        <v>0</v>
      </c>
      <c r="I65" s="1">
        <v>0</v>
      </c>
      <c r="J65" s="3" t="s">
        <v>15</v>
      </c>
      <c r="K65" s="2" t="str">
        <f>J65*3369.00</f>
        <v>0</v>
      </c>
      <c r="L65" s="5"/>
    </row>
    <row r="66" spans="1:12" outlineLevel="4">
      <c r="A66" s="1"/>
      <c r="B66" s="1">
        <v>959533</v>
      </c>
      <c r="C66" s="1" t="s">
        <v>188</v>
      </c>
      <c r="D66" s="1">
        <v>13468</v>
      </c>
      <c r="E66" s="2" t="s">
        <v>189</v>
      </c>
      <c r="F66" s="2" t="s">
        <v>190</v>
      </c>
      <c r="G66" s="2">
        <v>0</v>
      </c>
      <c r="H66" s="2">
        <v>0</v>
      </c>
      <c r="I66" s="1">
        <v>0</v>
      </c>
      <c r="J66" s="3" t="s">
        <v>15</v>
      </c>
      <c r="K66" s="2" t="str">
        <f>J66*2453.00</f>
        <v>0</v>
      </c>
      <c r="L66" s="5"/>
    </row>
    <row r="67" spans="1:12" outlineLevel="4">
      <c r="A67" s="1"/>
      <c r="B67" s="1">
        <v>959534</v>
      </c>
      <c r="C67" s="1" t="s">
        <v>191</v>
      </c>
      <c r="D67" s="1">
        <v>23551</v>
      </c>
      <c r="E67" s="2" t="s">
        <v>192</v>
      </c>
      <c r="F67" s="2" t="s">
        <v>193</v>
      </c>
      <c r="G67" s="2">
        <v>0</v>
      </c>
      <c r="H67" s="2">
        <v>0</v>
      </c>
      <c r="I67" s="1">
        <v>0</v>
      </c>
      <c r="J67" s="3" t="s">
        <v>15</v>
      </c>
      <c r="K67" s="2" t="str">
        <f>J67*4739.00</f>
        <v>0</v>
      </c>
      <c r="L67" s="5"/>
    </row>
    <row r="68" spans="1:12" outlineLevel="4">
      <c r="A68" s="1"/>
      <c r="B68" s="1">
        <v>959535</v>
      </c>
      <c r="C68" s="1" t="s">
        <v>194</v>
      </c>
      <c r="D68" s="1">
        <v>22964</v>
      </c>
      <c r="E68" s="2" t="s">
        <v>195</v>
      </c>
      <c r="F68" s="2" t="s">
        <v>196</v>
      </c>
      <c r="G68" s="2">
        <v>0</v>
      </c>
      <c r="H68" s="2">
        <v>0</v>
      </c>
      <c r="I68" s="1">
        <v>0</v>
      </c>
      <c r="J68" s="3" t="s">
        <v>15</v>
      </c>
      <c r="K68" s="2" t="str">
        <f>J68*3759.00</f>
        <v>0</v>
      </c>
      <c r="L68" s="5"/>
    </row>
    <row r="69" spans="1:12" outlineLevel="4">
      <c r="A69" s="1"/>
      <c r="B69" s="1">
        <v>959536</v>
      </c>
      <c r="C69" s="1" t="s">
        <v>197</v>
      </c>
      <c r="D69" s="1">
        <v>29500</v>
      </c>
      <c r="E69" s="2" t="s">
        <v>198</v>
      </c>
      <c r="F69" s="2" t="s">
        <v>199</v>
      </c>
      <c r="G69" s="2">
        <v>0</v>
      </c>
      <c r="H69" s="2">
        <v>0</v>
      </c>
      <c r="I69" s="1">
        <v>0</v>
      </c>
      <c r="J69" s="3" t="s">
        <v>15</v>
      </c>
      <c r="K69" s="2" t="str">
        <f>J69*6979.00</f>
        <v>0</v>
      </c>
      <c r="L69" s="5"/>
    </row>
    <row r="70" spans="1:12" outlineLevel="2">
      <c r="A70" s="8" t="s">
        <v>200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5"/>
    </row>
    <row r="71" spans="1:12" customHeight="1" ht="105" outlineLevel="4">
      <c r="A71" s="1"/>
      <c r="B71" s="1">
        <v>882721</v>
      </c>
      <c r="C71" s="1" t="s">
        <v>201</v>
      </c>
      <c r="D71" s="1"/>
      <c r="E71" s="2" t="s">
        <v>202</v>
      </c>
      <c r="F71" s="2" t="s">
        <v>203</v>
      </c>
      <c r="G71" s="2">
        <v>6</v>
      </c>
      <c r="H71" s="2">
        <v>0</v>
      </c>
      <c r="I71" s="1">
        <v>0</v>
      </c>
      <c r="J71" s="3" t="s">
        <v>15</v>
      </c>
      <c r="K71" s="2" t="str">
        <f>J71*1791.36</f>
        <v>0</v>
      </c>
      <c r="L71" s="5"/>
    </row>
    <row r="72" spans="1:12" customHeight="1" ht="105" outlineLevel="4">
      <c r="A72" s="1"/>
      <c r="B72" s="1">
        <v>882722</v>
      </c>
      <c r="C72" s="1" t="s">
        <v>204</v>
      </c>
      <c r="D72" s="1"/>
      <c r="E72" s="2" t="s">
        <v>205</v>
      </c>
      <c r="F72" s="2" t="s">
        <v>206</v>
      </c>
      <c r="G72" s="2">
        <v>0</v>
      </c>
      <c r="H72" s="2">
        <v>0</v>
      </c>
      <c r="I72" s="1">
        <v>0</v>
      </c>
      <c r="J72" s="3" t="s">
        <v>15</v>
      </c>
      <c r="K72" s="2" t="str">
        <f>J72*1492.56</f>
        <v>0</v>
      </c>
      <c r="L72" s="5"/>
    </row>
    <row r="73" spans="1:12" customHeight="1" ht="105" outlineLevel="4">
      <c r="A73" s="1"/>
      <c r="B73" s="1">
        <v>882723</v>
      </c>
      <c r="C73" s="1" t="s">
        <v>207</v>
      </c>
      <c r="D73" s="1"/>
      <c r="E73" s="2" t="s">
        <v>208</v>
      </c>
      <c r="F73" s="2" t="s">
        <v>209</v>
      </c>
      <c r="G73" s="2" t="s">
        <v>44</v>
      </c>
      <c r="H73" s="2">
        <v>0</v>
      </c>
      <c r="I73" s="1">
        <v>0</v>
      </c>
      <c r="J73" s="3" t="s">
        <v>15</v>
      </c>
      <c r="K73" s="2" t="str">
        <f>J73*1163.88</f>
        <v>0</v>
      </c>
      <c r="L73" s="5"/>
    </row>
    <row r="74" spans="1:12" customHeight="1" ht="105" outlineLevel="4">
      <c r="A74" s="1"/>
      <c r="B74" s="1">
        <v>882724</v>
      </c>
      <c r="C74" s="1" t="s">
        <v>210</v>
      </c>
      <c r="D74" s="1"/>
      <c r="E74" s="2" t="s">
        <v>211</v>
      </c>
      <c r="F74" s="2" t="s">
        <v>212</v>
      </c>
      <c r="G74" s="2" t="s">
        <v>213</v>
      </c>
      <c r="H74" s="2">
        <v>0</v>
      </c>
      <c r="I74" s="1">
        <v>0</v>
      </c>
      <c r="J74" s="3" t="s">
        <v>15</v>
      </c>
      <c r="K74" s="2" t="str">
        <f>J74*1044.36</f>
        <v>0</v>
      </c>
      <c r="L74" s="5"/>
    </row>
    <row r="75" spans="1:12" outlineLevel="2">
      <c r="A75" s="8" t="s">
        <v>214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882737</v>
      </c>
      <c r="C76" s="1" t="s">
        <v>215</v>
      </c>
      <c r="D76" s="1"/>
      <c r="E76" s="2" t="s">
        <v>216</v>
      </c>
      <c r="F76" s="2" t="s">
        <v>217</v>
      </c>
      <c r="G76" s="2" t="s">
        <v>218</v>
      </c>
      <c r="H76" s="2">
        <v>0</v>
      </c>
      <c r="I76" s="1">
        <v>0</v>
      </c>
      <c r="J76" s="3" t="s">
        <v>219</v>
      </c>
      <c r="K76" s="2" t="str">
        <f>J76*63.65</f>
        <v>0</v>
      </c>
      <c r="L76" s="5"/>
    </row>
    <row r="77" spans="1:12" customHeight="1" ht="105" outlineLevel="4">
      <c r="A77" s="1"/>
      <c r="B77" s="1">
        <v>882738</v>
      </c>
      <c r="C77" s="1" t="s">
        <v>220</v>
      </c>
      <c r="D77" s="1"/>
      <c r="E77" s="2" t="s">
        <v>221</v>
      </c>
      <c r="F77" s="2" t="s">
        <v>217</v>
      </c>
      <c r="G77" s="2" t="s">
        <v>218</v>
      </c>
      <c r="H77" s="2">
        <v>0</v>
      </c>
      <c r="I77" s="1">
        <v>0</v>
      </c>
      <c r="J77" s="3" t="s">
        <v>219</v>
      </c>
      <c r="K77" s="2" t="str">
        <f>J77*63.65</f>
        <v>0</v>
      </c>
      <c r="L77" s="5"/>
    </row>
    <row r="78" spans="1:12" customHeight="1" ht="105" outlineLevel="4">
      <c r="A78" s="1"/>
      <c r="B78" s="1">
        <v>882739</v>
      </c>
      <c r="C78" s="1" t="s">
        <v>222</v>
      </c>
      <c r="D78" s="1"/>
      <c r="E78" s="2" t="s">
        <v>223</v>
      </c>
      <c r="F78" s="2" t="s">
        <v>224</v>
      </c>
      <c r="G78" s="2" t="s">
        <v>225</v>
      </c>
      <c r="H78" s="2">
        <v>0</v>
      </c>
      <c r="I78" s="1">
        <v>0</v>
      </c>
      <c r="J78" s="3" t="s">
        <v>219</v>
      </c>
      <c r="K78" s="2" t="str">
        <f>J78*88.92</f>
        <v>0</v>
      </c>
      <c r="L78" s="5"/>
    </row>
    <row r="79" spans="1:12" customHeight="1" ht="105" outlineLevel="4">
      <c r="A79" s="1"/>
      <c r="B79" s="1">
        <v>882740</v>
      </c>
      <c r="C79" s="1" t="s">
        <v>226</v>
      </c>
      <c r="D79" s="1"/>
      <c r="E79" s="2" t="s">
        <v>227</v>
      </c>
      <c r="F79" s="2" t="s">
        <v>224</v>
      </c>
      <c r="G79" s="2" t="s">
        <v>225</v>
      </c>
      <c r="H79" s="2">
        <v>0</v>
      </c>
      <c r="I79" s="1">
        <v>0</v>
      </c>
      <c r="J79" s="3" t="s">
        <v>219</v>
      </c>
      <c r="K79" s="2" t="str">
        <f>J79*88.92</f>
        <v>0</v>
      </c>
      <c r="L79" s="5"/>
    </row>
    <row r="80" spans="1:12" customHeight="1" ht="105" outlineLevel="4">
      <c r="A80" s="1"/>
      <c r="B80" s="1">
        <v>882741</v>
      </c>
      <c r="C80" s="1" t="s">
        <v>228</v>
      </c>
      <c r="D80" s="1"/>
      <c r="E80" s="2" t="s">
        <v>229</v>
      </c>
      <c r="F80" s="2" t="s">
        <v>230</v>
      </c>
      <c r="G80" s="2" t="s">
        <v>225</v>
      </c>
      <c r="H80" s="2">
        <v>0</v>
      </c>
      <c r="I80" s="1">
        <v>0</v>
      </c>
      <c r="J80" s="3" t="s">
        <v>219</v>
      </c>
      <c r="K80" s="2" t="str">
        <f>J80*102.96</f>
        <v>0</v>
      </c>
      <c r="L80" s="5"/>
    </row>
    <row r="81" spans="1:12" customHeight="1" ht="105" outlineLevel="4">
      <c r="A81" s="1"/>
      <c r="B81" s="1">
        <v>882742</v>
      </c>
      <c r="C81" s="1" t="s">
        <v>231</v>
      </c>
      <c r="D81" s="1"/>
      <c r="E81" s="2" t="s">
        <v>232</v>
      </c>
      <c r="F81" s="2" t="s">
        <v>230</v>
      </c>
      <c r="G81" s="2" t="s">
        <v>225</v>
      </c>
      <c r="H81" s="2">
        <v>0</v>
      </c>
      <c r="I81" s="1">
        <v>0</v>
      </c>
      <c r="J81" s="3" t="s">
        <v>219</v>
      </c>
      <c r="K81" s="2" t="str">
        <f>J81*102.96</f>
        <v>0</v>
      </c>
      <c r="L81" s="5"/>
    </row>
    <row r="82" spans="1:12" customHeight="1" ht="105" outlineLevel="4">
      <c r="A82" s="1"/>
      <c r="B82" s="1">
        <v>882743</v>
      </c>
      <c r="C82" s="1" t="s">
        <v>233</v>
      </c>
      <c r="D82" s="1"/>
      <c r="E82" s="2" t="s">
        <v>234</v>
      </c>
      <c r="F82" s="2" t="s">
        <v>235</v>
      </c>
      <c r="G82" s="2" t="s">
        <v>44</v>
      </c>
      <c r="H82" s="2">
        <v>0</v>
      </c>
      <c r="I82" s="1">
        <v>0</v>
      </c>
      <c r="J82" s="3" t="s">
        <v>219</v>
      </c>
      <c r="K82" s="2" t="str">
        <f>J82*111.38</f>
        <v>0</v>
      </c>
      <c r="L82" s="5"/>
    </row>
    <row r="83" spans="1:12" customHeight="1" ht="105" outlineLevel="4">
      <c r="A83" s="1"/>
      <c r="B83" s="1">
        <v>882744</v>
      </c>
      <c r="C83" s="1" t="s">
        <v>236</v>
      </c>
      <c r="D83" s="1"/>
      <c r="E83" s="2" t="s">
        <v>237</v>
      </c>
      <c r="F83" s="2" t="s">
        <v>235</v>
      </c>
      <c r="G83" s="2" t="s">
        <v>238</v>
      </c>
      <c r="H83" s="2">
        <v>0</v>
      </c>
      <c r="I83" s="1">
        <v>0</v>
      </c>
      <c r="J83" s="3" t="s">
        <v>219</v>
      </c>
      <c r="K83" s="2" t="str">
        <f>J83*111.38</f>
        <v>0</v>
      </c>
      <c r="L83" s="5"/>
    </row>
    <row r="84" spans="1:12" customHeight="1" ht="105" outlineLevel="4">
      <c r="A84" s="1"/>
      <c r="B84" s="1">
        <v>882745</v>
      </c>
      <c r="C84" s="1" t="s">
        <v>239</v>
      </c>
      <c r="D84" s="1"/>
      <c r="E84" s="2" t="s">
        <v>240</v>
      </c>
      <c r="F84" s="2" t="s">
        <v>241</v>
      </c>
      <c r="G84" s="2" t="s">
        <v>218</v>
      </c>
      <c r="H84" s="2">
        <v>0</v>
      </c>
      <c r="I84" s="1">
        <v>0</v>
      </c>
      <c r="J84" s="3" t="s">
        <v>219</v>
      </c>
      <c r="K84" s="2" t="str">
        <f>J84*160.99</f>
        <v>0</v>
      </c>
      <c r="L84" s="5"/>
    </row>
    <row r="85" spans="1:12" customHeight="1" ht="105" outlineLevel="4">
      <c r="A85" s="1"/>
      <c r="B85" s="1">
        <v>882746</v>
      </c>
      <c r="C85" s="1" t="s">
        <v>242</v>
      </c>
      <c r="D85" s="1"/>
      <c r="E85" s="2" t="s">
        <v>243</v>
      </c>
      <c r="F85" s="2" t="s">
        <v>241</v>
      </c>
      <c r="G85" s="2">
        <v>0</v>
      </c>
      <c r="H85" s="2">
        <v>0</v>
      </c>
      <c r="I85" s="1">
        <v>0</v>
      </c>
      <c r="J85" s="3" t="s">
        <v>219</v>
      </c>
      <c r="K85" s="2" t="str">
        <f>J85*160.99</f>
        <v>0</v>
      </c>
      <c r="L85" s="5"/>
    </row>
    <row r="86" spans="1:12" outlineLevel="2">
      <c r="A86" s="8" t="s">
        <v>244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customHeight="1" ht="105" outlineLevel="4">
      <c r="A87" s="1"/>
      <c r="B87" s="1">
        <v>882749</v>
      </c>
      <c r="C87" s="1" t="s">
        <v>245</v>
      </c>
      <c r="D87" s="1"/>
      <c r="E87" s="2" t="s">
        <v>246</v>
      </c>
      <c r="F87" s="2" t="s">
        <v>247</v>
      </c>
      <c r="G87" s="2">
        <v>0</v>
      </c>
      <c r="H87" s="2">
        <v>0</v>
      </c>
      <c r="I87" s="1">
        <v>0</v>
      </c>
      <c r="J87" s="3" t="s">
        <v>15</v>
      </c>
      <c r="K87" s="2" t="str">
        <f>J87*527.90</f>
        <v>0</v>
      </c>
      <c r="L87" s="5"/>
    </row>
    <row r="88" spans="1:12" customHeight="1" ht="105" outlineLevel="4">
      <c r="A88" s="1"/>
      <c r="B88" s="1">
        <v>882750</v>
      </c>
      <c r="C88" s="1" t="s">
        <v>248</v>
      </c>
      <c r="D88" s="1"/>
      <c r="E88" s="2" t="s">
        <v>249</v>
      </c>
      <c r="F88" s="2" t="s">
        <v>250</v>
      </c>
      <c r="G88" s="2">
        <v>7</v>
      </c>
      <c r="H88" s="2">
        <v>0</v>
      </c>
      <c r="I88" s="1">
        <v>0</v>
      </c>
      <c r="J88" s="3" t="s">
        <v>15</v>
      </c>
      <c r="K88" s="2" t="str">
        <f>J88*853.63</f>
        <v>0</v>
      </c>
      <c r="L88" s="5"/>
    </row>
    <row r="89" spans="1:12" customHeight="1" ht="105" outlineLevel="4">
      <c r="A89" s="1"/>
      <c r="B89" s="1">
        <v>882751</v>
      </c>
      <c r="C89" s="1" t="s">
        <v>251</v>
      </c>
      <c r="D89" s="1"/>
      <c r="E89" s="2" t="s">
        <v>252</v>
      </c>
      <c r="F89" s="2" t="s">
        <v>253</v>
      </c>
      <c r="G89" s="2">
        <v>9</v>
      </c>
      <c r="H89" s="2">
        <v>0</v>
      </c>
      <c r="I89" s="1">
        <v>0</v>
      </c>
      <c r="J89" s="3" t="s">
        <v>15</v>
      </c>
      <c r="K89" s="2" t="str">
        <f>J89*1108.22</f>
        <v>0</v>
      </c>
      <c r="L89" s="5"/>
    </row>
    <row r="90" spans="1:12" customHeight="1" ht="105" outlineLevel="4">
      <c r="A90" s="1"/>
      <c r="B90" s="1">
        <v>882752</v>
      </c>
      <c r="C90" s="1" t="s">
        <v>254</v>
      </c>
      <c r="D90" s="1"/>
      <c r="E90" s="2" t="s">
        <v>255</v>
      </c>
      <c r="F90" s="2" t="s">
        <v>256</v>
      </c>
      <c r="G90" s="2">
        <v>0</v>
      </c>
      <c r="H90" s="2">
        <v>0</v>
      </c>
      <c r="I90" s="1">
        <v>0</v>
      </c>
      <c r="J90" s="3" t="s">
        <v>15</v>
      </c>
      <c r="K90" s="2" t="str">
        <f>J90*1454.54</f>
        <v>0</v>
      </c>
      <c r="L90" s="5"/>
    </row>
    <row r="91" spans="1:12" outlineLevel="4">
      <c r="A91" s="1"/>
      <c r="B91" s="1">
        <v>959537</v>
      </c>
      <c r="C91" s="1" t="s">
        <v>257</v>
      </c>
      <c r="D91" s="1">
        <v>36705</v>
      </c>
      <c r="E91" s="2" t="s">
        <v>258</v>
      </c>
      <c r="F91" s="2" t="s">
        <v>259</v>
      </c>
      <c r="G91" s="2">
        <v>0</v>
      </c>
      <c r="H91" s="2">
        <v>0</v>
      </c>
      <c r="I91" s="1">
        <v>0</v>
      </c>
      <c r="J91" s="3" t="s">
        <v>15</v>
      </c>
      <c r="K91" s="2" t="str">
        <f>J91*1500.00</f>
        <v>0</v>
      </c>
      <c r="L91" s="5"/>
    </row>
    <row r="92" spans="1:12" outlineLevel="4">
      <c r="A92" s="1"/>
      <c r="B92" s="1">
        <v>959538</v>
      </c>
      <c r="C92" s="1" t="s">
        <v>260</v>
      </c>
      <c r="D92" s="1">
        <v>56805</v>
      </c>
      <c r="E92" s="2" t="s">
        <v>261</v>
      </c>
      <c r="F92" s="2" t="s">
        <v>262</v>
      </c>
      <c r="G92" s="2">
        <v>0</v>
      </c>
      <c r="H92" s="2">
        <v>0</v>
      </c>
      <c r="I92" s="1">
        <v>0</v>
      </c>
      <c r="J92" s="3" t="s">
        <v>15</v>
      </c>
      <c r="K92" s="2" t="str">
        <f>J92*1967.00</f>
        <v>0</v>
      </c>
      <c r="L92" s="5"/>
    </row>
    <row r="93" spans="1:12" outlineLevel="4">
      <c r="A93" s="1"/>
      <c r="B93" s="1">
        <v>959539</v>
      </c>
      <c r="C93" s="1" t="s">
        <v>263</v>
      </c>
      <c r="D93" s="1">
        <v>10494</v>
      </c>
      <c r="E93" s="2" t="s">
        <v>264</v>
      </c>
      <c r="F93" s="2" t="s">
        <v>265</v>
      </c>
      <c r="G93" s="2">
        <v>0</v>
      </c>
      <c r="H93" s="2">
        <v>0</v>
      </c>
      <c r="I93" s="1">
        <v>0</v>
      </c>
      <c r="J93" s="3" t="s">
        <v>15</v>
      </c>
      <c r="K93" s="2" t="str">
        <f>J93*2516.00</f>
        <v>0</v>
      </c>
      <c r="L93" s="5"/>
    </row>
    <row r="94" spans="1:12" outlineLevel="2">
      <c r="A94" s="8" t="s">
        <v>266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5"/>
    </row>
    <row r="95" spans="1:12" customHeight="1" ht="105" outlineLevel="4">
      <c r="A95" s="1"/>
      <c r="B95" s="1">
        <v>882720</v>
      </c>
      <c r="C95" s="1" t="s">
        <v>267</v>
      </c>
      <c r="D95" s="1"/>
      <c r="E95" s="2" t="s">
        <v>268</v>
      </c>
      <c r="F95" s="2" t="s">
        <v>269</v>
      </c>
      <c r="G95" s="2">
        <v>2</v>
      </c>
      <c r="H95" s="2">
        <v>0</v>
      </c>
      <c r="I95" s="1">
        <v>0</v>
      </c>
      <c r="J95" s="3" t="s">
        <v>15</v>
      </c>
      <c r="K95" s="2" t="str">
        <f>J95*2388.96</f>
        <v>0</v>
      </c>
      <c r="L95" s="5"/>
    </row>
    <row r="96" spans="1:12" customHeight="1" ht="105" outlineLevel="4">
      <c r="A96" s="1"/>
      <c r="B96" s="1">
        <v>882726</v>
      </c>
      <c r="C96" s="1" t="s">
        <v>270</v>
      </c>
      <c r="D96" s="1"/>
      <c r="E96" s="2" t="s">
        <v>271</v>
      </c>
      <c r="F96" s="2" t="s">
        <v>272</v>
      </c>
      <c r="G96" s="2">
        <v>0</v>
      </c>
      <c r="H96" s="2">
        <v>0</v>
      </c>
      <c r="I96" s="1">
        <v>0</v>
      </c>
      <c r="J96" s="3" t="s">
        <v>15</v>
      </c>
      <c r="K96" s="2" t="str">
        <f>J96*2444.22</f>
        <v>0</v>
      </c>
      <c r="L96" s="5"/>
    </row>
    <row r="97" spans="1:12" customHeight="1" ht="105" outlineLevel="4">
      <c r="A97" s="1"/>
      <c r="B97" s="1">
        <v>882747</v>
      </c>
      <c r="C97" s="1" t="s">
        <v>273</v>
      </c>
      <c r="D97" s="1"/>
      <c r="E97" s="2" t="s">
        <v>274</v>
      </c>
      <c r="F97" s="2" t="s">
        <v>275</v>
      </c>
      <c r="G97" s="2">
        <v>6</v>
      </c>
      <c r="H97" s="2">
        <v>0</v>
      </c>
      <c r="I97" s="1">
        <v>0</v>
      </c>
      <c r="J97" s="3" t="s">
        <v>15</v>
      </c>
      <c r="K97" s="2" t="str">
        <f>J97*2500.00</f>
        <v>0</v>
      </c>
      <c r="L97" s="5"/>
    </row>
    <row r="98" spans="1:12" customHeight="1" ht="105" outlineLevel="4">
      <c r="A98" s="1"/>
      <c r="B98" s="1">
        <v>882748</v>
      </c>
      <c r="C98" s="1" t="s">
        <v>276</v>
      </c>
      <c r="D98" s="1"/>
      <c r="E98" s="2" t="s">
        <v>277</v>
      </c>
      <c r="F98" s="2" t="s">
        <v>278</v>
      </c>
      <c r="G98" s="2">
        <v>0</v>
      </c>
      <c r="H98" s="2">
        <v>0</v>
      </c>
      <c r="I98" s="1">
        <v>0</v>
      </c>
      <c r="J98" s="3" t="s">
        <v>15</v>
      </c>
      <c r="K98" s="2" t="str">
        <f>J98*2500.10</f>
        <v>0</v>
      </c>
      <c r="L98" s="5"/>
    </row>
    <row r="99" spans="1:12" outlineLevel="1">
      <c r="A99" s="7" t="s">
        <v>279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5"/>
    </row>
    <row r="100" spans="1:12" customHeight="1" ht="105" outlineLevel="3">
      <c r="A100" s="1"/>
      <c r="B100" s="1">
        <v>882931</v>
      </c>
      <c r="C100" s="1" t="s">
        <v>280</v>
      </c>
      <c r="D100" s="1"/>
      <c r="E100" s="2" t="s">
        <v>281</v>
      </c>
      <c r="F100" s="2" t="s">
        <v>282</v>
      </c>
      <c r="G100" s="2">
        <v>0</v>
      </c>
      <c r="H100" s="2">
        <v>0</v>
      </c>
      <c r="I100" s="1">
        <v>0</v>
      </c>
      <c r="J100" s="3" t="s">
        <v>15</v>
      </c>
      <c r="K100" s="2" t="str">
        <f>J100*236.72</f>
        <v>0</v>
      </c>
      <c r="L100" s="5"/>
    </row>
    <row r="101" spans="1:12" customHeight="1" ht="105" outlineLevel="3">
      <c r="A101" s="1"/>
      <c r="B101" s="1">
        <v>882932</v>
      </c>
      <c r="C101" s="1" t="s">
        <v>283</v>
      </c>
      <c r="D101" s="1"/>
      <c r="E101" s="2" t="s">
        <v>284</v>
      </c>
      <c r="F101" s="2" t="s">
        <v>285</v>
      </c>
      <c r="G101" s="2">
        <v>0</v>
      </c>
      <c r="H101" s="2">
        <v>0</v>
      </c>
      <c r="I101" s="1">
        <v>0</v>
      </c>
      <c r="J101" s="3" t="s">
        <v>15</v>
      </c>
      <c r="K101" s="2" t="str">
        <f>J101*223.68</f>
        <v>0</v>
      </c>
      <c r="L101" s="5"/>
    </row>
    <row r="102" spans="1:12" customHeight="1" ht="105" outlineLevel="3">
      <c r="A102" s="1"/>
      <c r="B102" s="1">
        <v>882933</v>
      </c>
      <c r="C102" s="1" t="s">
        <v>286</v>
      </c>
      <c r="D102" s="1"/>
      <c r="E102" s="2" t="s">
        <v>287</v>
      </c>
      <c r="F102" s="2" t="s">
        <v>285</v>
      </c>
      <c r="G102" s="2">
        <v>0</v>
      </c>
      <c r="H102" s="2">
        <v>0</v>
      </c>
      <c r="I102" s="1">
        <v>0</v>
      </c>
      <c r="J102" s="3" t="s">
        <v>15</v>
      </c>
      <c r="K102" s="2" t="str">
        <f>J102*223.68</f>
        <v>0</v>
      </c>
      <c r="L102" s="5"/>
    </row>
    <row r="103" spans="1:12" customHeight="1" ht="105" outlineLevel="3">
      <c r="A103" s="1"/>
      <c r="B103" s="1">
        <v>882934</v>
      </c>
      <c r="C103" s="1" t="s">
        <v>288</v>
      </c>
      <c r="D103" s="1"/>
      <c r="E103" s="2" t="s">
        <v>289</v>
      </c>
      <c r="F103" s="2" t="s">
        <v>282</v>
      </c>
      <c r="G103" s="2">
        <v>0</v>
      </c>
      <c r="H103" s="2">
        <v>0</v>
      </c>
      <c r="I103" s="1">
        <v>0</v>
      </c>
      <c r="J103" s="3" t="s">
        <v>15</v>
      </c>
      <c r="K103" s="2" t="str">
        <f>J103*236.72</f>
        <v>0</v>
      </c>
      <c r="L103" s="5"/>
    </row>
    <row r="104" spans="1:12" customHeight="1" ht="105" outlineLevel="3">
      <c r="A104" s="1"/>
      <c r="B104" s="1">
        <v>882935</v>
      </c>
      <c r="C104" s="1" t="s">
        <v>290</v>
      </c>
      <c r="D104" s="1"/>
      <c r="E104" s="2" t="s">
        <v>291</v>
      </c>
      <c r="F104" s="2" t="s">
        <v>292</v>
      </c>
      <c r="G104" s="2">
        <v>0</v>
      </c>
      <c r="H104" s="2">
        <v>0</v>
      </c>
      <c r="I104" s="1">
        <v>0</v>
      </c>
      <c r="J104" s="3" t="s">
        <v>15</v>
      </c>
      <c r="K104" s="2" t="str">
        <f>J104*515.10</f>
        <v>0</v>
      </c>
      <c r="L104" s="5"/>
    </row>
    <row r="105" spans="1:12" customHeight="1" ht="105" outlineLevel="3">
      <c r="A105" s="1"/>
      <c r="B105" s="1">
        <v>882936</v>
      </c>
      <c r="C105" s="1" t="s">
        <v>293</v>
      </c>
      <c r="D105" s="1"/>
      <c r="E105" s="2" t="s">
        <v>294</v>
      </c>
      <c r="F105" s="2" t="s">
        <v>295</v>
      </c>
      <c r="G105" s="2">
        <v>10</v>
      </c>
      <c r="H105" s="2">
        <v>0</v>
      </c>
      <c r="I105" s="1">
        <v>0</v>
      </c>
      <c r="J105" s="3" t="s">
        <v>15</v>
      </c>
      <c r="K105" s="2" t="str">
        <f>J105*705.34</f>
        <v>0</v>
      </c>
      <c r="L105" s="5"/>
    </row>
    <row r="106" spans="1:12" customHeight="1" ht="105" outlineLevel="3">
      <c r="A106" s="1"/>
      <c r="B106" s="1">
        <v>882937</v>
      </c>
      <c r="C106" s="1" t="s">
        <v>296</v>
      </c>
      <c r="D106" s="1"/>
      <c r="E106" s="2" t="s">
        <v>297</v>
      </c>
      <c r="F106" s="2" t="s">
        <v>298</v>
      </c>
      <c r="G106" s="2">
        <v>0</v>
      </c>
      <c r="H106" s="2">
        <v>0</v>
      </c>
      <c r="I106" s="1">
        <v>0</v>
      </c>
      <c r="J106" s="3" t="s">
        <v>15</v>
      </c>
      <c r="K106" s="2" t="str">
        <f>J106*559.16</f>
        <v>0</v>
      </c>
      <c r="L106" s="5"/>
    </row>
    <row r="107" spans="1:12" customHeight="1" ht="105" outlineLevel="3">
      <c r="A107" s="1"/>
      <c r="B107" s="1">
        <v>882938</v>
      </c>
      <c r="C107" s="1" t="s">
        <v>299</v>
      </c>
      <c r="D107" s="1"/>
      <c r="E107" s="2" t="s">
        <v>300</v>
      </c>
      <c r="F107" s="2" t="s">
        <v>301</v>
      </c>
      <c r="G107" s="2">
        <v>0</v>
      </c>
      <c r="H107" s="2">
        <v>0</v>
      </c>
      <c r="I107" s="1">
        <v>0</v>
      </c>
      <c r="J107" s="3" t="s">
        <v>15</v>
      </c>
      <c r="K107" s="2" t="str">
        <f>J107*675.64</f>
        <v>0</v>
      </c>
      <c r="L107" s="5"/>
    </row>
    <row r="108" spans="1:12" customHeight="1" ht="105" outlineLevel="3">
      <c r="A108" s="1"/>
      <c r="B108" s="1">
        <v>882939</v>
      </c>
      <c r="C108" s="1" t="s">
        <v>302</v>
      </c>
      <c r="D108" s="1"/>
      <c r="E108" s="2" t="s">
        <v>303</v>
      </c>
      <c r="F108" s="2" t="s">
        <v>304</v>
      </c>
      <c r="G108" s="2">
        <v>0</v>
      </c>
      <c r="H108" s="2">
        <v>0</v>
      </c>
      <c r="I108" s="1">
        <v>0</v>
      </c>
      <c r="J108" s="3" t="s">
        <v>15</v>
      </c>
      <c r="K108" s="2" t="str">
        <f>J108*440.20</f>
        <v>0</v>
      </c>
      <c r="L108" s="5"/>
    </row>
    <row r="109" spans="1:12" customHeight="1" ht="105" outlineLevel="3">
      <c r="A109" s="1"/>
      <c r="B109" s="1">
        <v>882940</v>
      </c>
      <c r="C109" s="1" t="s">
        <v>305</v>
      </c>
      <c r="D109" s="1"/>
      <c r="E109" s="2" t="s">
        <v>303</v>
      </c>
      <c r="F109" s="2" t="s">
        <v>304</v>
      </c>
      <c r="G109" s="2">
        <v>0</v>
      </c>
      <c r="H109" s="2">
        <v>0</v>
      </c>
      <c r="I109" s="1">
        <v>0</v>
      </c>
      <c r="J109" s="3" t="s">
        <v>15</v>
      </c>
      <c r="K109" s="2" t="str">
        <f>J109*440.20</f>
        <v>0</v>
      </c>
      <c r="L109" s="5"/>
    </row>
    <row r="110" spans="1:12" customHeight="1" ht="105" outlineLevel="3">
      <c r="A110" s="1"/>
      <c r="B110" s="1">
        <v>882941</v>
      </c>
      <c r="C110" s="1" t="s">
        <v>306</v>
      </c>
      <c r="D110" s="1"/>
      <c r="E110" s="2" t="s">
        <v>307</v>
      </c>
      <c r="F110" s="2" t="s">
        <v>308</v>
      </c>
      <c r="G110" s="2">
        <v>5</v>
      </c>
      <c r="H110" s="2">
        <v>0</v>
      </c>
      <c r="I110" s="1">
        <v>0</v>
      </c>
      <c r="J110" s="3" t="s">
        <v>15</v>
      </c>
      <c r="K110" s="2" t="str">
        <f>J110*602.40</f>
        <v>0</v>
      </c>
      <c r="L110" s="5"/>
    </row>
    <row r="111" spans="1:12" customHeight="1" ht="105" outlineLevel="3">
      <c r="A111" s="1"/>
      <c r="B111" s="1">
        <v>882942</v>
      </c>
      <c r="C111" s="1" t="s">
        <v>309</v>
      </c>
      <c r="D111" s="1"/>
      <c r="E111" s="2" t="s">
        <v>310</v>
      </c>
      <c r="F111" s="2" t="s">
        <v>311</v>
      </c>
      <c r="G111" s="2">
        <v>10</v>
      </c>
      <c r="H111" s="2">
        <v>0</v>
      </c>
      <c r="I111" s="1">
        <v>0</v>
      </c>
      <c r="J111" s="3" t="s">
        <v>15</v>
      </c>
      <c r="K111" s="2" t="str">
        <f>J111*304.40</f>
        <v>0</v>
      </c>
      <c r="L111" s="5"/>
    </row>
    <row r="112" spans="1:12" customHeight="1" ht="105" outlineLevel="3">
      <c r="A112" s="1"/>
      <c r="B112" s="1">
        <v>882943</v>
      </c>
      <c r="C112" s="1" t="s">
        <v>312</v>
      </c>
      <c r="D112" s="1"/>
      <c r="E112" s="2" t="s">
        <v>313</v>
      </c>
      <c r="F112" s="2" t="s">
        <v>314</v>
      </c>
      <c r="G112" s="2">
        <v>10</v>
      </c>
      <c r="H112" s="2">
        <v>0</v>
      </c>
      <c r="I112" s="1">
        <v>0</v>
      </c>
      <c r="J112" s="3" t="s">
        <v>15</v>
      </c>
      <c r="K112" s="2" t="str">
        <f>J112*375.32</f>
        <v>0</v>
      </c>
      <c r="L112" s="5"/>
    </row>
    <row r="113" spans="1:12" outlineLevel="1">
      <c r="A113" s="7" t="s">
        <v>315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5"/>
    </row>
    <row r="114" spans="1:12" customHeight="1" ht="105" outlineLevel="3">
      <c r="A114" s="1"/>
      <c r="B114" s="1">
        <v>883074</v>
      </c>
      <c r="C114" s="1" t="s">
        <v>316</v>
      </c>
      <c r="D114" s="1" t="s">
        <v>317</v>
      </c>
      <c r="E114" s="2" t="s">
        <v>318</v>
      </c>
      <c r="F114" s="2" t="s">
        <v>319</v>
      </c>
      <c r="G114" s="2" t="s">
        <v>213</v>
      </c>
      <c r="H114" s="2">
        <v>0</v>
      </c>
      <c r="I114" s="1">
        <v>0</v>
      </c>
      <c r="J114" s="3" t="s">
        <v>15</v>
      </c>
      <c r="K114" s="2" t="str">
        <f>J114*129.03</f>
        <v>0</v>
      </c>
      <c r="L114" s="5"/>
    </row>
    <row r="115" spans="1:12" customHeight="1" ht="105" outlineLevel="3">
      <c r="A115" s="1"/>
      <c r="B115" s="1">
        <v>883075</v>
      </c>
      <c r="C115" s="1" t="s">
        <v>320</v>
      </c>
      <c r="D115" s="1" t="s">
        <v>321</v>
      </c>
      <c r="E115" s="2" t="s">
        <v>322</v>
      </c>
      <c r="F115" s="2" t="s">
        <v>323</v>
      </c>
      <c r="G115" s="2">
        <v>-1</v>
      </c>
      <c r="H115" s="2">
        <v>0</v>
      </c>
      <c r="I115" s="1">
        <v>0</v>
      </c>
      <c r="J115" s="3" t="s">
        <v>15</v>
      </c>
      <c r="K115" s="2" t="str">
        <f>J115*148.58</f>
        <v>0</v>
      </c>
      <c r="L115" s="5"/>
    </row>
    <row r="116" spans="1:12" customHeight="1" ht="105" outlineLevel="3">
      <c r="A116" s="1"/>
      <c r="B116" s="1">
        <v>883076</v>
      </c>
      <c r="C116" s="1" t="s">
        <v>324</v>
      </c>
      <c r="D116" s="1" t="s">
        <v>325</v>
      </c>
      <c r="E116" s="2" t="s">
        <v>326</v>
      </c>
      <c r="F116" s="2" t="s">
        <v>327</v>
      </c>
      <c r="G116" s="2" t="s">
        <v>213</v>
      </c>
      <c r="H116" s="2">
        <v>0</v>
      </c>
      <c r="I116" s="1">
        <v>0</v>
      </c>
      <c r="J116" s="3" t="s">
        <v>15</v>
      </c>
      <c r="K116" s="2" t="str">
        <f>J116*136.85</f>
        <v>0</v>
      </c>
      <c r="L116" s="5"/>
    </row>
    <row r="117" spans="1:12" customHeight="1" ht="105" outlineLevel="3">
      <c r="A117" s="1"/>
      <c r="B117" s="1">
        <v>883077</v>
      </c>
      <c r="C117" s="1" t="s">
        <v>328</v>
      </c>
      <c r="D117" s="1" t="s">
        <v>329</v>
      </c>
      <c r="E117" s="2" t="s">
        <v>330</v>
      </c>
      <c r="F117" s="2" t="s">
        <v>331</v>
      </c>
      <c r="G117" s="2" t="s">
        <v>213</v>
      </c>
      <c r="H117" s="2">
        <v>0</v>
      </c>
      <c r="I117" s="1">
        <v>0</v>
      </c>
      <c r="J117" s="3" t="s">
        <v>15</v>
      </c>
      <c r="K117" s="2" t="str">
        <f>J117*154.53</f>
        <v>0</v>
      </c>
      <c r="L117" s="5"/>
    </row>
    <row r="118" spans="1:12" customHeight="1" ht="105" outlineLevel="3">
      <c r="A118" s="1"/>
      <c r="B118" s="1">
        <v>883078</v>
      </c>
      <c r="C118" s="1" t="s">
        <v>332</v>
      </c>
      <c r="D118" s="1" t="s">
        <v>333</v>
      </c>
      <c r="E118" s="2" t="s">
        <v>334</v>
      </c>
      <c r="F118" s="2" t="s">
        <v>335</v>
      </c>
      <c r="G118" s="2">
        <v>1</v>
      </c>
      <c r="H118" s="2">
        <v>0</v>
      </c>
      <c r="I118" s="1">
        <v>0</v>
      </c>
      <c r="J118" s="3" t="s">
        <v>15</v>
      </c>
      <c r="K118" s="2" t="str">
        <f>J118*107.10</f>
        <v>0</v>
      </c>
      <c r="L118" s="5"/>
    </row>
    <row r="119" spans="1:12" customHeight="1" ht="105" outlineLevel="3">
      <c r="A119" s="1"/>
      <c r="B119" s="1">
        <v>883079</v>
      </c>
      <c r="C119" s="1" t="s">
        <v>336</v>
      </c>
      <c r="D119" s="1" t="s">
        <v>337</v>
      </c>
      <c r="E119" s="2" t="s">
        <v>338</v>
      </c>
      <c r="F119" s="2" t="s">
        <v>339</v>
      </c>
      <c r="G119" s="2">
        <v>0</v>
      </c>
      <c r="H119" s="2">
        <v>0</v>
      </c>
      <c r="I119" s="1">
        <v>0</v>
      </c>
      <c r="J119" s="3" t="s">
        <v>15</v>
      </c>
      <c r="K119" s="2" t="str">
        <f>J119*119.00</f>
        <v>0</v>
      </c>
      <c r="L119" s="5"/>
    </row>
    <row r="120" spans="1:12" customHeight="1" ht="105" outlineLevel="3">
      <c r="A120" s="1"/>
      <c r="B120" s="1">
        <v>883081</v>
      </c>
      <c r="C120" s="1" t="s">
        <v>340</v>
      </c>
      <c r="D120" s="1" t="s">
        <v>341</v>
      </c>
      <c r="E120" s="2" t="s">
        <v>342</v>
      </c>
      <c r="F120" s="2" t="s">
        <v>343</v>
      </c>
      <c r="G120" s="2">
        <v>0</v>
      </c>
      <c r="H120" s="2">
        <v>0</v>
      </c>
      <c r="I120" s="1">
        <v>0</v>
      </c>
      <c r="J120" s="3" t="s">
        <v>15</v>
      </c>
      <c r="K120" s="2" t="str">
        <f>J120*129.20</f>
        <v>0</v>
      </c>
      <c r="L120" s="5"/>
    </row>
    <row r="121" spans="1:12" customHeight="1" ht="105" outlineLevel="3">
      <c r="A121" s="1"/>
      <c r="B121" s="1">
        <v>883082</v>
      </c>
      <c r="C121" s="1" t="s">
        <v>344</v>
      </c>
      <c r="D121" s="1" t="s">
        <v>345</v>
      </c>
      <c r="E121" s="2" t="s">
        <v>346</v>
      </c>
      <c r="F121" s="2" t="s">
        <v>347</v>
      </c>
      <c r="G121" s="2">
        <v>5</v>
      </c>
      <c r="H121" s="2">
        <v>0</v>
      </c>
      <c r="I121" s="1">
        <v>0</v>
      </c>
      <c r="J121" s="3" t="s">
        <v>15</v>
      </c>
      <c r="K121" s="2" t="str">
        <f>J121*88.40</f>
        <v>0</v>
      </c>
      <c r="L121" s="5"/>
    </row>
    <row r="122" spans="1:12" customHeight="1" ht="105" outlineLevel="3">
      <c r="A122" s="1"/>
      <c r="B122" s="1">
        <v>883083</v>
      </c>
      <c r="C122" s="1" t="s">
        <v>348</v>
      </c>
      <c r="D122" s="1" t="s">
        <v>349</v>
      </c>
      <c r="E122" s="2" t="s">
        <v>350</v>
      </c>
      <c r="F122" s="2" t="s">
        <v>339</v>
      </c>
      <c r="G122" s="2" t="s">
        <v>44</v>
      </c>
      <c r="H122" s="2">
        <v>0</v>
      </c>
      <c r="I122" s="1">
        <v>0</v>
      </c>
      <c r="J122" s="3" t="s">
        <v>15</v>
      </c>
      <c r="K122" s="2" t="str">
        <f>J122*119.00</f>
        <v>0</v>
      </c>
      <c r="L122" s="5"/>
    </row>
    <row r="123" spans="1:12" customHeight="1" ht="105" outlineLevel="3">
      <c r="A123" s="1"/>
      <c r="B123" s="1">
        <v>883084</v>
      </c>
      <c r="C123" s="1" t="s">
        <v>351</v>
      </c>
      <c r="D123" s="1">
        <v>5002</v>
      </c>
      <c r="E123" s="2" t="s">
        <v>352</v>
      </c>
      <c r="F123" s="2" t="s">
        <v>353</v>
      </c>
      <c r="G123" s="2">
        <v>0</v>
      </c>
      <c r="H123" s="2">
        <v>0</v>
      </c>
      <c r="I123" s="1">
        <v>0</v>
      </c>
      <c r="J123" s="3" t="s">
        <v>15</v>
      </c>
      <c r="K123" s="2" t="str">
        <f>J123*175.95</f>
        <v>0</v>
      </c>
      <c r="L123" s="5"/>
    </row>
    <row r="124" spans="1:12" customHeight="1" ht="105" outlineLevel="3">
      <c r="A124" s="1"/>
      <c r="B124" s="1">
        <v>883085</v>
      </c>
      <c r="C124" s="1" t="s">
        <v>354</v>
      </c>
      <c r="D124" s="1">
        <v>5804</v>
      </c>
      <c r="E124" s="2" t="s">
        <v>355</v>
      </c>
      <c r="F124" s="2" t="s">
        <v>356</v>
      </c>
      <c r="G124" s="2">
        <v>0</v>
      </c>
      <c r="H124" s="2">
        <v>0</v>
      </c>
      <c r="I124" s="1">
        <v>0</v>
      </c>
      <c r="J124" s="3" t="s">
        <v>15</v>
      </c>
      <c r="K124" s="2" t="str">
        <f>J124*51.00</f>
        <v>0</v>
      </c>
      <c r="L124" s="5"/>
    </row>
    <row r="125" spans="1:12" customHeight="1" ht="105" outlineLevel="3">
      <c r="A125" s="1"/>
      <c r="B125" s="1">
        <v>883086</v>
      </c>
      <c r="C125" s="1" t="s">
        <v>357</v>
      </c>
      <c r="D125" s="1">
        <v>5803</v>
      </c>
      <c r="E125" s="2" t="s">
        <v>358</v>
      </c>
      <c r="F125" s="2" t="s">
        <v>359</v>
      </c>
      <c r="G125" s="2" t="s">
        <v>44</v>
      </c>
      <c r="H125" s="2">
        <v>0</v>
      </c>
      <c r="I125" s="1">
        <v>0</v>
      </c>
      <c r="J125" s="3" t="s">
        <v>15</v>
      </c>
      <c r="K125" s="2" t="str">
        <f>J125*61.20</f>
        <v>0</v>
      </c>
      <c r="L125" s="5"/>
    </row>
    <row r="126" spans="1:12" customHeight="1" ht="105" outlineLevel="3">
      <c r="A126" s="1"/>
      <c r="B126" s="1">
        <v>883087</v>
      </c>
      <c r="C126" s="1" t="s">
        <v>360</v>
      </c>
      <c r="D126" s="1">
        <v>5705</v>
      </c>
      <c r="E126" s="2" t="s">
        <v>361</v>
      </c>
      <c r="F126" s="2" t="s">
        <v>362</v>
      </c>
      <c r="G126" s="2">
        <v>0</v>
      </c>
      <c r="H126" s="2">
        <v>0</v>
      </c>
      <c r="I126" s="1">
        <v>0</v>
      </c>
      <c r="J126" s="3" t="s">
        <v>15</v>
      </c>
      <c r="K126" s="2" t="str">
        <f>J126*49.30</f>
        <v>0</v>
      </c>
      <c r="L126" s="5"/>
    </row>
    <row r="127" spans="1:12" customHeight="1" ht="105" outlineLevel="3">
      <c r="A127" s="1"/>
      <c r="B127" s="1">
        <v>883088</v>
      </c>
      <c r="C127" s="1" t="s">
        <v>363</v>
      </c>
      <c r="D127" s="1">
        <v>5805</v>
      </c>
      <c r="E127" s="2" t="s">
        <v>364</v>
      </c>
      <c r="F127" s="2" t="s">
        <v>365</v>
      </c>
      <c r="G127" s="2">
        <v>0</v>
      </c>
      <c r="H127" s="2">
        <v>0</v>
      </c>
      <c r="I127" s="1">
        <v>0</v>
      </c>
      <c r="J127" s="3" t="s">
        <v>15</v>
      </c>
      <c r="K127" s="2" t="str">
        <f>J127*45.90</f>
        <v>0</v>
      </c>
      <c r="L127" s="5"/>
    </row>
    <row r="128" spans="1:12" customHeight="1" ht="105" outlineLevel="3">
      <c r="A128" s="1"/>
      <c r="B128" s="1">
        <v>883089</v>
      </c>
      <c r="C128" s="1" t="s">
        <v>366</v>
      </c>
      <c r="D128" s="1">
        <v>5701</v>
      </c>
      <c r="E128" s="2" t="s">
        <v>367</v>
      </c>
      <c r="F128" s="2" t="s">
        <v>368</v>
      </c>
      <c r="G128" s="2">
        <v>0</v>
      </c>
      <c r="H128" s="2">
        <v>0</v>
      </c>
      <c r="I128" s="1">
        <v>0</v>
      </c>
      <c r="J128" s="3" t="s">
        <v>15</v>
      </c>
      <c r="K128" s="2" t="str">
        <f>J128*44.20</f>
        <v>0</v>
      </c>
      <c r="L128" s="5"/>
    </row>
    <row r="129" spans="1:12" customHeight="1" ht="105" outlineLevel="3">
      <c r="A129" s="1"/>
      <c r="B129" s="1">
        <v>883090</v>
      </c>
      <c r="C129" s="1" t="s">
        <v>369</v>
      </c>
      <c r="D129" s="1">
        <v>5801</v>
      </c>
      <c r="E129" s="2" t="s">
        <v>370</v>
      </c>
      <c r="F129" s="2" t="s">
        <v>371</v>
      </c>
      <c r="G129" s="2">
        <v>0</v>
      </c>
      <c r="H129" s="2">
        <v>0</v>
      </c>
      <c r="I129" s="1">
        <v>0</v>
      </c>
      <c r="J129" s="3" t="s">
        <v>15</v>
      </c>
      <c r="K129" s="2" t="str">
        <f>J129*37.40</f>
        <v>0</v>
      </c>
      <c r="L129" s="5"/>
    </row>
    <row r="130" spans="1:12" customHeight="1" ht="105" outlineLevel="3">
      <c r="A130" s="1"/>
      <c r="B130" s="1">
        <v>883091</v>
      </c>
      <c r="C130" s="1" t="s">
        <v>372</v>
      </c>
      <c r="D130" s="1" t="s">
        <v>373</v>
      </c>
      <c r="E130" s="2" t="s">
        <v>374</v>
      </c>
      <c r="F130" s="2" t="s">
        <v>375</v>
      </c>
      <c r="G130" s="2" t="s">
        <v>44</v>
      </c>
      <c r="H130" s="2">
        <v>0</v>
      </c>
      <c r="I130" s="1">
        <v>0</v>
      </c>
      <c r="J130" s="3" t="s">
        <v>15</v>
      </c>
      <c r="K130" s="2" t="str">
        <f>J130*39.10</f>
        <v>0</v>
      </c>
      <c r="L130" s="5"/>
    </row>
    <row r="131" spans="1:12" customHeight="1" ht="105" outlineLevel="3">
      <c r="A131" s="1"/>
      <c r="B131" s="1">
        <v>883092</v>
      </c>
      <c r="C131" s="1" t="s">
        <v>376</v>
      </c>
      <c r="D131" s="1" t="s">
        <v>377</v>
      </c>
      <c r="E131" s="2" t="s">
        <v>378</v>
      </c>
      <c r="F131" s="2" t="s">
        <v>379</v>
      </c>
      <c r="G131" s="2" t="s">
        <v>213</v>
      </c>
      <c r="H131" s="2">
        <v>0</v>
      </c>
      <c r="I131" s="1">
        <v>0</v>
      </c>
      <c r="J131" s="3" t="s">
        <v>15</v>
      </c>
      <c r="K131" s="2" t="str">
        <f>J131*41.14</f>
        <v>0</v>
      </c>
      <c r="L131" s="5"/>
    </row>
    <row r="132" spans="1:12" customHeight="1" ht="105" outlineLevel="3">
      <c r="A132" s="1"/>
      <c r="B132" s="1">
        <v>883093</v>
      </c>
      <c r="C132" s="1" t="s">
        <v>380</v>
      </c>
      <c r="D132" s="1" t="s">
        <v>381</v>
      </c>
      <c r="E132" s="2" t="s">
        <v>382</v>
      </c>
      <c r="F132" s="2" t="s">
        <v>375</v>
      </c>
      <c r="G132" s="2">
        <v>5</v>
      </c>
      <c r="H132" s="2">
        <v>0</v>
      </c>
      <c r="I132" s="1">
        <v>0</v>
      </c>
      <c r="J132" s="3" t="s">
        <v>15</v>
      </c>
      <c r="K132" s="2" t="str">
        <f>J132*39.10</f>
        <v>0</v>
      </c>
      <c r="L132" s="5"/>
    </row>
    <row r="133" spans="1:12" customHeight="1" ht="105" outlineLevel="3">
      <c r="A133" s="1"/>
      <c r="B133" s="1">
        <v>883094</v>
      </c>
      <c r="C133" s="1" t="s">
        <v>383</v>
      </c>
      <c r="D133" s="1" t="s">
        <v>384</v>
      </c>
      <c r="E133" s="2" t="s">
        <v>385</v>
      </c>
      <c r="F133" s="2" t="s">
        <v>386</v>
      </c>
      <c r="G133" s="2" t="s">
        <v>44</v>
      </c>
      <c r="H133" s="2">
        <v>0</v>
      </c>
      <c r="I133" s="1">
        <v>0</v>
      </c>
      <c r="J133" s="3" t="s">
        <v>15</v>
      </c>
      <c r="K133" s="2" t="str">
        <f>J133*101.66</f>
        <v>0</v>
      </c>
      <c r="L133" s="5"/>
    </row>
    <row r="134" spans="1:12" customHeight="1" ht="105" outlineLevel="3">
      <c r="A134" s="1"/>
      <c r="B134" s="1">
        <v>883095</v>
      </c>
      <c r="C134" s="1" t="s">
        <v>387</v>
      </c>
      <c r="D134" s="1" t="s">
        <v>388</v>
      </c>
      <c r="E134" s="2" t="s">
        <v>389</v>
      </c>
      <c r="F134" s="2" t="s">
        <v>390</v>
      </c>
      <c r="G134" s="2" t="s">
        <v>44</v>
      </c>
      <c r="H134" s="2">
        <v>0</v>
      </c>
      <c r="I134" s="1">
        <v>0</v>
      </c>
      <c r="J134" s="3" t="s">
        <v>15</v>
      </c>
      <c r="K134" s="2" t="str">
        <f>J134*265.88</f>
        <v>0</v>
      </c>
      <c r="L134" s="5"/>
    </row>
    <row r="135" spans="1:12" customHeight="1" ht="105" outlineLevel="3">
      <c r="A135" s="1"/>
      <c r="B135" s="1">
        <v>883096</v>
      </c>
      <c r="C135" s="1" t="s">
        <v>391</v>
      </c>
      <c r="D135" s="1" t="s">
        <v>392</v>
      </c>
      <c r="E135" s="2" t="s">
        <v>393</v>
      </c>
      <c r="F135" s="2" t="s">
        <v>394</v>
      </c>
      <c r="G135" s="2" t="s">
        <v>213</v>
      </c>
      <c r="H135" s="2">
        <v>0</v>
      </c>
      <c r="I135" s="1">
        <v>0</v>
      </c>
      <c r="J135" s="3" t="s">
        <v>15</v>
      </c>
      <c r="K135" s="2" t="str">
        <f>J135*281.52</f>
        <v>0</v>
      </c>
      <c r="L135" s="5"/>
    </row>
    <row r="136" spans="1:12" customHeight="1" ht="105" outlineLevel="3">
      <c r="A136" s="1"/>
      <c r="B136" s="1">
        <v>883097</v>
      </c>
      <c r="C136" s="1" t="s">
        <v>395</v>
      </c>
      <c r="D136" s="1" t="s">
        <v>396</v>
      </c>
      <c r="E136" s="2" t="s">
        <v>393</v>
      </c>
      <c r="F136" s="2" t="s">
        <v>397</v>
      </c>
      <c r="G136" s="2" t="s">
        <v>44</v>
      </c>
      <c r="H136" s="2">
        <v>0</v>
      </c>
      <c r="I136" s="1">
        <v>0</v>
      </c>
      <c r="J136" s="3" t="s">
        <v>15</v>
      </c>
      <c r="K136" s="2" t="str">
        <f>J136*291.38</f>
        <v>0</v>
      </c>
      <c r="L136" s="5"/>
    </row>
    <row r="137" spans="1:12" customHeight="1" ht="105" outlineLevel="3">
      <c r="A137" s="1"/>
      <c r="B137" s="1">
        <v>883098</v>
      </c>
      <c r="C137" s="1" t="s">
        <v>398</v>
      </c>
      <c r="D137" s="1" t="s">
        <v>399</v>
      </c>
      <c r="E137" s="2" t="s">
        <v>400</v>
      </c>
      <c r="F137" s="2" t="s">
        <v>401</v>
      </c>
      <c r="G137" s="2" t="s">
        <v>44</v>
      </c>
      <c r="H137" s="2">
        <v>0</v>
      </c>
      <c r="I137" s="1">
        <v>0</v>
      </c>
      <c r="J137" s="3" t="s">
        <v>15</v>
      </c>
      <c r="K137" s="2" t="str">
        <f>J137*372.30</f>
        <v>0</v>
      </c>
      <c r="L137" s="5"/>
    </row>
    <row r="138" spans="1:12" customHeight="1" ht="105" outlineLevel="3">
      <c r="A138" s="1"/>
      <c r="B138" s="1">
        <v>883099</v>
      </c>
      <c r="C138" s="1" t="s">
        <v>402</v>
      </c>
      <c r="D138" s="1">
        <v>7215</v>
      </c>
      <c r="E138" s="2" t="s">
        <v>403</v>
      </c>
      <c r="F138" s="2" t="s">
        <v>404</v>
      </c>
      <c r="G138" s="2">
        <v>3</v>
      </c>
      <c r="H138" s="2">
        <v>0</v>
      </c>
      <c r="I138" s="1">
        <v>0</v>
      </c>
      <c r="J138" s="3" t="s">
        <v>15</v>
      </c>
      <c r="K138" s="2" t="str">
        <f>J138*961.86</f>
        <v>0</v>
      </c>
      <c r="L138" s="5"/>
    </row>
    <row r="139" spans="1:12" customHeight="1" ht="105" outlineLevel="3">
      <c r="A139" s="1"/>
      <c r="B139" s="1">
        <v>883100</v>
      </c>
      <c r="C139" s="1" t="s">
        <v>405</v>
      </c>
      <c r="D139" s="1" t="s">
        <v>406</v>
      </c>
      <c r="E139" s="2" t="s">
        <v>407</v>
      </c>
      <c r="F139" s="2" t="s">
        <v>408</v>
      </c>
      <c r="G139" s="2">
        <v>0</v>
      </c>
      <c r="H139" s="2">
        <v>0</v>
      </c>
      <c r="I139" s="1">
        <v>0</v>
      </c>
      <c r="J139" s="3" t="s">
        <v>15</v>
      </c>
      <c r="K139" s="2" t="str">
        <f>J139*1042.10</f>
        <v>0</v>
      </c>
      <c r="L139" s="5"/>
    </row>
    <row r="140" spans="1:12" customHeight="1" ht="105" outlineLevel="3">
      <c r="A140" s="1"/>
      <c r="B140" s="1">
        <v>883101</v>
      </c>
      <c r="C140" s="1" t="s">
        <v>409</v>
      </c>
      <c r="D140" s="1">
        <v>7216</v>
      </c>
      <c r="E140" s="2" t="s">
        <v>410</v>
      </c>
      <c r="F140" s="2" t="s">
        <v>411</v>
      </c>
      <c r="G140" s="2">
        <v>3</v>
      </c>
      <c r="H140" s="2">
        <v>0</v>
      </c>
      <c r="I140" s="1">
        <v>0</v>
      </c>
      <c r="J140" s="3" t="s">
        <v>15</v>
      </c>
      <c r="K140" s="2" t="str">
        <f>J140*1088.00</f>
        <v>0</v>
      </c>
      <c r="L140" s="5"/>
    </row>
    <row r="141" spans="1:12" customHeight="1" ht="105" outlineLevel="3">
      <c r="A141" s="1"/>
      <c r="B141" s="1">
        <v>883102</v>
      </c>
      <c r="C141" s="1" t="s">
        <v>412</v>
      </c>
      <c r="D141" s="1">
        <v>6307</v>
      </c>
      <c r="E141" s="2" t="s">
        <v>413</v>
      </c>
      <c r="F141" s="2" t="s">
        <v>414</v>
      </c>
      <c r="G141" s="2">
        <v>0</v>
      </c>
      <c r="H141" s="2">
        <v>0</v>
      </c>
      <c r="I141" s="1">
        <v>0</v>
      </c>
      <c r="J141" s="3" t="s">
        <v>15</v>
      </c>
      <c r="K141" s="2" t="str">
        <f>J141*1233.69</f>
        <v>0</v>
      </c>
      <c r="L141" s="5"/>
    </row>
    <row r="142" spans="1:12" customHeight="1" ht="105" outlineLevel="3">
      <c r="A142" s="1"/>
      <c r="B142" s="1">
        <v>883103</v>
      </c>
      <c r="C142" s="1" t="s">
        <v>415</v>
      </c>
      <c r="D142" s="1">
        <v>6303</v>
      </c>
      <c r="E142" s="2" t="s">
        <v>416</v>
      </c>
      <c r="F142" s="2" t="s">
        <v>417</v>
      </c>
      <c r="G142" s="2">
        <v>0</v>
      </c>
      <c r="H142" s="2">
        <v>0</v>
      </c>
      <c r="I142" s="1">
        <v>0</v>
      </c>
      <c r="J142" s="3" t="s">
        <v>15</v>
      </c>
      <c r="K142" s="2" t="str">
        <f>J142*1504.80</f>
        <v>0</v>
      </c>
      <c r="L142" s="5"/>
    </row>
    <row r="143" spans="1:12" customHeight="1" ht="105" outlineLevel="3">
      <c r="A143" s="1"/>
      <c r="B143" s="1">
        <v>883104</v>
      </c>
      <c r="C143" s="1" t="s">
        <v>418</v>
      </c>
      <c r="D143" s="1">
        <v>6305</v>
      </c>
      <c r="E143" s="2" t="s">
        <v>419</v>
      </c>
      <c r="F143" s="2" t="s">
        <v>420</v>
      </c>
      <c r="G143" s="2">
        <v>0</v>
      </c>
      <c r="H143" s="2">
        <v>0</v>
      </c>
      <c r="I143" s="1">
        <v>0</v>
      </c>
      <c r="J143" s="3" t="s">
        <v>15</v>
      </c>
      <c r="K143" s="2" t="str">
        <f>J143*1421.20</f>
        <v>0</v>
      </c>
      <c r="L143" s="5"/>
    </row>
    <row r="144" spans="1:12" outlineLevel="1">
      <c r="A144" s="7" t="s">
        <v>421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5"/>
    </row>
    <row r="145" spans="1:12" customHeight="1" ht="105" outlineLevel="3">
      <c r="A145" s="1"/>
      <c r="B145" s="1">
        <v>884724</v>
      </c>
      <c r="C145" s="1" t="s">
        <v>422</v>
      </c>
      <c r="D145" s="1" t="s">
        <v>423</v>
      </c>
      <c r="E145" s="2" t="s">
        <v>424</v>
      </c>
      <c r="F145" s="2" t="s">
        <v>425</v>
      </c>
      <c r="G145" s="2" t="s">
        <v>44</v>
      </c>
      <c r="H145" s="2">
        <v>0</v>
      </c>
      <c r="I145" s="1">
        <v>0</v>
      </c>
      <c r="J145" s="3" t="s">
        <v>15</v>
      </c>
      <c r="K145" s="2" t="str">
        <f>J145*498.53</f>
        <v>0</v>
      </c>
      <c r="L145" s="5"/>
    </row>
    <row r="146" spans="1:12" customHeight="1" ht="105" outlineLevel="3">
      <c r="A146" s="1"/>
      <c r="B146" s="1">
        <v>884725</v>
      </c>
      <c r="C146" s="1" t="s">
        <v>426</v>
      </c>
      <c r="D146" s="1" t="s">
        <v>427</v>
      </c>
      <c r="E146" s="2" t="s">
        <v>428</v>
      </c>
      <c r="F146" s="2" t="s">
        <v>429</v>
      </c>
      <c r="G146" s="2" t="s">
        <v>44</v>
      </c>
      <c r="H146" s="2">
        <v>0</v>
      </c>
      <c r="I146" s="1">
        <v>0</v>
      </c>
      <c r="J146" s="3" t="s">
        <v>15</v>
      </c>
      <c r="K146" s="2" t="str">
        <f>J146*736.95</f>
        <v>0</v>
      </c>
      <c r="L146" s="5"/>
    </row>
    <row r="147" spans="1:12" customHeight="1" ht="105" outlineLevel="3">
      <c r="A147" s="1"/>
      <c r="B147" s="1">
        <v>884726</v>
      </c>
      <c r="C147" s="1" t="s">
        <v>430</v>
      </c>
      <c r="D147" s="1" t="s">
        <v>431</v>
      </c>
      <c r="E147" s="2" t="s">
        <v>432</v>
      </c>
      <c r="F147" s="2" t="s">
        <v>433</v>
      </c>
      <c r="G147" s="2" t="s">
        <v>44</v>
      </c>
      <c r="H147" s="2">
        <v>0</v>
      </c>
      <c r="I147" s="1">
        <v>0</v>
      </c>
      <c r="J147" s="3" t="s">
        <v>15</v>
      </c>
      <c r="K147" s="2" t="str">
        <f>J147*949.06</f>
        <v>0</v>
      </c>
      <c r="L147" s="5"/>
    </row>
    <row r="148" spans="1:12" customHeight="1" ht="105" outlineLevel="3">
      <c r="A148" s="1"/>
      <c r="B148" s="1">
        <v>884727</v>
      </c>
      <c r="C148" s="1" t="s">
        <v>434</v>
      </c>
      <c r="D148" s="1" t="s">
        <v>435</v>
      </c>
      <c r="E148" s="2" t="s">
        <v>436</v>
      </c>
      <c r="F148" s="2" t="s">
        <v>437</v>
      </c>
      <c r="G148" s="2">
        <v>10</v>
      </c>
      <c r="H148" s="2">
        <v>0</v>
      </c>
      <c r="I148" s="1">
        <v>0</v>
      </c>
      <c r="J148" s="3" t="s">
        <v>15</v>
      </c>
      <c r="K148" s="2" t="str">
        <f>J148*2226.34</f>
        <v>0</v>
      </c>
      <c r="L148" s="5"/>
    </row>
    <row r="149" spans="1:12" customHeight="1" ht="105" outlineLevel="3">
      <c r="A149" s="1"/>
      <c r="B149" s="1">
        <v>884728</v>
      </c>
      <c r="C149" s="1" t="s">
        <v>438</v>
      </c>
      <c r="D149" s="1" t="s">
        <v>439</v>
      </c>
      <c r="E149" s="2" t="s">
        <v>440</v>
      </c>
      <c r="F149" s="2" t="s">
        <v>441</v>
      </c>
      <c r="G149" s="2">
        <v>6</v>
      </c>
      <c r="H149" s="2">
        <v>0</v>
      </c>
      <c r="I149" s="1">
        <v>0</v>
      </c>
      <c r="J149" s="3" t="s">
        <v>15</v>
      </c>
      <c r="K149" s="2" t="str">
        <f>J149*3328.67</f>
        <v>0</v>
      </c>
      <c r="L149" s="5"/>
    </row>
    <row r="150" spans="1:12" customHeight="1" ht="105" outlineLevel="3">
      <c r="A150" s="1"/>
      <c r="B150" s="1">
        <v>884729</v>
      </c>
      <c r="C150" s="1" t="s">
        <v>442</v>
      </c>
      <c r="D150" s="1" t="s">
        <v>443</v>
      </c>
      <c r="E150" s="2" t="s">
        <v>444</v>
      </c>
      <c r="F150" s="2" t="s">
        <v>445</v>
      </c>
      <c r="G150" s="2">
        <v>4</v>
      </c>
      <c r="H150" s="2">
        <v>0</v>
      </c>
      <c r="I150" s="1">
        <v>0</v>
      </c>
      <c r="J150" s="3" t="s">
        <v>15</v>
      </c>
      <c r="K150" s="2" t="str">
        <f>J150*4355.14</f>
        <v>0</v>
      </c>
      <c r="L150" s="5"/>
    </row>
    <row r="151" spans="1:12" customHeight="1" ht="105" outlineLevel="3">
      <c r="A151" s="1"/>
      <c r="B151" s="1">
        <v>886013</v>
      </c>
      <c r="C151" s="1" t="s">
        <v>446</v>
      </c>
      <c r="D151" s="1" t="s">
        <v>447</v>
      </c>
      <c r="E151" s="2" t="s">
        <v>448</v>
      </c>
      <c r="F151" s="2" t="s">
        <v>449</v>
      </c>
      <c r="G151" s="2" t="s">
        <v>44</v>
      </c>
      <c r="H151" s="2">
        <v>0</v>
      </c>
      <c r="I151" s="1">
        <v>0</v>
      </c>
      <c r="J151" s="3" t="s">
        <v>15</v>
      </c>
      <c r="K151" s="2" t="str">
        <f>J151*108.38</f>
        <v>0</v>
      </c>
      <c r="L151" s="5"/>
    </row>
    <row r="152" spans="1:12" customHeight="1" ht="105" outlineLevel="3">
      <c r="A152" s="1"/>
      <c r="B152" s="1">
        <v>886014</v>
      </c>
      <c r="C152" s="1" t="s">
        <v>450</v>
      </c>
      <c r="D152" s="1" t="s">
        <v>451</v>
      </c>
      <c r="E152" s="2" t="s">
        <v>452</v>
      </c>
      <c r="F152" s="2" t="s">
        <v>453</v>
      </c>
      <c r="G152" s="2">
        <v>4</v>
      </c>
      <c r="H152" s="2">
        <v>0</v>
      </c>
      <c r="I152" s="1">
        <v>0</v>
      </c>
      <c r="J152" s="3" t="s">
        <v>15</v>
      </c>
      <c r="K152" s="2" t="str">
        <f>J152*165.66</f>
        <v>0</v>
      </c>
      <c r="L152" s="5"/>
    </row>
    <row r="153" spans="1:12" customHeight="1" ht="105" outlineLevel="3">
      <c r="A153" s="1"/>
      <c r="B153" s="1">
        <v>886015</v>
      </c>
      <c r="C153" s="1" t="s">
        <v>454</v>
      </c>
      <c r="D153" s="1" t="s">
        <v>455</v>
      </c>
      <c r="E153" s="2" t="s">
        <v>456</v>
      </c>
      <c r="F153" s="2" t="s">
        <v>457</v>
      </c>
      <c r="G153" s="2">
        <v>10</v>
      </c>
      <c r="H153" s="2">
        <v>0</v>
      </c>
      <c r="I153" s="1">
        <v>0</v>
      </c>
      <c r="J153" s="3" t="s">
        <v>15</v>
      </c>
      <c r="K153" s="2" t="str">
        <f>J153*332.87</f>
        <v>0</v>
      </c>
      <c r="L153" s="5"/>
    </row>
    <row r="154" spans="1:12" customHeight="1" ht="105" outlineLevel="3">
      <c r="A154" s="1"/>
      <c r="B154" s="1">
        <v>886016</v>
      </c>
      <c r="C154" s="1" t="s">
        <v>458</v>
      </c>
      <c r="D154" s="1" t="s">
        <v>459</v>
      </c>
      <c r="E154" s="2" t="s">
        <v>460</v>
      </c>
      <c r="F154" s="2" t="s">
        <v>461</v>
      </c>
      <c r="G154" s="2">
        <v>5</v>
      </c>
      <c r="H154" s="2">
        <v>0</v>
      </c>
      <c r="I154" s="1">
        <v>0</v>
      </c>
      <c r="J154" s="3" t="s">
        <v>15</v>
      </c>
      <c r="K154" s="2" t="str">
        <f>J154*410.28</f>
        <v>0</v>
      </c>
      <c r="L154" s="5"/>
    </row>
    <row r="155" spans="1:12" outlineLevel="1">
      <c r="A155" s="7" t="s">
        <v>462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5"/>
    </row>
    <row r="156" spans="1:12" customHeight="1" ht="105" outlineLevel="3">
      <c r="A156" s="1"/>
      <c r="B156" s="1">
        <v>885840</v>
      </c>
      <c r="C156" s="1" t="s">
        <v>463</v>
      </c>
      <c r="D156" s="1" t="s">
        <v>464</v>
      </c>
      <c r="E156" s="2" t="s">
        <v>465</v>
      </c>
      <c r="F156" s="2" t="s">
        <v>466</v>
      </c>
      <c r="G156" s="2">
        <v>3</v>
      </c>
      <c r="H156" s="2">
        <v>0</v>
      </c>
      <c r="I156" s="1">
        <v>0</v>
      </c>
      <c r="J156" s="3" t="s">
        <v>15</v>
      </c>
      <c r="K156" s="2" t="str">
        <f>J156*13313.15</f>
        <v>0</v>
      </c>
      <c r="L156" s="5"/>
    </row>
    <row r="157" spans="1:12" customHeight="1" ht="105" outlineLevel="3">
      <c r="A157" s="1"/>
      <c r="B157" s="1">
        <v>885841</v>
      </c>
      <c r="C157" s="1" t="s">
        <v>467</v>
      </c>
      <c r="D157" s="1" t="s">
        <v>468</v>
      </c>
      <c r="E157" s="2" t="s">
        <v>469</v>
      </c>
      <c r="F157" s="2" t="s">
        <v>470</v>
      </c>
      <c r="G157" s="2">
        <v>3</v>
      </c>
      <c r="H157" s="2">
        <v>0</v>
      </c>
      <c r="I157" s="1">
        <v>0</v>
      </c>
      <c r="J157" s="3" t="s">
        <v>15</v>
      </c>
      <c r="K157" s="2" t="str">
        <f>J157*13642.92</f>
        <v>0</v>
      </c>
      <c r="L157" s="5"/>
    </row>
    <row r="158" spans="1:12" customHeight="1" ht="105" outlineLevel="3">
      <c r="A158" s="1"/>
      <c r="B158" s="1">
        <v>885842</v>
      </c>
      <c r="C158" s="1" t="s">
        <v>471</v>
      </c>
      <c r="D158" s="1" t="s">
        <v>472</v>
      </c>
      <c r="E158" s="2" t="s">
        <v>473</v>
      </c>
      <c r="F158" s="2" t="s">
        <v>474</v>
      </c>
      <c r="G158" s="2">
        <v>1</v>
      </c>
      <c r="H158" s="2">
        <v>0</v>
      </c>
      <c r="I158" s="1">
        <v>0</v>
      </c>
      <c r="J158" s="3" t="s">
        <v>15</v>
      </c>
      <c r="K158" s="2" t="str">
        <f>J158*14302.46</f>
        <v>0</v>
      </c>
      <c r="L158" s="5"/>
    </row>
    <row r="159" spans="1:12" customHeight="1" ht="105" outlineLevel="3">
      <c r="A159" s="1"/>
      <c r="B159" s="1">
        <v>955766</v>
      </c>
      <c r="C159" s="1" t="s">
        <v>475</v>
      </c>
      <c r="D159" s="1" t="s">
        <v>476</v>
      </c>
      <c r="E159" s="2" t="s">
        <v>477</v>
      </c>
      <c r="F159" s="2" t="s">
        <v>478</v>
      </c>
      <c r="G159" s="2">
        <v>0</v>
      </c>
      <c r="H159" s="2">
        <v>0</v>
      </c>
      <c r="I159" s="1">
        <v>0</v>
      </c>
      <c r="J159" s="3" t="s">
        <v>15</v>
      </c>
      <c r="K159" s="2" t="str">
        <f>J159*17244.08</f>
        <v>0</v>
      </c>
      <c r="L159" s="5"/>
    </row>
    <row r="160" spans="1:12" customHeight="1" ht="105" outlineLevel="3">
      <c r="A160" s="1"/>
      <c r="B160" s="1">
        <v>955767</v>
      </c>
      <c r="C160" s="1" t="s">
        <v>479</v>
      </c>
      <c r="D160" s="1" t="s">
        <v>480</v>
      </c>
      <c r="E160" s="2" t="s">
        <v>481</v>
      </c>
      <c r="F160" s="2" t="s">
        <v>482</v>
      </c>
      <c r="G160" s="2">
        <v>0</v>
      </c>
      <c r="H160" s="2">
        <v>0</v>
      </c>
      <c r="I160" s="1">
        <v>0</v>
      </c>
      <c r="J160" s="3" t="s">
        <v>15</v>
      </c>
      <c r="K160" s="2" t="str">
        <f>J160*27169.72</f>
        <v>0</v>
      </c>
      <c r="L160" s="5"/>
    </row>
    <row r="161" spans="1:12" outlineLevel="1">
      <c r="A161" s="7" t="s">
        <v>483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5"/>
    </row>
    <row r="162" spans="1:12" outlineLevel="3">
      <c r="A162" s="1"/>
      <c r="B162" s="1">
        <v>959540</v>
      </c>
      <c r="C162" s="1" t="s">
        <v>484</v>
      </c>
      <c r="D162" s="1">
        <v>57690</v>
      </c>
      <c r="E162" s="2" t="s">
        <v>485</v>
      </c>
      <c r="F162" s="2" t="s">
        <v>486</v>
      </c>
      <c r="G162" s="2">
        <v>0</v>
      </c>
      <c r="H162" s="2">
        <v>0</v>
      </c>
      <c r="I162" s="1">
        <v>0</v>
      </c>
      <c r="J162" s="3" t="s">
        <v>15</v>
      </c>
      <c r="K162" s="2" t="str">
        <f>J162*1644.00</f>
        <v>0</v>
      </c>
      <c r="L162" s="5"/>
    </row>
    <row r="163" spans="1:12" outlineLevel="3">
      <c r="A163" s="1"/>
      <c r="B163" s="1">
        <v>959541</v>
      </c>
      <c r="C163" s="1" t="s">
        <v>487</v>
      </c>
      <c r="D163" s="1">
        <v>30852</v>
      </c>
      <c r="E163" s="2" t="s">
        <v>488</v>
      </c>
      <c r="F163" s="2" t="s">
        <v>489</v>
      </c>
      <c r="G163" s="2">
        <v>0</v>
      </c>
      <c r="H163" s="2">
        <v>0</v>
      </c>
      <c r="I163" s="1">
        <v>0</v>
      </c>
      <c r="J163" s="3" t="s">
        <v>15</v>
      </c>
      <c r="K163" s="2" t="str">
        <f>J163*1768.00</f>
        <v>0</v>
      </c>
      <c r="L163" s="5"/>
    </row>
    <row r="164" spans="1:12" outlineLevel="3">
      <c r="A164" s="1"/>
      <c r="B164" s="1">
        <v>959542</v>
      </c>
      <c r="C164" s="1" t="s">
        <v>490</v>
      </c>
      <c r="D164" s="1">
        <v>97345</v>
      </c>
      <c r="E164" s="2" t="s">
        <v>491</v>
      </c>
      <c r="F164" s="2" t="s">
        <v>492</v>
      </c>
      <c r="G164" s="2">
        <v>0</v>
      </c>
      <c r="H164" s="2">
        <v>0</v>
      </c>
      <c r="I164" s="1">
        <v>0</v>
      </c>
      <c r="J164" s="3" t="s">
        <v>15</v>
      </c>
      <c r="K164" s="2" t="str">
        <f>J164*3620.00</f>
        <v>0</v>
      </c>
      <c r="L164" s="5"/>
    </row>
    <row r="165" spans="1:12" outlineLevel="3">
      <c r="A165" s="1"/>
      <c r="B165" s="1">
        <v>959543</v>
      </c>
      <c r="C165" s="1" t="s">
        <v>493</v>
      </c>
      <c r="D165" s="1">
        <v>43638</v>
      </c>
      <c r="E165" s="2" t="s">
        <v>494</v>
      </c>
      <c r="F165" s="2" t="s">
        <v>495</v>
      </c>
      <c r="G165" s="2">
        <v>0</v>
      </c>
      <c r="H165" s="2">
        <v>0</v>
      </c>
      <c r="I165" s="1">
        <v>0</v>
      </c>
      <c r="J165" s="3" t="s">
        <v>15</v>
      </c>
      <c r="K165" s="2" t="str">
        <f>J165*1830.00</f>
        <v>0</v>
      </c>
      <c r="L165" s="5"/>
    </row>
    <row r="166" spans="1:12" outlineLevel="3">
      <c r="A166" s="1"/>
      <c r="B166" s="1">
        <v>959544</v>
      </c>
      <c r="C166" s="1" t="s">
        <v>496</v>
      </c>
      <c r="D166" s="1">
        <v>72046</v>
      </c>
      <c r="E166" s="2" t="s">
        <v>497</v>
      </c>
      <c r="F166" s="2" t="s">
        <v>498</v>
      </c>
      <c r="G166" s="2">
        <v>0</v>
      </c>
      <c r="H166" s="2">
        <v>0</v>
      </c>
      <c r="I166" s="1">
        <v>0</v>
      </c>
      <c r="J166" s="3" t="s">
        <v>15</v>
      </c>
      <c r="K166" s="2" t="str">
        <f>J166*3830.00</f>
        <v>0</v>
      </c>
      <c r="L166" s="5"/>
    </row>
    <row r="167" spans="1:12" outlineLevel="3">
      <c r="A167" s="1"/>
      <c r="B167" s="1">
        <v>959545</v>
      </c>
      <c r="C167" s="1" t="s">
        <v>499</v>
      </c>
      <c r="D167" s="1">
        <v>95956</v>
      </c>
      <c r="E167" s="2" t="s">
        <v>500</v>
      </c>
      <c r="F167" s="2" t="s">
        <v>501</v>
      </c>
      <c r="G167" s="2">
        <v>-1</v>
      </c>
      <c r="H167" s="2">
        <v>0</v>
      </c>
      <c r="I167" s="1">
        <v>0</v>
      </c>
      <c r="J167" s="3" t="s">
        <v>15</v>
      </c>
      <c r="K167" s="2" t="str">
        <f>J167*2037.00</f>
        <v>0</v>
      </c>
      <c r="L167" s="5"/>
    </row>
    <row r="168" spans="1:12" outlineLevel="3">
      <c r="A168" s="1"/>
      <c r="B168" s="1">
        <v>959546</v>
      </c>
      <c r="C168" s="1" t="s">
        <v>502</v>
      </c>
      <c r="D168" s="1">
        <v>87500</v>
      </c>
      <c r="E168" s="2" t="s">
        <v>503</v>
      </c>
      <c r="F168" s="2" t="s">
        <v>504</v>
      </c>
      <c r="G168" s="2">
        <v>0</v>
      </c>
      <c r="H168" s="2">
        <v>0</v>
      </c>
      <c r="I168" s="1">
        <v>0</v>
      </c>
      <c r="J168" s="3" t="s">
        <v>15</v>
      </c>
      <c r="K168" s="2" t="str">
        <f>J168*4446.00</f>
        <v>0</v>
      </c>
      <c r="L168" s="5"/>
    </row>
    <row r="169" spans="1:12" outlineLevel="3">
      <c r="A169" s="1"/>
      <c r="B169" s="1">
        <v>959547</v>
      </c>
      <c r="C169" s="1" t="s">
        <v>505</v>
      </c>
      <c r="D169" s="1">
        <v>77651</v>
      </c>
      <c r="E169" s="2" t="s">
        <v>506</v>
      </c>
      <c r="F169" s="2" t="s">
        <v>507</v>
      </c>
      <c r="G169" s="2">
        <v>0</v>
      </c>
      <c r="H169" s="2">
        <v>0</v>
      </c>
      <c r="I169" s="1">
        <v>0</v>
      </c>
      <c r="J169" s="3" t="s">
        <v>15</v>
      </c>
      <c r="K169" s="2" t="str">
        <f>J169*2649.00</f>
        <v>0</v>
      </c>
      <c r="L169" s="5"/>
    </row>
    <row r="170" spans="1:12" outlineLevel="3">
      <c r="A170" s="1"/>
      <c r="B170" s="1">
        <v>959548</v>
      </c>
      <c r="C170" s="1" t="s">
        <v>508</v>
      </c>
      <c r="D170" s="1">
        <v>99848</v>
      </c>
      <c r="E170" s="2" t="s">
        <v>509</v>
      </c>
      <c r="F170" s="2" t="s">
        <v>510</v>
      </c>
      <c r="G170" s="2">
        <v>0</v>
      </c>
      <c r="H170" s="2">
        <v>0</v>
      </c>
      <c r="I170" s="1">
        <v>0</v>
      </c>
      <c r="J170" s="3" t="s">
        <v>15</v>
      </c>
      <c r="K170" s="2" t="str">
        <f>J170*5462.00</f>
        <v>0</v>
      </c>
      <c r="L170" s="5"/>
    </row>
    <row r="171" spans="1:12" outlineLevel="3">
      <c r="A171" s="1"/>
      <c r="B171" s="1">
        <v>959549</v>
      </c>
      <c r="C171" s="1" t="s">
        <v>511</v>
      </c>
      <c r="D171" s="1">
        <v>26429</v>
      </c>
      <c r="E171" s="2" t="s">
        <v>512</v>
      </c>
      <c r="F171" s="2" t="s">
        <v>513</v>
      </c>
      <c r="G171" s="2">
        <v>0</v>
      </c>
      <c r="H171" s="2">
        <v>0</v>
      </c>
      <c r="I171" s="1">
        <v>0</v>
      </c>
      <c r="J171" s="3" t="s">
        <v>15</v>
      </c>
      <c r="K171" s="2" t="str">
        <f>J171*3022.00</f>
        <v>0</v>
      </c>
      <c r="L171" s="5"/>
    </row>
    <row r="172" spans="1:12" outlineLevel="3">
      <c r="A172" s="1"/>
      <c r="B172" s="1">
        <v>959550</v>
      </c>
      <c r="C172" s="1" t="s">
        <v>514</v>
      </c>
      <c r="D172" s="1">
        <v>92244</v>
      </c>
      <c r="E172" s="2" t="s">
        <v>515</v>
      </c>
      <c r="F172" s="2" t="s">
        <v>365</v>
      </c>
      <c r="G172" s="2">
        <v>0</v>
      </c>
      <c r="H172" s="2">
        <v>0</v>
      </c>
      <c r="I172" s="1">
        <v>0</v>
      </c>
      <c r="J172" s="3" t="s">
        <v>15</v>
      </c>
      <c r="K172" s="2" t="str">
        <f>J172*45.90</f>
        <v>0</v>
      </c>
      <c r="L172" s="5"/>
    </row>
    <row r="173" spans="1:12" outlineLevel="3">
      <c r="A173" s="1"/>
      <c r="B173" s="1">
        <v>959551</v>
      </c>
      <c r="C173" s="1" t="s">
        <v>516</v>
      </c>
      <c r="D173" s="1">
        <v>26547</v>
      </c>
      <c r="E173" s="2" t="s">
        <v>517</v>
      </c>
      <c r="F173" s="2" t="s">
        <v>518</v>
      </c>
      <c r="G173" s="2">
        <v>0</v>
      </c>
      <c r="H173" s="2">
        <v>0</v>
      </c>
      <c r="I173" s="1">
        <v>0</v>
      </c>
      <c r="J173" s="3" t="s">
        <v>15</v>
      </c>
      <c r="K173" s="2" t="str">
        <f>J173*58.90</f>
        <v>0</v>
      </c>
      <c r="L173" s="5"/>
    </row>
    <row r="174" spans="1:12" outlineLevel="3">
      <c r="A174" s="1"/>
      <c r="B174" s="1">
        <v>959552</v>
      </c>
      <c r="C174" s="1" t="s">
        <v>519</v>
      </c>
      <c r="D174" s="1">
        <v>74652</v>
      </c>
      <c r="E174" s="2" t="s">
        <v>520</v>
      </c>
      <c r="F174" s="2" t="s">
        <v>521</v>
      </c>
      <c r="G174" s="2">
        <v>0</v>
      </c>
      <c r="H174" s="2">
        <v>0</v>
      </c>
      <c r="I174" s="1">
        <v>0</v>
      </c>
      <c r="J174" s="3" t="s">
        <v>15</v>
      </c>
      <c r="K174" s="2" t="str">
        <f>J174*75.90</f>
        <v>0</v>
      </c>
      <c r="L174" s="5"/>
    </row>
    <row r="175" spans="1:12" outlineLevel="3">
      <c r="A175" s="1"/>
      <c r="B175" s="1">
        <v>959553</v>
      </c>
      <c r="C175" s="1" t="s">
        <v>522</v>
      </c>
      <c r="D175" s="1">
        <v>66054</v>
      </c>
      <c r="E175" s="2" t="s">
        <v>523</v>
      </c>
      <c r="F175" s="2" t="s">
        <v>524</v>
      </c>
      <c r="G175" s="2">
        <v>0</v>
      </c>
      <c r="H175" s="2">
        <v>0</v>
      </c>
      <c r="I175" s="1">
        <v>0</v>
      </c>
      <c r="J175" s="3" t="s">
        <v>15</v>
      </c>
      <c r="K175" s="2" t="str">
        <f>J175*99.00</f>
        <v>0</v>
      </c>
      <c r="L1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:K11"/>
    <mergeCell ref="A24:K24"/>
    <mergeCell ref="A99:K99"/>
    <mergeCell ref="A113:K113"/>
    <mergeCell ref="A144:K144"/>
    <mergeCell ref="A155:K155"/>
    <mergeCell ref="A161:K161"/>
    <mergeCell ref="A25:K25"/>
    <mergeCell ref="A56:K56"/>
    <mergeCell ref="A70:K70"/>
    <mergeCell ref="A75:K75"/>
    <mergeCell ref="A86:K86"/>
    <mergeCell ref="A94:K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2026-09-13T06:45:56+03:00</dcterms:created>
  <dcterms:modified xsi:type="dcterms:W3CDTF">2026-09-13T06:45:56+03:00</dcterms:modified>
  <dc:title>Untitled Spreadsheet</dc:title>
  <dc:description/>
  <dc:subject/>
  <cp:keywords/>
  <cp:category/>
</cp:coreProperties>
</file>