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<sst xmlns="http://schemas.openxmlformats.org/spreadsheetml/2006/main" uniqueCount="436">
  <si>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</si>
  <si>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</si>
  <si>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</si>
  <si>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</si>
  <si>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</si>
  <si>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</si>
  <si>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</si>
  <si>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</si>
  <si>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</si>
  <si>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</si>
  <si>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</si>
  <si>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отводами</t>
  </si>
  <si>
    <t>Коллектора НЕРЖ. сталь VALTEC</t>
  </si>
  <si>
    <t>VLC-712001</t>
  </si>
  <si>
    <t>VTc.510.SS.080503</t>
  </si>
  <si>
    <t>Коллектор из нерж. стали, с м-о расст вых. 100мм, 1 1/2"х 3 вых. 3/4" нар.   (1 /5шт)</t>
  </si>
  <si>
    <t>5 303.00 руб.</t>
  </si>
  <si>
    <t>&gt;25</t>
  </si>
  <si>
    <t>шт</t>
  </si>
  <si>
    <t>VLC-712002</t>
  </si>
  <si>
    <t>VTc.510.SS.080504</t>
  </si>
  <si>
    <t>Коллектор из нерж. стали, с м-о расст вых. 100мм, 1 1/2"х 4 вых. 3/4" нар.   (1 /5шт)</t>
  </si>
  <si>
    <t>6 114.00 руб.</t>
  </si>
  <si>
    <t>&gt;10</t>
  </si>
  <si>
    <t>VLC-712003</t>
  </si>
  <si>
    <t>VTc.510.SS.080505</t>
  </si>
  <si>
    <t>Коллектор из нерж. стали, с м-о расст вых. 100мм, 1 1/2"х 5 вых. 3/4" нар.   (1 /5шт)</t>
  </si>
  <si>
    <t>8 314.00 руб.</t>
  </si>
  <si>
    <t>&gt;50</t>
  </si>
  <si>
    <t>VLC-712004</t>
  </si>
  <si>
    <t>VTc.510.SS.080506</t>
  </si>
  <si>
    <t>Коллектор из нерж. стали, с м-о расст вых. 100мм, 1 1/2"х 6 вых. 3/4" нар.   (1 /5шт)</t>
  </si>
  <si>
    <t>9 619.00 руб.</t>
  </si>
  <si>
    <t>VLC-712005</t>
  </si>
  <si>
    <t>VTc.510.SS.080507</t>
  </si>
  <si>
    <t>Коллектор из нерж. стали, с м-о расст вых. 100мм, 1 1/2"х 7 вых. 3/4" нар.   (1 /5шт)</t>
  </si>
  <si>
    <t>11 681.00 руб.</t>
  </si>
  <si>
    <t>VLC-712006</t>
  </si>
  <si>
    <t>VTc.510.SS.060403</t>
  </si>
  <si>
    <t>Коллектор из нерж. стали, с м-о расст вых. 100мм, 1"х 3 вых. 1/2" нар.   (1 /12шт)</t>
  </si>
  <si>
    <t>2 546.00 руб.</t>
  </si>
  <si>
    <t>VLC-712007</t>
  </si>
  <si>
    <t>VTc.510.SS.060404</t>
  </si>
  <si>
    <t>Коллектор из нерж. стали, с м-о расст вых. 100мм, 1"х 4 вых. 1/2" нар.   (1 /10шт)</t>
  </si>
  <si>
    <t>3 445.00 руб.</t>
  </si>
  <si>
    <t>VLC-712008</t>
  </si>
  <si>
    <t>VTc.510.SS.060405</t>
  </si>
  <si>
    <t>Коллектор из нерж. стали, с м-о расст вых. 100мм, 1"х 5 вых. 1/2" нар.   (1 /10шт)</t>
  </si>
  <si>
    <t>4 190.00 руб.</t>
  </si>
  <si>
    <t>VLC-712009</t>
  </si>
  <si>
    <t>VTc.510.SS.060406</t>
  </si>
  <si>
    <t>Коллектор из нерж. стали, с м-о расст вых. 100мм, 1"х 6 вых. 1/2" нар.   (1 /10шт)</t>
  </si>
  <si>
    <t>5 356.00 руб.</t>
  </si>
  <si>
    <t>VLC-712010</t>
  </si>
  <si>
    <t>VTc.510.SS.060407</t>
  </si>
  <si>
    <t>Коллектор из нерж. стали, с м-о расст вых. 100мм, 1"х 7 вых. 1/2" нар.   (1 /10шт)</t>
  </si>
  <si>
    <t>6 024.00 руб.</t>
  </si>
  <si>
    <t>VLC-712011</t>
  </si>
  <si>
    <t>VTc.510.SS.060408</t>
  </si>
  <si>
    <t>Коллектор из нерж. стали, с м-о расст вых. 100мм, 1"х 8 вых. 1/2" нар.   (1 /10шт)</t>
  </si>
  <si>
    <t>6 154.00 руб.</t>
  </si>
  <si>
    <t>VLC-712012</t>
  </si>
  <si>
    <t>VTc.505.SS.060502</t>
  </si>
  <si>
    <t>Коллектор из нерж. стали, с м-о расст вых. 50мм, 1"х 2 вых. 3/4" Евроконус    (1 /18шт)</t>
  </si>
  <si>
    <t>1 524.00 руб.</t>
  </si>
  <si>
    <t>&gt;100</t>
  </si>
  <si>
    <t>VLC-712013</t>
  </si>
  <si>
    <t>VTc.505.SS.060503</t>
  </si>
  <si>
    <t>Коллектор из нерж. стали, с м-о расст вых. 50мм, 1"х 3 вых. 3/4" Евроконус   (1 /12шт)</t>
  </si>
  <si>
    <t>2 097.00 руб.</t>
  </si>
  <si>
    <t>VLC-712014</t>
  </si>
  <si>
    <t>VTc.505.SS.060504</t>
  </si>
  <si>
    <t>Коллектор из нерж. стали, с м-о расст вых. 50мм, 1"х 4 вых. 3/4" Евроконус  (1 /10шт)</t>
  </si>
  <si>
    <t>2 675.00 руб.</t>
  </si>
  <si>
    <t>VLC-712015</t>
  </si>
  <si>
    <t>VTc.505.SS.060505</t>
  </si>
  <si>
    <t>Коллектор из нерж. стали, с м-о расст вых. 50мм, 1"х 5 вых. 3/4" Евроконус   (1 /11шт)</t>
  </si>
  <si>
    <t>2 862.00 руб.</t>
  </si>
  <si>
    <t>VLC-712016</t>
  </si>
  <si>
    <t>VTc.505.SS.060506</t>
  </si>
  <si>
    <t>Коллектор из нерж. стали, с м-о расст вых. 50мм, 1"х 6 вых. 3/4" Евроконус   (1 /10шт)</t>
  </si>
  <si>
    <t>3 357.00 руб.</t>
  </si>
  <si>
    <t>VLC-712017</t>
  </si>
  <si>
    <t>VTc.505.SS.060507</t>
  </si>
  <si>
    <t>Коллектор из нерж. стали, с м-о расст вых. 50мм, 1"х 7 вых. 3/4" Евроконус   (1 /10шт)</t>
  </si>
  <si>
    <t>4 036.00 руб.</t>
  </si>
  <si>
    <t>VLC-712018</t>
  </si>
  <si>
    <t>VTc.505.SS.060508</t>
  </si>
  <si>
    <t>Коллектор из нерж. стали, с м-о расст вых. 50мм, 1"х 8 вых. 3/4" Евроконус   (1 /10шт)</t>
  </si>
  <si>
    <t>4 450.00 руб.</t>
  </si>
  <si>
    <t>VLC-712019</t>
  </si>
  <si>
    <t>VTc.505.SS.060509</t>
  </si>
  <si>
    <t>Коллектор из нерж. стали, с м-о расст вых. 50мм, 1"х 9 вых. 3/4" Евроконус   (1 /10шт)</t>
  </si>
  <si>
    <t>5 223.00 руб.</t>
  </si>
  <si>
    <t>VLC-712020</t>
  </si>
  <si>
    <t>VTc.505.SS.060510</t>
  </si>
  <si>
    <t>Коллектор из нерж. стали, с м-о расст вых. 50мм, 1"х 10 вых. 3/4" Евроконус   (1 /10шт)</t>
  </si>
  <si>
    <t>5 355.00 руб.</t>
  </si>
  <si>
    <t>VLC-900302</t>
  </si>
  <si>
    <t>VTc.510.SS.060402</t>
  </si>
  <si>
    <t>Коллектор из нерж. стали, с м-о расст вых. 100мм, 1"х 2 вых. 1/2" нар.</t>
  </si>
  <si>
    <t>2 065.00 руб.</t>
  </si>
  <si>
    <t>VLC-900936</t>
  </si>
  <si>
    <t>VTc.510.SL.080502</t>
  </si>
  <si>
    <t>Коллектор из нерж. стали, с м-о расст вых. 100 мм, 1 1/2"х 2 вых. 3/4" нар.р.(нов)</t>
  </si>
  <si>
    <t>3 955.00 руб.</t>
  </si>
  <si>
    <t>VLC-900937</t>
  </si>
  <si>
    <t>VTc.510.SL.080503</t>
  </si>
  <si>
    <t>Коллектор из нерж. стали, с м-о расст вых. 100мм, 1 1/2"х 3 вых. 3/4" нар.р.(нов)</t>
  </si>
  <si>
    <t>VLC-900938</t>
  </si>
  <si>
    <t>VTc.510.SL.080504</t>
  </si>
  <si>
    <t>Коллектор из нерж. стали, с м-о расст вых. 100мм, 1 1/2"х 4 вых. 3/4" нар.р.(нов)</t>
  </si>
  <si>
    <t>6 719.00 руб.</t>
  </si>
  <si>
    <t>VLC-900939</t>
  </si>
  <si>
    <t>VTc.510.SL.080505</t>
  </si>
  <si>
    <t>Коллектор из нерж. стали, с м-о расст вых. 100мм, 1 1/2"х 5 вых. 3/4" нар.р.(нов)</t>
  </si>
  <si>
    <t>VLC-900940</t>
  </si>
  <si>
    <t>VTc.510.SL.080506</t>
  </si>
  <si>
    <t>Коллектор из нерж. стали, с м-о расст вых. 100мм, 1 1/2"х 6 вых. 3/4" нар.р.(нов)</t>
  </si>
  <si>
    <t>VLC-900941</t>
  </si>
  <si>
    <t>VTc.510.SL.080507</t>
  </si>
  <si>
    <t>Коллектор из нерж. стали, с м-о расст вых. 100мм, 1 1/2"х 7 вых. 3/4" нар.р.(нов)</t>
  </si>
  <si>
    <t>VLC-901007</t>
  </si>
  <si>
    <t>VTc.510.SL.080508</t>
  </si>
  <si>
    <t>Коллектор из нерж. стали, с м-о расст вых. 100мм, 1 1/2"х 8 вых. 3/4" нар.р.(нов)</t>
  </si>
  <si>
    <t>12 185.00 руб.</t>
  </si>
  <si>
    <t>Коллектора стальные VALTEC</t>
  </si>
  <si>
    <t>VLC-900303</t>
  </si>
  <si>
    <t>VTc.510.BS.060402</t>
  </si>
  <si>
    <t>Коллектор из стали (труба ДУ-40), с м-о расст вых. 100мм, 1"х 2 вых. 1/2" нар.</t>
  </si>
  <si>
    <t>1 560.00 руб.</t>
  </si>
  <si>
    <t>VLC-900304</t>
  </si>
  <si>
    <t>VTc.510.BS.060403</t>
  </si>
  <si>
    <t>Коллектор из стали (труба ДУ-40), с м-о расст вых. 100мм, 1"х 3 вых. 1/2" нар.</t>
  </si>
  <si>
    <t>1 781.00 руб.</t>
  </si>
  <si>
    <t>VLC-900305</t>
  </si>
  <si>
    <t>VTc.510.BS.060404</t>
  </si>
  <si>
    <t>Коллектор из стали (труба ДУ-40), с м-о расст вых. 100мм, 1"х 4 вых. 1/2" нар.</t>
  </si>
  <si>
    <t>1 962.00 руб.</t>
  </si>
  <si>
    <t>VLC-900306</t>
  </si>
  <si>
    <t>VTc.510.BS.060405</t>
  </si>
  <si>
    <t>Коллектор из стали (труба ДУ-40), с м-о расст вых. 100мм, 1"х 5 вых. 1/2" нар.</t>
  </si>
  <si>
    <t>2 185.00 руб.</t>
  </si>
  <si>
    <t>VLC-900307</t>
  </si>
  <si>
    <t>VTc.510.BS.060406</t>
  </si>
  <si>
    <t>Коллектор из стали (труба ДУ-40), с м-о расст вых. 100мм, 1"х 6 вых. 1/2" нар.</t>
  </si>
  <si>
    <t>2 377.00 руб.</t>
  </si>
  <si>
    <t>VLC-900308</t>
  </si>
  <si>
    <t>VTc.510.BS.060407</t>
  </si>
  <si>
    <t>Коллектор из стали (труба ДУ-40), с м-о расст вых. 100мм, 1"х 7 вых. 1/2" нар.</t>
  </si>
  <si>
    <t>2 610.00 руб.</t>
  </si>
  <si>
    <t>VLC-900309</t>
  </si>
  <si>
    <t>VTc.510.BS.060408</t>
  </si>
  <si>
    <t>Коллектор из стали (труба ДУ-40), с м-о расст вых. 100мм, 1"х 8 вых. 1/2" нар.</t>
  </si>
  <si>
    <t>2 833.00 руб.</t>
  </si>
  <si>
    <t>VLC-900310</t>
  </si>
  <si>
    <t>VTc.510.BS.060409</t>
  </si>
  <si>
    <t>Коллектор из стали (труба ДУ-40), с м-о расст вых. 100мм, 1"х 9 вых. 1/2" нар.</t>
  </si>
  <si>
    <t>3 032.00 руб.</t>
  </si>
  <si>
    <t>VLC-900537</t>
  </si>
  <si>
    <t>VTc.510.BS.50060404</t>
  </si>
  <si>
    <t>Коллектор из стали (труба ДУ-50), с м-о расст вых. 100мм, 1"х 4 вых. 1/2" нар.</t>
  </si>
  <si>
    <t>2 391.00 руб.</t>
  </si>
  <si>
    <t>VLC-900538</t>
  </si>
  <si>
    <t>VTc.510.BS.50060405</t>
  </si>
  <si>
    <t>Коллектор из стали (труба ДУ-50), с м-о расст вых. 100мм, 1"х 5 вых. 1/2" нар.</t>
  </si>
  <si>
    <t>2 612.00 руб.</t>
  </si>
  <si>
    <t>VLC-900539</t>
  </si>
  <si>
    <t>VTc.510.BS.50060406</t>
  </si>
  <si>
    <t>Коллектор из стали (труба ДУ-50), с м-о расст вых. 100мм, 1"х 6 вых. 1/2" нар.</t>
  </si>
  <si>
    <t>2 879.00 руб.</t>
  </si>
  <si>
    <t>VLC-900540</t>
  </si>
  <si>
    <t>VTc.510.BS.50060407</t>
  </si>
  <si>
    <t>Коллектор из стали (труба ДУ-50), с м-о расст вых. 100мм, 1"х 7 вых. 1/2" нар.</t>
  </si>
  <si>
    <t>3 229.00 руб.</t>
  </si>
  <si>
    <t>VLC-900541</t>
  </si>
  <si>
    <t>VTc.510.BS.50060408</t>
  </si>
  <si>
    <t>Коллектор из стали (труба ДУ-50), с м-о расст вых. 100мм, 1"х 8 вых. 1/2" нар.</t>
  </si>
  <si>
    <t>3 478.00 руб.</t>
  </si>
  <si>
    <t>VLC-900586</t>
  </si>
  <si>
    <t>VTc.510.BS.50060403</t>
  </si>
  <si>
    <t>Коллектор из стали (труба ДУ-50), с м-о расст вых. 100мм, 1"х 3 вых. 1/2" нар.</t>
  </si>
  <si>
    <t>2 213.00 руб.</t>
  </si>
  <si>
    <t>VLC-900587</t>
  </si>
  <si>
    <t>VTc.510.BS.50060409</t>
  </si>
  <si>
    <t>Коллектор из стали (труба ДУ-50), с м-о расст вых. 100мм, 1"х 9 вых. 1/2" нар.</t>
  </si>
  <si>
    <t>3 865.00 руб.</t>
  </si>
  <si>
    <t>VLC-900880</t>
  </si>
  <si>
    <t>VTc.510.BS.SG40060402</t>
  </si>
  <si>
    <t>Коллектор из стальн. тр. DN 40 с межц. расст. вых. 100мм, 1"х 2 вых. 1/2" нар.</t>
  </si>
  <si>
    <t>1 652.00 руб.</t>
  </si>
  <si>
    <t>VLC-900881</t>
  </si>
  <si>
    <t>VTc.510.BS.SG40060403</t>
  </si>
  <si>
    <t>Коллектор из стальн. тр. DN 40 с межц. расст. вых.  100мм, 1"х 3 вых. 1/2" нар.</t>
  </si>
  <si>
    <t>1 952.00 руб.</t>
  </si>
  <si>
    <t>VLC-900882</t>
  </si>
  <si>
    <t>VTc.510.BS.SG40060404</t>
  </si>
  <si>
    <t>Коллектор из стальн. тр. DN 40 с межц. расст. вых.  100мм, 1"х 4 вых. 1/2" нар.</t>
  </si>
  <si>
    <t>2 203.00 руб.</t>
  </si>
  <si>
    <t>VLC-900883</t>
  </si>
  <si>
    <t>VTc.510.BS.SG40060405</t>
  </si>
  <si>
    <t>Коллектор из стальн. тр. DN 40 с межц. расст. вых. 100мм, 1"х 5 вых. 1/2" нар.</t>
  </si>
  <si>
    <t>2 496.00 руб.</t>
  </si>
  <si>
    <t>VLC-900884</t>
  </si>
  <si>
    <t>VTc.510.BS.SG40060406</t>
  </si>
  <si>
    <t>Коллектор из стальн. тр. DN 40 с межц. расст. вых.  100мм, 1"х 6 вых. 1/2" нар.</t>
  </si>
  <si>
    <t>2 787.00 руб.</t>
  </si>
  <si>
    <t>VLC-900885</t>
  </si>
  <si>
    <t>VTc.510.BS.SG40060407</t>
  </si>
  <si>
    <t>Коллектор из стальн. тр. DN 40 с межц. расст. вых. 100мм, 1"х 7 вых. 1/2" нар.</t>
  </si>
  <si>
    <t>3 082.00 руб.</t>
  </si>
  <si>
    <t>VLC-900886</t>
  </si>
  <si>
    <t>VTc.510.BS.SG40060408</t>
  </si>
  <si>
    <t>Коллектор из стальн. тр. DN 40 с межц. расст. вых. 100мм, 1"х 8 вых. 1/2" нар.</t>
  </si>
  <si>
    <t>3 373.00 руб.</t>
  </si>
  <si>
    <t>VLC-900887</t>
  </si>
  <si>
    <t>VTc.510.BS.SG40060409</t>
  </si>
  <si>
    <t>Коллектор из стальн. тр. DN 40 с межц. расст. вых. 100мм, 1"х 9 вых. 1/2" нар.</t>
  </si>
  <si>
    <t>3 668.00 руб.</t>
  </si>
  <si>
    <t>VLC-900888</t>
  </si>
  <si>
    <t>VTc.510.BS.SG40060410</t>
  </si>
  <si>
    <t>Коллектор из стальн. тр. DN 40 с межц. расст. вых. 100мм, 1"х 10 вых. 1/2" нар.</t>
  </si>
  <si>
    <t>3 963.00 руб.</t>
  </si>
  <si>
    <t>VLC-900889</t>
  </si>
  <si>
    <t>VTc.510.BS.SG40060411</t>
  </si>
  <si>
    <t>Коллектор из стальн. тр. DN 40 с межц. расст. вых. 100мм, 1"х 11 вых. 1/2" нар.</t>
  </si>
  <si>
    <t>4 256.00 руб.</t>
  </si>
  <si>
    <t>VLC-900890</t>
  </si>
  <si>
    <t>VTc.510.BS.SG50060402</t>
  </si>
  <si>
    <t>Коллектор из стальн. тр. DN 50 с межц. расст. вых.  100мм, 1"х 2 вых. 1/2" нар.</t>
  </si>
  <si>
    <t>1 943.00 руб.</t>
  </si>
  <si>
    <t>VLC-900891</t>
  </si>
  <si>
    <t>VTc.510.BS.SG50060403</t>
  </si>
  <si>
    <t>Коллектор из стальн. тр. DN 50 с межц. расст. вых.  100мм, 1"х 3 вых. 1/2" нар.</t>
  </si>
  <si>
    <t>2 351.00 руб.</t>
  </si>
  <si>
    <t>VLC-900892</t>
  </si>
  <si>
    <t>VTc.510.BS.SG50060404</t>
  </si>
  <si>
    <t>Коллектор из стальн. тр. DN 50 с межц. расст. вых. 100мм, 1"х 4 вых. 1/2" нар.</t>
  </si>
  <si>
    <t>2 719.00 руб.</t>
  </si>
  <si>
    <t>VLC-900893</t>
  </si>
  <si>
    <t>VTc.510.BS.SG50060405</t>
  </si>
  <si>
    <t>Коллектор из стальн. тр. DN 50 с межц. расст. вых.100мм, 1"х 5 вых. 1/2" нар.</t>
  </si>
  <si>
    <t>3 029.00 руб.</t>
  </si>
  <si>
    <t>VLC-900894</t>
  </si>
  <si>
    <t>VTc.510.BS.SG50060406</t>
  </si>
  <si>
    <t>Коллектор из стальн. тр. DN 50 с межц. расст. вых. 100мм, 1"х 6 вых. 1/2" нар.</t>
  </si>
  <si>
    <t>3 391.00 руб.</t>
  </si>
  <si>
    <t>VLC-900895</t>
  </si>
  <si>
    <t>VTc.510.BS.SG50060407</t>
  </si>
  <si>
    <t>Коллектор из стальн. тр. DN 50 с межц. расст. вых. 100мм, 1"х 7 вых. 1/2" нар.</t>
  </si>
  <si>
    <t>3 829.00 руб.</t>
  </si>
  <si>
    <t>VLC-900896</t>
  </si>
  <si>
    <t>VTc.510.BS.SG50060408</t>
  </si>
  <si>
    <t>Коллектор из стальн. тр. DN 50 с межц. расст. вых.100мм, 1"х 8 вых. 1/2" нар.</t>
  </si>
  <si>
    <t>4 195.00 руб.</t>
  </si>
  <si>
    <t>VLC-900897</t>
  </si>
  <si>
    <t>VTc.510.BS.SG50060409</t>
  </si>
  <si>
    <t>Коллектор из стальн. тр. DN 50 с межц. расст. вых. 100мм, 1"х 9 вых. 1/2" нар.</t>
  </si>
  <si>
    <t>4 562.00 руб.</t>
  </si>
  <si>
    <t>VLC-900898</t>
  </si>
  <si>
    <t>VTc.510.BS.SG50060410</t>
  </si>
  <si>
    <t>Коллектор из стальн. тр. DN 50 с межц. расст. вых.  100мм, 1"х 10 вых. 1/2" нар.</t>
  </si>
  <si>
    <t>4 836.00 руб.</t>
  </si>
  <si>
    <t>VLC-900899</t>
  </si>
  <si>
    <t>VTc.510.BS.SG50060411</t>
  </si>
  <si>
    <t>Коллектор из стальн. тр. DN 50 с межц. расст. вых.  100мм, 1"х 11 вых. 1/2" нар.</t>
  </si>
  <si>
    <t>5 197.00 руб.</t>
  </si>
  <si>
    <t>VLC-900942</t>
  </si>
  <si>
    <t>VTc.512.BS.SG40060402</t>
  </si>
  <si>
    <t>Коллектор из стальной трубы DN 40 с межцентровым расстоянием выходов 120мм, 1"х 2 вых. 1/2" нар.</t>
  </si>
  <si>
    <t>1 966.00 руб.</t>
  </si>
  <si>
    <t>VLC-900943</t>
  </si>
  <si>
    <t>VTc.512.BS.SG40060403</t>
  </si>
  <si>
    <t>Коллектор из стальной трубы DN 40 с межцентровым расстоянием выходов 120мм, 1"х 3 вых. 1/2" нар.</t>
  </si>
  <si>
    <t>2 269.00 руб.</t>
  </si>
  <si>
    <t>VLC-900944</t>
  </si>
  <si>
    <t>VTc.512.BS.SG40060404</t>
  </si>
  <si>
    <t>Коллектор из стальной трубы DN 40 с межцентровым расстоянием выходов 120мм, 1"х 4 вых. 1/2" нар.</t>
  </si>
  <si>
    <t>2 514.00 руб.</t>
  </si>
  <si>
    <t>VLC-900945</t>
  </si>
  <si>
    <t>VTc.512.BS.SG40060405</t>
  </si>
  <si>
    <t>Коллектор из стальной трубы DN 40 с межцентровым расстоянием выходов 120мм, 1"х 5 вых. 1/2" нар.</t>
  </si>
  <si>
    <t>2 807.00 руб.</t>
  </si>
  <si>
    <t>VLC-900946</t>
  </si>
  <si>
    <t>VTc.512.BS.SG40060406</t>
  </si>
  <si>
    <t>Коллектор из стальной трубы DN 40 с межцентровым расстоянием выходов 120мм, 1"х 6 вых. 1/2" нар.</t>
  </si>
  <si>
    <t>3 098.00 руб.</t>
  </si>
  <si>
    <t>VLC-900947</t>
  </si>
  <si>
    <t>VTc.512.BS.SG40060407</t>
  </si>
  <si>
    <t>Коллектор из стальной трубы DN 40 с межцентровым расстоянием выходов 120мм, 1"х 7 вых. 1/2" нар.</t>
  </si>
  <si>
    <t>3 460.00 руб.</t>
  </si>
  <si>
    <t>VLC-900948</t>
  </si>
  <si>
    <t>VTc.512.BS.SG50060408</t>
  </si>
  <si>
    <t>Коллектор из стальной трубы DN 40 с межцентровым расстоянием выходов 120мм, 1"х 8 вых. 1/2" нар.</t>
  </si>
  <si>
    <t>3 757.00 руб.</t>
  </si>
  <si>
    <t>VLC-901008</t>
  </si>
  <si>
    <t>510.BS.C40060402</t>
  </si>
  <si>
    <t>Коллектор из стальной трубы DN 40 с межцентровым расстоянием выходов 100мм, 1"х 2 вых. 1/2" нар.</t>
  </si>
  <si>
    <t>1 453.00 руб.</t>
  </si>
  <si>
    <t>VLC-901009</t>
  </si>
  <si>
    <t>510.BS.C40060403</t>
  </si>
  <si>
    <t>Коллектор из стальной трубы DN 40 с межцентровым расстоянием выходов  100мм, 1"х 3 вых. 1/2" нар.</t>
  </si>
  <si>
    <t>1 690.00 руб.</t>
  </si>
  <si>
    <t>VLC-901010</t>
  </si>
  <si>
    <t>510.BS.C40060404</t>
  </si>
  <si>
    <t>Коллектор из стальной трубы DN 40 с межцентровым расстоянием выходов  100мм, 1"х 4 вых. 1/2" нар.</t>
  </si>
  <si>
    <t>1 915.00 руб.</t>
  </si>
  <si>
    <t>VLC-901011</t>
  </si>
  <si>
    <t>510.BS.C40060405</t>
  </si>
  <si>
    <t>Коллектор из стальной трубы DN 40 с межцентровым расстоянием выходов  100мм, 1"х 5 вых. 1/2" нар.</t>
  </si>
  <si>
    <t>2 275.00 руб.</t>
  </si>
  <si>
    <t>VLC-901012</t>
  </si>
  <si>
    <t>510.BS.C40060406</t>
  </si>
  <si>
    <t>Коллектор из стальной трубы DN 40 с межцентровым расстоянием выходов  100мм, 1"х 6 вых. 1/2" нар.</t>
  </si>
  <si>
    <t>2 475.00 руб.</t>
  </si>
  <si>
    <t>VLC-901013</t>
  </si>
  <si>
    <t>510.BS.C40060407</t>
  </si>
  <si>
    <t>Коллектор из стальной трубы DN 40 с межцентровым расстоянием выходов 100мм, 1"х 7 вых. 1/2" нар.</t>
  </si>
  <si>
    <t>2 841.00 руб.</t>
  </si>
  <si>
    <t>VLC-901014</t>
  </si>
  <si>
    <t>510.BS.C40060408</t>
  </si>
  <si>
    <t>Коллектор из стальной трубы DN 40 с межцентровым расстоянием выходов 100мм, 1"х 8 вых. 1/2" нар.</t>
  </si>
  <si>
    <t>3 092.00 руб.</t>
  </si>
  <si>
    <t>VLC-901015</t>
  </si>
  <si>
    <t>510.BS.C40060409</t>
  </si>
  <si>
    <t>Коллектор из стальной трубы DN 40 с межцентровым расстоянием выходов 100мм, 1"х 9 вых. 1/2" нар.</t>
  </si>
  <si>
    <t>3 518.00 руб.</t>
  </si>
  <si>
    <t>VLC-901016</t>
  </si>
  <si>
    <t>510.BS.C40060410</t>
  </si>
  <si>
    <t>Коллектор из стальной трубы DN 40 с межцентровым расстоянием выходов 100мм, 1"х 10 вых. 1/2" нар.</t>
  </si>
  <si>
    <t>3 690.00 руб.</t>
  </si>
  <si>
    <t>VLC-901017</t>
  </si>
  <si>
    <t>510.BS.C40060411</t>
  </si>
  <si>
    <t>Коллектор из стальной трубы DN 40 с межцентровым расстоянием выходов 100мм, 1"х 11 вых. 1/2" нар.</t>
  </si>
  <si>
    <t>4 122.00 руб.</t>
  </si>
  <si>
    <t>VLC-901018</t>
  </si>
  <si>
    <t>510.BS.C50060402</t>
  </si>
  <si>
    <t>Коллектор из стальной трубы DN 50 с межцентровым расстоянием выходов  100мм, 1"х 2 вых. 1/2" нар.</t>
  </si>
  <si>
    <t>1 606.00 руб.</t>
  </si>
  <si>
    <t>VLC-901019</t>
  </si>
  <si>
    <t>510.BS.C50060403</t>
  </si>
  <si>
    <t>Коллектор из стальной трубы DN 50 с межцентровым расстоянием выходов  100мм, 1"х 3 вых. 1/2" нар.</t>
  </si>
  <si>
    <t>1 857.00 руб.</t>
  </si>
  <si>
    <t>VLC-901020</t>
  </si>
  <si>
    <t>510.BS.C50060404</t>
  </si>
  <si>
    <t>Коллектор из стальной трубы DN 50 с межцентровым расстоянием выходов 100мм, 1"х 4 вых. 1/2" нар.</t>
  </si>
  <si>
    <t>2 094.00 руб.</t>
  </si>
  <si>
    <t>VLC-901021</t>
  </si>
  <si>
    <t>510.BS.C50060405</t>
  </si>
  <si>
    <t>Коллектор из стальной трубы DN 50 с межцентровым расстоянием выходов100мм, 1"х 5 вых. 1/2" нар.</t>
  </si>
  <si>
    <t>2 481.00 руб.</t>
  </si>
  <si>
    <t>VLC-901022</t>
  </si>
  <si>
    <t>510.BS.C50060406</t>
  </si>
  <si>
    <t>Коллектор из стальной трубы DN 50 с межцентровым расстоянием выходов 100мм, 1"х 6 вых. 1/2" нар.</t>
  </si>
  <si>
    <t>2 684.00 руб.</t>
  </si>
  <si>
    <t>VLC-901023</t>
  </si>
  <si>
    <t>510.BS.C50060407</t>
  </si>
  <si>
    <t>Коллектор из стальной трубы DN 50 с межцентровым расстоянием выходов 100мм, 1"х 7 вых. 1/2" нар.</t>
  </si>
  <si>
    <t>3 081.00 руб.</t>
  </si>
  <si>
    <t>VLC-901024</t>
  </si>
  <si>
    <t>510.BS.C50060408</t>
  </si>
  <si>
    <t>Коллектор из стальной трубы DN 50 с межцентровым расстоянием выходов100мм, 1"х 8 вых. 1/2" нар.</t>
  </si>
  <si>
    <t>3 413.00 руб.</t>
  </si>
  <si>
    <t>VLC-901025</t>
  </si>
  <si>
    <t>510.BS.C50060409</t>
  </si>
  <si>
    <t>Коллектор из стальной трубы DN 50 с межцентровым расстоянием выходов 100мм, 1"х 9 вых. 1/2" нар.</t>
  </si>
  <si>
    <t>3 799.00 руб.</t>
  </si>
  <si>
    <t>VLC-901026</t>
  </si>
  <si>
    <t>510.BS.C50060410</t>
  </si>
  <si>
    <t>Коллектор из стальной трубы DN 50 с межцентровым расстоянием выходов100мм, 1"х 10 вых. 1/2" нар.</t>
  </si>
  <si>
    <t>3 966.00 руб.</t>
  </si>
  <si>
    <t>VLC-901027</t>
  </si>
  <si>
    <t>510.BS.C50060411</t>
  </si>
  <si>
    <t>Коллектор из стальной трубы DN 50 с межцентровым расстоянием выходов 100мм, 1"х 11 вых. 1/2" нар.</t>
  </si>
  <si>
    <t>4 437.00 руб.</t>
  </si>
  <si>
    <t>Коллектора латунные VALTEC</t>
  </si>
  <si>
    <t>VLC-713011</t>
  </si>
  <si>
    <t>VTc.500.N.0502</t>
  </si>
  <si>
    <t>Коллектор, 3/4"х2 вых. 1/2" нар. (2 /70шт)</t>
  </si>
  <si>
    <t>630.00 руб.</t>
  </si>
  <si>
    <t>VLC-713012</t>
  </si>
  <si>
    <t>VTc.500.N.0503</t>
  </si>
  <si>
    <t>Коллектор, 3/4"х3 вых. 1/2" нар.  (2 /50шт)</t>
  </si>
  <si>
    <t>836.00 руб.</t>
  </si>
  <si>
    <t>VLC-713013</t>
  </si>
  <si>
    <t>VTc.500.N.0504</t>
  </si>
  <si>
    <t>Коллектор, 3/4"х4 вых. 1/2" нар.  (2 /40шт)</t>
  </si>
  <si>
    <t>1 133.00 руб.</t>
  </si>
  <si>
    <t>VLC-713014</t>
  </si>
  <si>
    <t>VTc.500.N.0602</t>
  </si>
  <si>
    <t>Коллектор, 1"х2 вых. 1/2" нар.  (2 /50шт)</t>
  </si>
  <si>
    <t>737.00 руб.</t>
  </si>
  <si>
    <t>VLC-713015</t>
  </si>
  <si>
    <t>VTc.500.N.0603</t>
  </si>
  <si>
    <t>Коллектор, 1"х3 вых. 1/2" нар.  (2 /40шт)</t>
  </si>
  <si>
    <t>1 113.00 руб.</t>
  </si>
  <si>
    <t>VLC-713016</t>
  </si>
  <si>
    <t>VTc.500.N.0604</t>
  </si>
  <si>
    <t>Коллектор, 1"х4 вых. 1/2" нар.  (2 /30шт)</t>
  </si>
  <si>
    <t>1 444.00 руб.</t>
  </si>
  <si>
    <t>VLC-713017</t>
  </si>
  <si>
    <t>VTc.500.NE.060502</t>
  </si>
  <si>
    <t>Коллектор, 1"х2 вых. Евроконус 3/4   (1 /70шт)</t>
  </si>
  <si>
    <t>1 447.00 руб.</t>
  </si>
  <si>
    <t>VLC-713018</t>
  </si>
  <si>
    <t>VTc.500.NE.060503</t>
  </si>
  <si>
    <t>Коллектор, 1"х3 вых. Евроконус 3/4   (1 /50шт)</t>
  </si>
  <si>
    <t>1 991.00 руб.</t>
  </si>
  <si>
    <t>VLC-713019</t>
  </si>
  <si>
    <t>VTc.500.NE.060504</t>
  </si>
  <si>
    <t>Коллектор, 1"х4 вых. Евроконус 3/4   (1 /30шт)</t>
  </si>
  <si>
    <t>2 459.00 руб.</t>
  </si>
  <si>
    <t>VLC-713022</t>
  </si>
  <si>
    <t>VTc.550.N.0502</t>
  </si>
  <si>
    <t>Коллектор, 3/4"х2 вых. 1/2" вн.  (2 /60шт)</t>
  </si>
  <si>
    <t>762.00 руб.</t>
  </si>
  <si>
    <t>VLC-713023</t>
  </si>
  <si>
    <t>VTc.550.N.0503</t>
  </si>
  <si>
    <t>Коллектор, 3/4"х3 вых. 1/2" вн.  (2 /46шт)</t>
  </si>
  <si>
    <t>1 099.00 руб.</t>
  </si>
  <si>
    <t>VLC-713024</t>
  </si>
  <si>
    <t>VTc.550.N.0504</t>
  </si>
  <si>
    <t>Коллектор, 3/4"х4 вых. 1/2" вн.  (2 /36шт)</t>
  </si>
  <si>
    <t>1 261.00 руб.</t>
  </si>
  <si>
    <t>VLC-713025</t>
  </si>
  <si>
    <t>VTc.550.N.0602</t>
  </si>
  <si>
    <t>Коллектор, 1"х2 вых. 1/2" вн.  (2 /50шт)</t>
  </si>
  <si>
    <t>1 023.00 руб.</t>
  </si>
  <si>
    <t>VLC-713026</t>
  </si>
  <si>
    <t>VTc.550.N.0603</t>
  </si>
  <si>
    <t>Коллектор, 1"х3 вых. 1/2" вн.  (2 /36шт)</t>
  </si>
  <si>
    <t>1 474.00 руб.</t>
  </si>
  <si>
    <t>VLC-713027</t>
  </si>
  <si>
    <t>VTc.550.N.0604</t>
  </si>
  <si>
    <t>Коллектор, 1"х4 вых. 1/2" вн.   (2 /30шт)</t>
  </si>
  <si>
    <t>1 619.00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</si>
</sst>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e7fdf5_86a5_11e9_8101_003048fd731b_409a69a5_281f_11ed_a30f_00259070b4871.jpeg"/><Relationship Id="rId2" Type="http://schemas.openxmlformats.org/officeDocument/2006/relationships/image" Target="../media/fae7fdf8_86a5_11e9_8101_003048fd731b_409a69a9_281f_11ed_a30f_00259070b4872.jpeg"/><Relationship Id="rId3" Type="http://schemas.openxmlformats.org/officeDocument/2006/relationships/image" Target="../media/fae7fdfb_86a5_11e9_8101_003048fd731b_409a69ad_281f_11ed_a30f_00259070b4873.jpeg"/><Relationship Id="rId4" Type="http://schemas.openxmlformats.org/officeDocument/2006/relationships/image" Target="../media/fae7fdfe_86a5_11e9_8101_003048fd731b_409a69b1_281f_11ed_a30f_00259070b4874.jpeg"/><Relationship Id="rId5" Type="http://schemas.openxmlformats.org/officeDocument/2006/relationships/image" Target="../media/fae7fe01_86a5_11e9_8101_003048fd731b_409a69b5_281f_11ed_a30f_00259070b4875.jpeg"/><Relationship Id="rId6" Type="http://schemas.openxmlformats.org/officeDocument/2006/relationships/image" Target="../media/fae7fe04_86a5_11e9_8101_003048fd731b_409a69b9_281f_11ed_a30f_00259070b4876.jpeg"/><Relationship Id="rId7" Type="http://schemas.openxmlformats.org/officeDocument/2006/relationships/image" Target="../media/fae7fe07_86a5_11e9_8101_003048fd731b_409a69bd_281f_11ed_a30f_00259070b4877.jpeg"/><Relationship Id="rId8" Type="http://schemas.openxmlformats.org/officeDocument/2006/relationships/image" Target="../media/fae7fe0a_86a5_11e9_8101_003048fd731b_409a69c1_281f_11ed_a30f_00259070b4878.jpeg"/><Relationship Id="rId9" Type="http://schemas.openxmlformats.org/officeDocument/2006/relationships/image" Target="../media/fae7fe0d_86a5_11e9_8101_003048fd731b_409a69c5_281f_11ed_a30f_00259070b4879.jpeg"/><Relationship Id="rId10" Type="http://schemas.openxmlformats.org/officeDocument/2006/relationships/image" Target="../media/fae7fe10_86a5_11e9_8101_003048fd731b_409a69c9_281f_11ed_a30f_00259070b48710.jpeg"/><Relationship Id="rId11" Type="http://schemas.openxmlformats.org/officeDocument/2006/relationships/image" Target="../media/fae7fe13_86a5_11e9_8101_003048fd731b_409a69cd_281f_11ed_a30f_00259070b48711.jpeg"/><Relationship Id="rId12" Type="http://schemas.openxmlformats.org/officeDocument/2006/relationships/image" Target="../media/fae7fe16_86a5_11e9_8101_003048fd731b_409a69d1_281f_11ed_a30f_00259070b48712.jpeg"/><Relationship Id="rId13" Type="http://schemas.openxmlformats.org/officeDocument/2006/relationships/image" Target="../media/fae7fe19_86a5_11e9_8101_003048fd731b_409a69d5_281f_11ed_a30f_00259070b48713.jpeg"/><Relationship Id="rId14" Type="http://schemas.openxmlformats.org/officeDocument/2006/relationships/image" Target="../media/fae7fe1c_86a5_11e9_8101_003048fd731b_409a69d9_281f_11ed_a30f_00259070b48714.jpeg"/><Relationship Id="rId15" Type="http://schemas.openxmlformats.org/officeDocument/2006/relationships/image" Target="../media/fae7fe1f_86a5_11e9_8101_003048fd731b_409a69dd_281f_11ed_a30f_00259070b48715.jpeg"/><Relationship Id="rId16" Type="http://schemas.openxmlformats.org/officeDocument/2006/relationships/image" Target="../media/fae7fe22_86a5_11e9_8101_003048fd731b_409a69e1_281f_11ed_a30f_00259070b48716.jpeg"/><Relationship Id="rId17" Type="http://schemas.openxmlformats.org/officeDocument/2006/relationships/image" Target="../media/fae7fe25_86a5_11e9_8101_003048fd731b_409a69e5_281f_11ed_a30f_00259070b48717.jpeg"/><Relationship Id="rId18" Type="http://schemas.openxmlformats.org/officeDocument/2006/relationships/image" Target="../media/fae7fe28_86a5_11e9_8101_003048fd731b_409a69e9_281f_11ed_a30f_00259070b48718.jpeg"/><Relationship Id="rId19" Type="http://schemas.openxmlformats.org/officeDocument/2006/relationships/image" Target="../media/fae7fe2b_86a5_11e9_8101_003048fd731b_409a69ed_281f_11ed_a30f_00259070b48719.jpeg"/><Relationship Id="rId20" Type="http://schemas.openxmlformats.org/officeDocument/2006/relationships/image" Target="../media/fae7fe2e_86a5_11e9_8101_003048fd731b_409a69f1_281f_11ed_a30f_00259070b48720.jpeg"/><Relationship Id="rId21" Type="http://schemas.openxmlformats.org/officeDocument/2006/relationships/image" Target="../media/6d083a51_3466_11eb_81f3_003048fd731b_409a69f5_281f_11ed_a30f_00259070b48721.jpeg"/><Relationship Id="rId22" Type="http://schemas.openxmlformats.org/officeDocument/2006/relationships/image" Target="../media/af385886_ce99_11ef_a6b4_047c1617b143_1b5db49a_f93d_11ef_a6ea_047c1617b14322.jpeg"/><Relationship Id="rId23" Type="http://schemas.openxmlformats.org/officeDocument/2006/relationships/image" Target="../media/af385888_ce99_11ef_a6b4_047c1617b143_1b5db49b_f93d_11ef_a6ea_047c1617b14323.jpeg"/><Relationship Id="rId24" Type="http://schemas.openxmlformats.org/officeDocument/2006/relationships/image" Target="../media/af38588a_ce99_11ef_a6b4_047c1617b143_1b5db49c_f93d_11ef_a6ea_047c1617b14324.jpeg"/><Relationship Id="rId25" Type="http://schemas.openxmlformats.org/officeDocument/2006/relationships/image" Target="../media/af38588c_ce99_11ef_a6b4_047c1617b143_1b5db49d_f93d_11ef_a6ea_047c1617b14325.jpeg"/><Relationship Id="rId26" Type="http://schemas.openxmlformats.org/officeDocument/2006/relationships/image" Target="../media/af38588e_ce99_11ef_a6b4_047c1617b143_1b5db49e_f93d_11ef_a6ea_047c1617b14326.jpeg"/><Relationship Id="rId27" Type="http://schemas.openxmlformats.org/officeDocument/2006/relationships/image" Target="../media/af385890_ce99_11ef_a6b4_047c1617b143_1b5db49f_f93d_11ef_a6ea_047c1617b14327.jpeg"/><Relationship Id="rId28" Type="http://schemas.openxmlformats.org/officeDocument/2006/relationships/image" Target="../media/145c89b0_551c_11f0_a76e_047c1617b143_579e239d_5a46_11f0_a775_047c1617b14328.jpeg"/><Relationship Id="rId29" Type="http://schemas.openxmlformats.org/officeDocument/2006/relationships/image" Target="../media/6d083a53_3466_11eb_81f3_003048fd731b_46e460cb_281f_11ed_a30f_00259070b48729.jpeg"/><Relationship Id="rId30" Type="http://schemas.openxmlformats.org/officeDocument/2006/relationships/image" Target="../media/6d083a55_3466_11eb_81f3_003048fd731b_46e460cf_281f_11ed_a30f_00259070b48730.jpeg"/><Relationship Id="rId31" Type="http://schemas.openxmlformats.org/officeDocument/2006/relationships/image" Target="../media/6d083a57_3466_11eb_81f3_003048fd731b_46e460d3_281f_11ed_a30f_00259070b48731.jpeg"/><Relationship Id="rId32" Type="http://schemas.openxmlformats.org/officeDocument/2006/relationships/image" Target="../media/6d083a59_3466_11eb_81f3_003048fd731b_46e460d7_281f_11ed_a30f_00259070b48732.jpeg"/><Relationship Id="rId33" Type="http://schemas.openxmlformats.org/officeDocument/2006/relationships/image" Target="../media/6d083a5b_3466_11eb_81f3_003048fd731b_46e460db_281f_11ed_a30f_00259070b48733.jpeg"/><Relationship Id="rId34" Type="http://schemas.openxmlformats.org/officeDocument/2006/relationships/image" Target="../media/6d083a5d_3466_11eb_81f3_003048fd731b_46e460df_281f_11ed_a30f_00259070b48734.jpeg"/><Relationship Id="rId35" Type="http://schemas.openxmlformats.org/officeDocument/2006/relationships/image" Target="../media/6d083a5f_3466_11eb_81f3_003048fd731b_46e460e3_281f_11ed_a30f_00259070b48735.jpeg"/><Relationship Id="rId36" Type="http://schemas.openxmlformats.org/officeDocument/2006/relationships/image" Target="../media/6d083a61_3466_11eb_81f3_003048fd731b_46e460e7_281f_11ed_a30f_00259070b48736.jpeg"/><Relationship Id="rId37" Type="http://schemas.openxmlformats.org/officeDocument/2006/relationships/image" Target="../media/75c1f4af_c7a6_11ed_a3fe_047c1617b143_4396be4c_0312_11ef_a5a4_047c1617b14337.jpeg"/><Relationship Id="rId38" Type="http://schemas.openxmlformats.org/officeDocument/2006/relationships/image" Target="../media/75c1f4b1_c7a6_11ed_a3fe_047c1617b143_4396be50_0312_11ef_a5a4_047c1617b14338.jpeg"/><Relationship Id="rId39" Type="http://schemas.openxmlformats.org/officeDocument/2006/relationships/image" Target="../media/75c1f4b3_c7a6_11ed_a3fe_047c1617b143_4396be54_0312_11ef_a5a4_047c1617b14339.jpeg"/><Relationship Id="rId40" Type="http://schemas.openxmlformats.org/officeDocument/2006/relationships/image" Target="../media/75c1f4b5_c7a6_11ed_a3fe_047c1617b143_4396be58_0312_11ef_a5a4_047c1617b14340.jpeg"/><Relationship Id="rId41" Type="http://schemas.openxmlformats.org/officeDocument/2006/relationships/image" Target="../media/75c1f4b7_c7a6_11ed_a3fe_047c1617b143_4396be5c_0312_11ef_a5a4_047c1617b14341.jpeg"/><Relationship Id="rId42" Type="http://schemas.openxmlformats.org/officeDocument/2006/relationships/image" Target="../media/7571ec6d_f891_11ee_a597_047c1617b143_85119bc0_fcc8_11ef_a6ef_047c1617b14342.jpeg"/><Relationship Id="rId43" Type="http://schemas.openxmlformats.org/officeDocument/2006/relationships/image" Target="../media/7571ec6f_f891_11ee_a597_047c1617b143_85119bc3_fcc8_11ef_a6ef_047c1617b14343.jpeg"/><Relationship Id="rId44" Type="http://schemas.openxmlformats.org/officeDocument/2006/relationships/image" Target="../media/0ef53f69_9e75_11ef_a670_047c1617b143_579e22c5_5a46_11f0_a775_047c1617b14344.jpeg"/><Relationship Id="rId45" Type="http://schemas.openxmlformats.org/officeDocument/2006/relationships/image" Target="../media/0ef53f6b_9e75_11ef_a670_047c1617b143_579e22c9_5a46_11f0_a775_047c1617b14345.jpeg"/><Relationship Id="rId46" Type="http://schemas.openxmlformats.org/officeDocument/2006/relationships/image" Target="../media/0ef53f6d_9e75_11ef_a670_047c1617b143_579e22cd_5a46_11f0_a775_047c1617b14346.jpeg"/><Relationship Id="rId47" Type="http://schemas.openxmlformats.org/officeDocument/2006/relationships/image" Target="../media/0ef53f6f_9e75_11ef_a670_047c1617b143_579e22d1_5a46_11f0_a775_047c1617b14347.jpeg"/><Relationship Id="rId48" Type="http://schemas.openxmlformats.org/officeDocument/2006/relationships/image" Target="../media/0ef53f71_9e75_11ef_a670_047c1617b143_579e22d5_5a46_11f0_a775_047c1617b14348.jpeg"/><Relationship Id="rId49" Type="http://schemas.openxmlformats.org/officeDocument/2006/relationships/image" Target="../media/0ef53f73_9e75_11ef_a670_047c1617b143_579e22d9_5a46_11f0_a775_047c1617b14349.jpeg"/><Relationship Id="rId50" Type="http://schemas.openxmlformats.org/officeDocument/2006/relationships/image" Target="../media/0ef53f75_9e75_11ef_a670_047c1617b143_579e22dd_5a46_11f0_a775_047c1617b14350.jpeg"/><Relationship Id="rId51" Type="http://schemas.openxmlformats.org/officeDocument/2006/relationships/image" Target="../media/0ef53f77_9e75_11ef_a670_047c1617b143_579e22e1_5a46_11f0_a775_047c1617b14351.jpeg"/><Relationship Id="rId52" Type="http://schemas.openxmlformats.org/officeDocument/2006/relationships/image" Target="../media/0ef53f79_9e75_11ef_a670_047c1617b143_579e22e5_5a46_11f0_a775_047c1617b14352.jpeg"/><Relationship Id="rId53" Type="http://schemas.openxmlformats.org/officeDocument/2006/relationships/image" Target="../media/0ef53f7b_9e75_11ef_a670_047c1617b143_579e22e9_5a46_11f0_a775_047c1617b14353.jpeg"/><Relationship Id="rId54" Type="http://schemas.openxmlformats.org/officeDocument/2006/relationships/image" Target="../media/0ef53f7d_9e75_11ef_a670_047c1617b143_579e22ed_5a46_11f0_a775_047c1617b14354.jpeg"/><Relationship Id="rId55" Type="http://schemas.openxmlformats.org/officeDocument/2006/relationships/image" Target="../media/0ef53f7f_9e75_11ef_a670_047c1617b143_579e22f1_5a46_11f0_a775_047c1617b14355.jpeg"/><Relationship Id="rId56" Type="http://schemas.openxmlformats.org/officeDocument/2006/relationships/image" Target="../media/0ef53f81_9e75_11ef_a670_047c1617b143_579e22f5_5a46_11f0_a775_047c1617b14356.jpeg"/><Relationship Id="rId57" Type="http://schemas.openxmlformats.org/officeDocument/2006/relationships/image" Target="../media/0ef53f83_9e75_11ef_a670_047c1617b143_579e22f9_5a46_11f0_a775_047c1617b14357.jpeg"/><Relationship Id="rId58" Type="http://schemas.openxmlformats.org/officeDocument/2006/relationships/image" Target="../media/0ef53f85_9e75_11ef_a670_047c1617b143_579e22fd_5a46_11f0_a775_047c1617b14358.jpeg"/><Relationship Id="rId59" Type="http://schemas.openxmlformats.org/officeDocument/2006/relationships/image" Target="../media/0ef53f87_9e75_11ef_a670_047c1617b143_579e2301_5a46_11f0_a775_047c1617b14359.jpeg"/><Relationship Id="rId60" Type="http://schemas.openxmlformats.org/officeDocument/2006/relationships/image" Target="../media/0ef53f89_9e75_11ef_a670_047c1617b143_579e2305_5a46_11f0_a775_047c1617b14360.jpeg"/><Relationship Id="rId61" Type="http://schemas.openxmlformats.org/officeDocument/2006/relationships/image" Target="../media/0ef53f8b_9e75_11ef_a670_047c1617b143_579e2309_5a46_11f0_a775_047c1617b14361.jpeg"/><Relationship Id="rId62" Type="http://schemas.openxmlformats.org/officeDocument/2006/relationships/image" Target="../media/0ef53f8d_9e75_11ef_a670_047c1617b143_579e230d_5a46_11f0_a775_047c1617b14362.jpeg"/><Relationship Id="rId63" Type="http://schemas.openxmlformats.org/officeDocument/2006/relationships/image" Target="../media/0ef53f8f_9e75_11ef_a670_047c1617b143_579e2311_5a46_11f0_a775_047c1617b14363.jpeg"/><Relationship Id="rId64" Type="http://schemas.openxmlformats.org/officeDocument/2006/relationships/image" Target="../media/145c89b2_551c_11f0_a76e_047c1617b143_0a6f3a29_310d_11f1_a89b_047c1617b14364.jpeg"/><Relationship Id="rId65" Type="http://schemas.openxmlformats.org/officeDocument/2006/relationships/image" Target="../media/145c89b4_551c_11f0_a76e_047c1617b143_0a6f3a11_310d_11f1_a89b_047c1617b14365.jpeg"/><Relationship Id="rId66" Type="http://schemas.openxmlformats.org/officeDocument/2006/relationships/image" Target="../media/145c89b6_551c_11f0_a76e_047c1617b143_0a6f3a15_310d_11f1_a89b_047c1617b14366.jpeg"/><Relationship Id="rId67" Type="http://schemas.openxmlformats.org/officeDocument/2006/relationships/image" Target="../media/145c89b8_551c_11f0_a76e_047c1617b143_0a6f3a19_310d_11f1_a89b_047c1617b14367.jpeg"/><Relationship Id="rId68" Type="http://schemas.openxmlformats.org/officeDocument/2006/relationships/image" Target="../media/145c89ba_551c_11f0_a76e_047c1617b143_0a6f3a1d_310d_11f1_a89b_047c1617b14368.jpeg"/><Relationship Id="rId69" Type="http://schemas.openxmlformats.org/officeDocument/2006/relationships/image" Target="../media/145c89bc_551c_11f0_a76e_047c1617b143_0a6f3a2d_310d_11f1_a89b_047c1617b14369.jpeg"/><Relationship Id="rId70" Type="http://schemas.openxmlformats.org/officeDocument/2006/relationships/image" Target="../media/145c89be_551c_11f0_a76e_047c1617b143_0a6f3a31_310d_11f1_a89b_047c1617b14370.jpeg"/><Relationship Id="rId71" Type="http://schemas.openxmlformats.org/officeDocument/2006/relationships/image" Target="../media/145c89c0_551c_11f0_a76e_047c1617b143_0a6f3a35_310d_11f1_a89b_047c1617b14371.jpeg"/><Relationship Id="rId72" Type="http://schemas.openxmlformats.org/officeDocument/2006/relationships/image" Target="../media/145c89c2_551c_11f0_a76e_047c1617b143_0a6f3a21_310d_11f1_a89b_047c1617b14372.jpeg"/><Relationship Id="rId73" Type="http://schemas.openxmlformats.org/officeDocument/2006/relationships/image" Target="../media/145c89c4_551c_11f0_a76e_047c1617b143_0a6f3a25_310d_11f1_a89b_047c1617b14373.jpeg"/><Relationship Id="rId74" Type="http://schemas.openxmlformats.org/officeDocument/2006/relationships/image" Target="../media/145c89c6_551c_11f0_a76e_047c1617b143_0a6f3a39_310d_11f1_a89b_047c1617b14374.jpeg"/><Relationship Id="rId75" Type="http://schemas.openxmlformats.org/officeDocument/2006/relationships/image" Target="../media/145c89c8_551c_11f0_a76e_047c1617b143_0a6f3a3d_310d_11f1_a89b_047c1617b14375.jpeg"/><Relationship Id="rId76" Type="http://schemas.openxmlformats.org/officeDocument/2006/relationships/image" Target="../media/145c89ca_551c_11f0_a76e_047c1617b143_0a6f3a45_310d_11f1_a89b_047c1617b14376.jpeg"/><Relationship Id="rId77" Type="http://schemas.openxmlformats.org/officeDocument/2006/relationships/image" Target="../media/145c89cc_551c_11f0_a76e_047c1617b143_0a6f3a59_310d_11f1_a89b_047c1617b14377.jpeg"/><Relationship Id="rId78" Type="http://schemas.openxmlformats.org/officeDocument/2006/relationships/image" Target="../media/145c89ce_551c_11f0_a76e_047c1617b143_0a6f3a49_310d_11f1_a89b_047c1617b14378.jpeg"/><Relationship Id="rId79" Type="http://schemas.openxmlformats.org/officeDocument/2006/relationships/image" Target="../media/145c89d0_551c_11f0_a76e_047c1617b143_0a6f3a4d_310d_11f1_a89b_047c1617b14379.jpeg"/><Relationship Id="rId80" Type="http://schemas.openxmlformats.org/officeDocument/2006/relationships/image" Target="../media/145c89d2_551c_11f0_a76e_047c1617b143_0a6f3a5d_310d_11f1_a89b_047c1617b14380.jpeg"/><Relationship Id="rId81" Type="http://schemas.openxmlformats.org/officeDocument/2006/relationships/image" Target="../media/145c89d4_551c_11f0_a76e_047c1617b143_0a6f3a51_310d_11f1_a89b_047c1617b14381.jpeg"/><Relationship Id="rId82" Type="http://schemas.openxmlformats.org/officeDocument/2006/relationships/image" Target="../media/145c89d6_551c_11f0_a76e_047c1617b143_0a6f3a55_310d_11f1_a89b_047c1617b14382.jpeg"/><Relationship Id="rId83" Type="http://schemas.openxmlformats.org/officeDocument/2006/relationships/image" Target="../media/145c89d8_551c_11f0_a76e_047c1617b143_0a6f3a41_310d_11f1_a89b_047c1617b14383.jpeg"/><Relationship Id="rId84" Type="http://schemas.openxmlformats.org/officeDocument/2006/relationships/image" Target="../media/f3cdcf1b_86a5_11e9_8101_003048fd731b_409a69f9_281f_11ed_a30f_00259070b48784.jpeg"/><Relationship Id="rId85" Type="http://schemas.openxmlformats.org/officeDocument/2006/relationships/image" Target="../media/f3cdcf1f_86a5_11e9_8101_003048fd731b_409a69fd_281f_11ed_a30f_00259070b48785.jpeg"/><Relationship Id="rId86" Type="http://schemas.openxmlformats.org/officeDocument/2006/relationships/image" Target="../media/f3cdcf23_86a5_11e9_8101_003048fd731b_409a6a01_281f_11ed_a30f_00259070b48786.jpeg"/><Relationship Id="rId87" Type="http://schemas.openxmlformats.org/officeDocument/2006/relationships/image" Target="../media/f3cdcf27_86a5_11e9_8101_003048fd731b_409a6a05_281f_11ed_a30f_00259070b48787.jpeg"/><Relationship Id="rId88" Type="http://schemas.openxmlformats.org/officeDocument/2006/relationships/image" Target="../media/f3cdcf2b_86a5_11e9_8101_003048fd731b_409a6a09_281f_11ed_a30f_00259070b48788.jpeg"/><Relationship Id="rId89" Type="http://schemas.openxmlformats.org/officeDocument/2006/relationships/image" Target="../media/f3cdcf2f_86a5_11e9_8101_003048fd731b_409a6a0d_281f_11ed_a30f_00259070b48789.jpeg"/><Relationship Id="rId90" Type="http://schemas.openxmlformats.org/officeDocument/2006/relationships/image" Target="../media/f3cdcf33_86a5_11e9_8101_003048fd731b_409a6a11_281f_11ed_a30f_00259070b48790.jpeg"/><Relationship Id="rId91" Type="http://schemas.openxmlformats.org/officeDocument/2006/relationships/image" Target="../media/f3cdcf36_86a5_11e9_8101_003048fd731b_409a6a15_281f_11ed_a30f_00259070b48791.jpeg"/><Relationship Id="rId92" Type="http://schemas.openxmlformats.org/officeDocument/2006/relationships/image" Target="../media/f3cdcf39_86a5_11e9_8101_003048fd731b_409a6a19_281f_11ed_a30f_00259070b48792.jpeg"/><Relationship Id="rId93" Type="http://schemas.openxmlformats.org/officeDocument/2006/relationships/image" Target="../media/f3cdcf44_86a5_11e9_8101_003048fd731b_409a6a1d_281f_11ed_a30f_00259070b48793.jpeg"/><Relationship Id="rId94" Type="http://schemas.openxmlformats.org/officeDocument/2006/relationships/image" Target="../media/f3cdcf48_86a5_11e9_8101_003048fd731b_409a6a21_281f_11ed_a30f_00259070b48794.jpeg"/><Relationship Id="rId95" Type="http://schemas.openxmlformats.org/officeDocument/2006/relationships/image" Target="../media/f3cdcf4c_86a5_11e9_8101_003048fd731b_409a6a25_281f_11ed_a30f_00259070b48795.jpeg"/><Relationship Id="rId96" Type="http://schemas.openxmlformats.org/officeDocument/2006/relationships/image" Target="../media/f3cdcf50_86a5_11e9_8101_003048fd731b_409a6a29_281f_11ed_a30f_00259070b48796.jpeg"/><Relationship Id="rId97" Type="http://schemas.openxmlformats.org/officeDocument/2006/relationships/image" Target="../media/f3cdcf54_86a5_11e9_8101_003048fd731b_409a6a2d_281f_11ed_a30f_00259070b48797.jpeg"/><Relationship Id="rId98" Type="http://schemas.openxmlformats.org/officeDocument/2006/relationships/image" Target="../media/f3cdcf58_86a5_11e9_8101_003048fd731b_409a6a31_281f_11ed_a30f_00259070b4879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4" name="Image_76" descr="Image_76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5" name="Image_77" descr="Image_77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6" name="Image_78" descr="Image_78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7" name="Image_79" descr="Image_79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8" name="Image_80" descr="Image_80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9" name="Image_81" descr="Image_81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0" name="Image_82" descr="Image_82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1" name="Image_83" descr="Image_83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2" name="Image_84" descr="Image_84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3" name="Image_85" descr="Image_85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4" name="Image_86" descr="Image_86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5" name="Image_87" descr="Image_87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6" name="Image_88" descr="Image_88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7" name="Image_89" descr="Image_89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8" name="Image_90" descr="Image_90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9" name="Image_91" descr="Image_91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0" name="Image_92" descr="Image_92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1" name="Image_93" descr="Image_93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2" name="Image_94" descr="Image_94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3" name="Image_95" descr="Image_95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4" name="Image_97" descr="Image_97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5" name="Image_98" descr="Image_98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6" name="Image_99" descr="Image_9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7" name="Image_100" descr="Image_100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8" name="Image_101" descr="Image_101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9" name="Image_102" descr="Image_102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0" name="Image_103" descr="Image_103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1" name="Image_104" descr="Image_10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2" name="Image_105" descr="Image_105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3" name="Image_106" descr="Image_106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4" name="Image_107" descr="Image_107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5" name="Image_108" descr="Image_108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6" name="Image_109" descr="Image_10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7" name="Image_110" descr="Image_11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8" name="Image_111" descr="Image_11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820631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J5*5303.00</f>
        <v>0</v>
      </c>
      <c r="L5" s="5"/>
    </row>
    <row r="6" spans="1:12" customHeight="1" ht="105" outlineLevel="4">
      <c r="A6" s="1"/>
      <c r="B6" s="1">
        <v>820632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 t="s">
        <v>23</v>
      </c>
      <c r="I6" s="1">
        <v>0</v>
      </c>
      <c r="J6" s="3" t="s">
        <v>18</v>
      </c>
      <c r="K6" s="2" t="str">
        <f>J6*6114.00</f>
        <v>0</v>
      </c>
      <c r="L6" s="5"/>
    </row>
    <row r="7" spans="1:12" customHeight="1" ht="105" outlineLevel="4">
      <c r="A7" s="1"/>
      <c r="B7" s="1">
        <v>820633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 t="s">
        <v>28</v>
      </c>
      <c r="I7" s="1">
        <v>0</v>
      </c>
      <c r="J7" s="3" t="s">
        <v>18</v>
      </c>
      <c r="K7" s="2" t="str">
        <f>J7*8314.00</f>
        <v>0</v>
      </c>
      <c r="L7" s="5"/>
    </row>
    <row r="8" spans="1:12" customHeight="1" ht="105" outlineLevel="4">
      <c r="A8" s="1"/>
      <c r="B8" s="1">
        <v>820634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0</v>
      </c>
      <c r="H8" s="2" t="s">
        <v>17</v>
      </c>
      <c r="I8" s="1">
        <v>0</v>
      </c>
      <c r="J8" s="3" t="s">
        <v>18</v>
      </c>
      <c r="K8" s="2" t="str">
        <f>J8*9619.00</f>
        <v>0</v>
      </c>
      <c r="L8" s="5"/>
    </row>
    <row r="9" spans="1:12" customHeight="1" ht="105" outlineLevel="4">
      <c r="A9" s="1"/>
      <c r="B9" s="1">
        <v>820635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 t="s">
        <v>23</v>
      </c>
      <c r="I9" s="1">
        <v>0</v>
      </c>
      <c r="J9" s="3" t="s">
        <v>18</v>
      </c>
      <c r="K9" s="2" t="str">
        <f>J9*11681.00</f>
        <v>0</v>
      </c>
      <c r="L9" s="5"/>
    </row>
    <row r="10" spans="1:12" customHeight="1" ht="105" outlineLevel="4">
      <c r="A10" s="1"/>
      <c r="B10" s="1">
        <v>820636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0</v>
      </c>
      <c r="H10" s="2" t="s">
        <v>28</v>
      </c>
      <c r="I10" s="1">
        <v>0</v>
      </c>
      <c r="J10" s="3" t="s">
        <v>18</v>
      </c>
      <c r="K10" s="2" t="str">
        <f>J10*2546.00</f>
        <v>0</v>
      </c>
      <c r="L10" s="5"/>
    </row>
    <row r="11" spans="1:12" customHeight="1" ht="105" outlineLevel="4">
      <c r="A11" s="1"/>
      <c r="B11" s="1">
        <v>820637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>
        <v>0</v>
      </c>
      <c r="I11" s="1">
        <v>0</v>
      </c>
      <c r="J11" s="3" t="s">
        <v>18</v>
      </c>
      <c r="K11" s="2" t="str">
        <f>J11*3445.00</f>
        <v>0</v>
      </c>
      <c r="L11" s="5"/>
    </row>
    <row r="12" spans="1:12" customHeight="1" ht="105" outlineLevel="4">
      <c r="A12" s="1"/>
      <c r="B12" s="1">
        <v>820638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 t="s">
        <v>23</v>
      </c>
      <c r="I12" s="1">
        <v>0</v>
      </c>
      <c r="J12" s="3" t="s">
        <v>18</v>
      </c>
      <c r="K12" s="2" t="str">
        <f>J12*4190.00</f>
        <v>0</v>
      </c>
      <c r="L12" s="5"/>
    </row>
    <row r="13" spans="1:12" customHeight="1" ht="105" outlineLevel="4">
      <c r="A13" s="1"/>
      <c r="B13" s="1">
        <v>820639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0</v>
      </c>
      <c r="H13" s="2">
        <v>0</v>
      </c>
      <c r="I13" s="1">
        <v>0</v>
      </c>
      <c r="J13" s="3" t="s">
        <v>18</v>
      </c>
      <c r="K13" s="2" t="str">
        <f>J13*5356.00</f>
        <v>0</v>
      </c>
      <c r="L13" s="5"/>
    </row>
    <row r="14" spans="1:12" customHeight="1" ht="105" outlineLevel="4">
      <c r="A14" s="1"/>
      <c r="B14" s="1">
        <v>820640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 t="s">
        <v>23</v>
      </c>
      <c r="I14" s="1">
        <v>0</v>
      </c>
      <c r="J14" s="3" t="s">
        <v>18</v>
      </c>
      <c r="K14" s="2" t="str">
        <f>J14*6024.00</f>
        <v>0</v>
      </c>
      <c r="L14" s="5"/>
    </row>
    <row r="15" spans="1:12" customHeight="1" ht="105" outlineLevel="4">
      <c r="A15" s="1"/>
      <c r="B15" s="1">
        <v>820641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0</v>
      </c>
      <c r="H15" s="2" t="s">
        <v>23</v>
      </c>
      <c r="I15" s="1">
        <v>0</v>
      </c>
      <c r="J15" s="3" t="s">
        <v>18</v>
      </c>
      <c r="K15" s="2" t="str">
        <f>J15*6154.00</f>
        <v>0</v>
      </c>
      <c r="L15" s="5"/>
    </row>
    <row r="16" spans="1:12" customHeight="1" ht="105" outlineLevel="4">
      <c r="A16" s="1"/>
      <c r="B16" s="1">
        <v>820642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 t="s">
        <v>65</v>
      </c>
      <c r="I16" s="1">
        <v>0</v>
      </c>
      <c r="J16" s="3" t="s">
        <v>18</v>
      </c>
      <c r="K16" s="2" t="str">
        <f>J16*1524.00</f>
        <v>0</v>
      </c>
      <c r="L16" s="5"/>
    </row>
    <row r="17" spans="1:12" customHeight="1" ht="105" outlineLevel="4">
      <c r="A17" s="1"/>
      <c r="B17" s="1">
        <v>820643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0</v>
      </c>
      <c r="H17" s="2">
        <v>0</v>
      </c>
      <c r="I17" s="1">
        <v>0</v>
      </c>
      <c r="J17" s="3" t="s">
        <v>18</v>
      </c>
      <c r="K17" s="2" t="str">
        <f>J17*2097.00</f>
        <v>0</v>
      </c>
      <c r="L17" s="5"/>
    </row>
    <row r="18" spans="1:12" customHeight="1" ht="105" outlineLevel="4">
      <c r="A18" s="1"/>
      <c r="B18" s="1">
        <v>820644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0</v>
      </c>
      <c r="H18" s="2" t="s">
        <v>23</v>
      </c>
      <c r="I18" s="1">
        <v>0</v>
      </c>
      <c r="J18" s="3" t="s">
        <v>18</v>
      </c>
      <c r="K18" s="2" t="str">
        <f>J18*2675.00</f>
        <v>0</v>
      </c>
      <c r="L18" s="5"/>
    </row>
    <row r="19" spans="1:12" customHeight="1" ht="105" outlineLevel="4">
      <c r="A19" s="1"/>
      <c r="B19" s="1">
        <v>820645</v>
      </c>
      <c r="C19" s="1" t="s">
        <v>74</v>
      </c>
      <c r="D19" s="1" t="s">
        <v>75</v>
      </c>
      <c r="E19" s="2" t="s">
        <v>76</v>
      </c>
      <c r="F19" s="2" t="s">
        <v>77</v>
      </c>
      <c r="G19" s="2">
        <v>0</v>
      </c>
      <c r="H19" s="2">
        <v>9</v>
      </c>
      <c r="I19" s="1">
        <v>0</v>
      </c>
      <c r="J19" s="3" t="s">
        <v>18</v>
      </c>
      <c r="K19" s="2" t="str">
        <f>J19*2862.00</f>
        <v>0</v>
      </c>
      <c r="L19" s="5"/>
    </row>
    <row r="20" spans="1:12" customHeight="1" ht="105" outlineLevel="4">
      <c r="A20" s="1"/>
      <c r="B20" s="1">
        <v>820646</v>
      </c>
      <c r="C20" s="1" t="s">
        <v>78</v>
      </c>
      <c r="D20" s="1" t="s">
        <v>79</v>
      </c>
      <c r="E20" s="2" t="s">
        <v>80</v>
      </c>
      <c r="F20" s="2" t="s">
        <v>81</v>
      </c>
      <c r="G20" s="2">
        <v>0</v>
      </c>
      <c r="H20" s="2" t="s">
        <v>23</v>
      </c>
      <c r="I20" s="1">
        <v>0</v>
      </c>
      <c r="J20" s="3" t="s">
        <v>18</v>
      </c>
      <c r="K20" s="2" t="str">
        <f>J20*3357.00</f>
        <v>0</v>
      </c>
      <c r="L20" s="5"/>
    </row>
    <row r="21" spans="1:12" customHeight="1" ht="105" outlineLevel="4">
      <c r="A21" s="1"/>
      <c r="B21" s="1">
        <v>820647</v>
      </c>
      <c r="C21" s="1" t="s">
        <v>82</v>
      </c>
      <c r="D21" s="1" t="s">
        <v>83</v>
      </c>
      <c r="E21" s="2" t="s">
        <v>84</v>
      </c>
      <c r="F21" s="2" t="s">
        <v>85</v>
      </c>
      <c r="G21" s="2">
        <v>0</v>
      </c>
      <c r="H21" s="2" t="s">
        <v>17</v>
      </c>
      <c r="I21" s="1">
        <v>0</v>
      </c>
      <c r="J21" s="3" t="s">
        <v>18</v>
      </c>
      <c r="K21" s="2" t="str">
        <f>J21*4036.00</f>
        <v>0</v>
      </c>
      <c r="L21" s="5"/>
    </row>
    <row r="22" spans="1:12" customHeight="1" ht="105" outlineLevel="4">
      <c r="A22" s="1"/>
      <c r="B22" s="1">
        <v>820648</v>
      </c>
      <c r="C22" s="1" t="s">
        <v>86</v>
      </c>
      <c r="D22" s="1" t="s">
        <v>87</v>
      </c>
      <c r="E22" s="2" t="s">
        <v>88</v>
      </c>
      <c r="F22" s="2" t="s">
        <v>89</v>
      </c>
      <c r="G22" s="2">
        <v>0</v>
      </c>
      <c r="H22" s="2" t="s">
        <v>28</v>
      </c>
      <c r="I22" s="1">
        <v>0</v>
      </c>
      <c r="J22" s="3" t="s">
        <v>18</v>
      </c>
      <c r="K22" s="2" t="str">
        <f>J22*4450.00</f>
        <v>0</v>
      </c>
      <c r="L22" s="5"/>
    </row>
    <row r="23" spans="1:12" customHeight="1" ht="105" outlineLevel="4">
      <c r="A23" s="1"/>
      <c r="B23" s="1">
        <v>820649</v>
      </c>
      <c r="C23" s="1" t="s">
        <v>90</v>
      </c>
      <c r="D23" s="1" t="s">
        <v>91</v>
      </c>
      <c r="E23" s="2" t="s">
        <v>92</v>
      </c>
      <c r="F23" s="2" t="s">
        <v>93</v>
      </c>
      <c r="G23" s="2">
        <v>0</v>
      </c>
      <c r="H23" s="2" t="s">
        <v>23</v>
      </c>
      <c r="I23" s="1">
        <v>0</v>
      </c>
      <c r="J23" s="3" t="s">
        <v>18</v>
      </c>
      <c r="K23" s="2" t="str">
        <f>J23*5223.00</f>
        <v>0</v>
      </c>
      <c r="L23" s="5"/>
    </row>
    <row r="24" spans="1:12" customHeight="1" ht="105" outlineLevel="4">
      <c r="A24" s="1"/>
      <c r="B24" s="1">
        <v>820650</v>
      </c>
      <c r="C24" s="1" t="s">
        <v>94</v>
      </c>
      <c r="D24" s="1" t="s">
        <v>95</v>
      </c>
      <c r="E24" s="2" t="s">
        <v>96</v>
      </c>
      <c r="F24" s="2" t="s">
        <v>97</v>
      </c>
      <c r="G24" s="2">
        <v>0</v>
      </c>
      <c r="H24" s="2" t="s">
        <v>28</v>
      </c>
      <c r="I24" s="1">
        <v>0</v>
      </c>
      <c r="J24" s="3" t="s">
        <v>18</v>
      </c>
      <c r="K24" s="2" t="str">
        <f>J24*5355.00</f>
        <v>0</v>
      </c>
      <c r="L24" s="5"/>
    </row>
    <row r="25" spans="1:12" customHeight="1" ht="105" outlineLevel="4">
      <c r="A25" s="1"/>
      <c r="B25" s="1">
        <v>836293</v>
      </c>
      <c r="C25" s="1" t="s">
        <v>98</v>
      </c>
      <c r="D25" s="1" t="s">
        <v>99</v>
      </c>
      <c r="E25" s="2" t="s">
        <v>100</v>
      </c>
      <c r="F25" s="2" t="s">
        <v>101</v>
      </c>
      <c r="G25" s="2">
        <v>0</v>
      </c>
      <c r="H25" s="2" t="s">
        <v>65</v>
      </c>
      <c r="I25" s="1">
        <v>0</v>
      </c>
      <c r="J25" s="3" t="s">
        <v>18</v>
      </c>
      <c r="K25" s="2" t="str">
        <f>J25*2065.00</f>
        <v>0</v>
      </c>
      <c r="L25" s="5"/>
    </row>
    <row r="26" spans="1:12" customHeight="1" ht="105" outlineLevel="4">
      <c r="A26" s="1"/>
      <c r="B26" s="1">
        <v>889751</v>
      </c>
      <c r="C26" s="1" t="s">
        <v>102</v>
      </c>
      <c r="D26" s="1" t="s">
        <v>103</v>
      </c>
      <c r="E26" s="2" t="s">
        <v>104</v>
      </c>
      <c r="F26" s="2" t="s">
        <v>105</v>
      </c>
      <c r="G26" s="2">
        <v>0</v>
      </c>
      <c r="H26" s="2">
        <v>2</v>
      </c>
      <c r="I26" s="1">
        <v>0</v>
      </c>
      <c r="J26" s="3" t="s">
        <v>18</v>
      </c>
      <c r="K26" s="2" t="str">
        <f>J26*3955.00</f>
        <v>0</v>
      </c>
      <c r="L26" s="5"/>
    </row>
    <row r="27" spans="1:12" customHeight="1" ht="105" outlineLevel="4">
      <c r="A27" s="1"/>
      <c r="B27" s="1">
        <v>889752</v>
      </c>
      <c r="C27" s="1" t="s">
        <v>106</v>
      </c>
      <c r="D27" s="1" t="s">
        <v>107</v>
      </c>
      <c r="E27" s="2" t="s">
        <v>108</v>
      </c>
      <c r="F27" s="2" t="s">
        <v>16</v>
      </c>
      <c r="G27" s="2">
        <v>0</v>
      </c>
      <c r="H27" s="2">
        <v>5</v>
      </c>
      <c r="I27" s="1">
        <v>0</v>
      </c>
      <c r="J27" s="3" t="s">
        <v>18</v>
      </c>
      <c r="K27" s="2" t="str">
        <f>J27*5303.00</f>
        <v>0</v>
      </c>
      <c r="L27" s="5"/>
    </row>
    <row r="28" spans="1:12" customHeight="1" ht="105" outlineLevel="4">
      <c r="A28" s="1"/>
      <c r="B28" s="1">
        <v>889753</v>
      </c>
      <c r="C28" s="1" t="s">
        <v>109</v>
      </c>
      <c r="D28" s="1" t="s">
        <v>110</v>
      </c>
      <c r="E28" s="2" t="s">
        <v>111</v>
      </c>
      <c r="F28" s="2" t="s">
        <v>112</v>
      </c>
      <c r="G28" s="2">
        <v>0</v>
      </c>
      <c r="H28" s="2">
        <v>7</v>
      </c>
      <c r="I28" s="1">
        <v>0</v>
      </c>
      <c r="J28" s="3" t="s">
        <v>18</v>
      </c>
      <c r="K28" s="2" t="str">
        <f>J28*6719.00</f>
        <v>0</v>
      </c>
      <c r="L28" s="5"/>
    </row>
    <row r="29" spans="1:12" customHeight="1" ht="105" outlineLevel="4">
      <c r="A29" s="1"/>
      <c r="B29" s="1">
        <v>889754</v>
      </c>
      <c r="C29" s="1" t="s">
        <v>113</v>
      </c>
      <c r="D29" s="1" t="s">
        <v>114</v>
      </c>
      <c r="E29" s="2" t="s">
        <v>115</v>
      </c>
      <c r="F29" s="2" t="s">
        <v>27</v>
      </c>
      <c r="G29" s="2">
        <v>0</v>
      </c>
      <c r="H29" s="2">
        <v>4</v>
      </c>
      <c r="I29" s="1">
        <v>0</v>
      </c>
      <c r="J29" s="3" t="s">
        <v>18</v>
      </c>
      <c r="K29" s="2" t="str">
        <f>J29*8314.00</f>
        <v>0</v>
      </c>
      <c r="L29" s="5"/>
    </row>
    <row r="30" spans="1:12" customHeight="1" ht="105" outlineLevel="4">
      <c r="A30" s="1"/>
      <c r="B30" s="1">
        <v>889755</v>
      </c>
      <c r="C30" s="1" t="s">
        <v>116</v>
      </c>
      <c r="D30" s="1" t="s">
        <v>117</v>
      </c>
      <c r="E30" s="2" t="s">
        <v>118</v>
      </c>
      <c r="F30" s="2" t="s">
        <v>32</v>
      </c>
      <c r="G30" s="2">
        <v>0</v>
      </c>
      <c r="H30" s="2" t="s">
        <v>23</v>
      </c>
      <c r="I30" s="1">
        <v>0</v>
      </c>
      <c r="J30" s="3" t="s">
        <v>18</v>
      </c>
      <c r="K30" s="2" t="str">
        <f>J30*9619.00</f>
        <v>0</v>
      </c>
      <c r="L30" s="5"/>
    </row>
    <row r="31" spans="1:12" customHeight="1" ht="105" outlineLevel="4">
      <c r="A31" s="1"/>
      <c r="B31" s="1">
        <v>889756</v>
      </c>
      <c r="C31" s="1" t="s">
        <v>119</v>
      </c>
      <c r="D31" s="1" t="s">
        <v>120</v>
      </c>
      <c r="E31" s="2" t="s">
        <v>121</v>
      </c>
      <c r="F31" s="2" t="s">
        <v>36</v>
      </c>
      <c r="G31" s="2">
        <v>0</v>
      </c>
      <c r="H31" s="2">
        <v>9</v>
      </c>
      <c r="I31" s="1">
        <v>0</v>
      </c>
      <c r="J31" s="3" t="s">
        <v>18</v>
      </c>
      <c r="K31" s="2" t="str">
        <f>J31*11681.00</f>
        <v>0</v>
      </c>
      <c r="L31" s="5"/>
    </row>
    <row r="32" spans="1:12" customHeight="1" ht="105" outlineLevel="4">
      <c r="A32" s="1"/>
      <c r="B32" s="1">
        <v>890055</v>
      </c>
      <c r="C32" s="1" t="s">
        <v>122</v>
      </c>
      <c r="D32" s="1" t="s">
        <v>123</v>
      </c>
      <c r="E32" s="2" t="s">
        <v>124</v>
      </c>
      <c r="F32" s="2" t="s">
        <v>125</v>
      </c>
      <c r="G32" s="2">
        <v>0</v>
      </c>
      <c r="H32" s="2">
        <v>8</v>
      </c>
      <c r="I32" s="1">
        <v>0</v>
      </c>
      <c r="J32" s="3" t="s">
        <v>18</v>
      </c>
      <c r="K32" s="2" t="str">
        <f>J32*12185.00</f>
        <v>0</v>
      </c>
      <c r="L32" s="5"/>
    </row>
    <row r="33" spans="1:12" outlineLevel="2">
      <c r="A33" s="8" t="s">
        <v>126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836294</v>
      </c>
      <c r="C34" s="1" t="s">
        <v>127</v>
      </c>
      <c r="D34" s="1" t="s">
        <v>128</v>
      </c>
      <c r="E34" s="2" t="s">
        <v>129</v>
      </c>
      <c r="F34" s="2" t="s">
        <v>130</v>
      </c>
      <c r="G34" s="2">
        <v>0</v>
      </c>
      <c r="H34" s="2">
        <v>0</v>
      </c>
      <c r="I34" s="1">
        <v>0</v>
      </c>
      <c r="J34" s="3" t="s">
        <v>18</v>
      </c>
      <c r="K34" s="2" t="str">
        <f>J34*1560.00</f>
        <v>0</v>
      </c>
      <c r="L34" s="5"/>
    </row>
    <row r="35" spans="1:12" customHeight="1" ht="105" outlineLevel="4">
      <c r="A35" s="1"/>
      <c r="B35" s="1">
        <v>836295</v>
      </c>
      <c r="C35" s="1" t="s">
        <v>131</v>
      </c>
      <c r="D35" s="1" t="s">
        <v>132</v>
      </c>
      <c r="E35" s="2" t="s">
        <v>133</v>
      </c>
      <c r="F35" s="2" t="s">
        <v>134</v>
      </c>
      <c r="G35" s="2">
        <v>0</v>
      </c>
      <c r="H35" s="2">
        <v>0</v>
      </c>
      <c r="I35" s="1">
        <v>0</v>
      </c>
      <c r="J35" s="3" t="s">
        <v>18</v>
      </c>
      <c r="K35" s="2" t="str">
        <f>J35*1781.00</f>
        <v>0</v>
      </c>
      <c r="L35" s="5"/>
    </row>
    <row r="36" spans="1:12" customHeight="1" ht="105" outlineLevel="4">
      <c r="A36" s="1"/>
      <c r="B36" s="1">
        <v>836296</v>
      </c>
      <c r="C36" s="1" t="s">
        <v>135</v>
      </c>
      <c r="D36" s="1" t="s">
        <v>136</v>
      </c>
      <c r="E36" s="2" t="s">
        <v>137</v>
      </c>
      <c r="F36" s="2" t="s">
        <v>138</v>
      </c>
      <c r="G36" s="2">
        <v>0</v>
      </c>
      <c r="H36" s="2">
        <v>0</v>
      </c>
      <c r="I36" s="1">
        <v>0</v>
      </c>
      <c r="J36" s="3" t="s">
        <v>18</v>
      </c>
      <c r="K36" s="2" t="str">
        <f>J36*1962.00</f>
        <v>0</v>
      </c>
      <c r="L36" s="5"/>
    </row>
    <row r="37" spans="1:12" customHeight="1" ht="105" outlineLevel="4">
      <c r="A37" s="1"/>
      <c r="B37" s="1">
        <v>836297</v>
      </c>
      <c r="C37" s="1" t="s">
        <v>139</v>
      </c>
      <c r="D37" s="1" t="s">
        <v>140</v>
      </c>
      <c r="E37" s="2" t="s">
        <v>141</v>
      </c>
      <c r="F37" s="2" t="s">
        <v>142</v>
      </c>
      <c r="G37" s="2">
        <v>0</v>
      </c>
      <c r="H37" s="2">
        <v>0</v>
      </c>
      <c r="I37" s="1">
        <v>0</v>
      </c>
      <c r="J37" s="3" t="s">
        <v>18</v>
      </c>
      <c r="K37" s="2" t="str">
        <f>J37*2185.00</f>
        <v>0</v>
      </c>
      <c r="L37" s="5"/>
    </row>
    <row r="38" spans="1:12" customHeight="1" ht="105" outlineLevel="4">
      <c r="A38" s="1"/>
      <c r="B38" s="1">
        <v>836298</v>
      </c>
      <c r="C38" s="1" t="s">
        <v>143</v>
      </c>
      <c r="D38" s="1" t="s">
        <v>144</v>
      </c>
      <c r="E38" s="2" t="s">
        <v>145</v>
      </c>
      <c r="F38" s="2" t="s">
        <v>146</v>
      </c>
      <c r="G38" s="2">
        <v>0</v>
      </c>
      <c r="H38" s="2">
        <v>0</v>
      </c>
      <c r="I38" s="1">
        <v>0</v>
      </c>
      <c r="J38" s="3" t="s">
        <v>18</v>
      </c>
      <c r="K38" s="2" t="str">
        <f>J38*2377.00</f>
        <v>0</v>
      </c>
      <c r="L38" s="5"/>
    </row>
    <row r="39" spans="1:12" customHeight="1" ht="105" outlineLevel="4">
      <c r="A39" s="1"/>
      <c r="B39" s="1">
        <v>836299</v>
      </c>
      <c r="C39" s="1" t="s">
        <v>147</v>
      </c>
      <c r="D39" s="1" t="s">
        <v>148</v>
      </c>
      <c r="E39" s="2" t="s">
        <v>149</v>
      </c>
      <c r="F39" s="2" t="s">
        <v>150</v>
      </c>
      <c r="G39" s="2">
        <v>0</v>
      </c>
      <c r="H39" s="2" t="s">
        <v>23</v>
      </c>
      <c r="I39" s="1">
        <v>0</v>
      </c>
      <c r="J39" s="3" t="s">
        <v>18</v>
      </c>
      <c r="K39" s="2" t="str">
        <f>J39*2610.00</f>
        <v>0</v>
      </c>
      <c r="L39" s="5"/>
    </row>
    <row r="40" spans="1:12" customHeight="1" ht="105" outlineLevel="4">
      <c r="A40" s="1"/>
      <c r="B40" s="1">
        <v>836300</v>
      </c>
      <c r="C40" s="1" t="s">
        <v>151</v>
      </c>
      <c r="D40" s="1" t="s">
        <v>152</v>
      </c>
      <c r="E40" s="2" t="s">
        <v>153</v>
      </c>
      <c r="F40" s="2" t="s">
        <v>154</v>
      </c>
      <c r="G40" s="2">
        <v>0</v>
      </c>
      <c r="H40" s="2" t="s">
        <v>23</v>
      </c>
      <c r="I40" s="1">
        <v>0</v>
      </c>
      <c r="J40" s="3" t="s">
        <v>18</v>
      </c>
      <c r="K40" s="2" t="str">
        <f>J40*2833.00</f>
        <v>0</v>
      </c>
      <c r="L40" s="5"/>
    </row>
    <row r="41" spans="1:12" customHeight="1" ht="105" outlineLevel="4">
      <c r="A41" s="1"/>
      <c r="B41" s="1">
        <v>836301</v>
      </c>
      <c r="C41" s="1" t="s">
        <v>155</v>
      </c>
      <c r="D41" s="1" t="s">
        <v>156</v>
      </c>
      <c r="E41" s="2" t="s">
        <v>157</v>
      </c>
      <c r="F41" s="2" t="s">
        <v>158</v>
      </c>
      <c r="G41" s="2">
        <v>0</v>
      </c>
      <c r="H41" s="2" t="s">
        <v>23</v>
      </c>
      <c r="I41" s="1">
        <v>0</v>
      </c>
      <c r="J41" s="3" t="s">
        <v>18</v>
      </c>
      <c r="K41" s="2" t="str">
        <f>J41*3032.00</f>
        <v>0</v>
      </c>
      <c r="L41" s="5"/>
    </row>
    <row r="42" spans="1:12" customHeight="1" ht="105" outlineLevel="4">
      <c r="A42" s="1"/>
      <c r="B42" s="1">
        <v>877712</v>
      </c>
      <c r="C42" s="1" t="s">
        <v>159</v>
      </c>
      <c r="D42" s="1" t="s">
        <v>160</v>
      </c>
      <c r="E42" s="2" t="s">
        <v>161</v>
      </c>
      <c r="F42" s="2" t="s">
        <v>162</v>
      </c>
      <c r="G42" s="2">
        <v>0</v>
      </c>
      <c r="H42" s="2">
        <v>0</v>
      </c>
      <c r="I42" s="1">
        <v>0</v>
      </c>
      <c r="J42" s="3" t="s">
        <v>18</v>
      </c>
      <c r="K42" s="2" t="str">
        <f>J42*2391.00</f>
        <v>0</v>
      </c>
      <c r="L42" s="5"/>
    </row>
    <row r="43" spans="1:12" customHeight="1" ht="105" outlineLevel="4">
      <c r="A43" s="1"/>
      <c r="B43" s="1">
        <v>877713</v>
      </c>
      <c r="C43" s="1" t="s">
        <v>163</v>
      </c>
      <c r="D43" s="1" t="s">
        <v>164</v>
      </c>
      <c r="E43" s="2" t="s">
        <v>165</v>
      </c>
      <c r="F43" s="2" t="s">
        <v>166</v>
      </c>
      <c r="G43" s="2">
        <v>0</v>
      </c>
      <c r="H43" s="2">
        <v>0</v>
      </c>
      <c r="I43" s="1">
        <v>0</v>
      </c>
      <c r="J43" s="3" t="s">
        <v>18</v>
      </c>
      <c r="K43" s="2" t="str">
        <f>J43*2612.00</f>
        <v>0</v>
      </c>
      <c r="L43" s="5"/>
    </row>
    <row r="44" spans="1:12" customHeight="1" ht="105" outlineLevel="4">
      <c r="A44" s="1"/>
      <c r="B44" s="1">
        <v>877714</v>
      </c>
      <c r="C44" s="1" t="s">
        <v>167</v>
      </c>
      <c r="D44" s="1" t="s">
        <v>168</v>
      </c>
      <c r="E44" s="2" t="s">
        <v>169</v>
      </c>
      <c r="F44" s="2" t="s">
        <v>170</v>
      </c>
      <c r="G44" s="2">
        <v>0</v>
      </c>
      <c r="H44" s="2">
        <v>0</v>
      </c>
      <c r="I44" s="1">
        <v>0</v>
      </c>
      <c r="J44" s="3" t="s">
        <v>18</v>
      </c>
      <c r="K44" s="2" t="str">
        <f>J44*2879.00</f>
        <v>0</v>
      </c>
      <c r="L44" s="5"/>
    </row>
    <row r="45" spans="1:12" customHeight="1" ht="105" outlineLevel="4">
      <c r="A45" s="1"/>
      <c r="B45" s="1">
        <v>877715</v>
      </c>
      <c r="C45" s="1" t="s">
        <v>171</v>
      </c>
      <c r="D45" s="1" t="s">
        <v>172</v>
      </c>
      <c r="E45" s="2" t="s">
        <v>173</v>
      </c>
      <c r="F45" s="2" t="s">
        <v>174</v>
      </c>
      <c r="G45" s="2">
        <v>0</v>
      </c>
      <c r="H45" s="2">
        <v>0</v>
      </c>
      <c r="I45" s="1">
        <v>0</v>
      </c>
      <c r="J45" s="3" t="s">
        <v>18</v>
      </c>
      <c r="K45" s="2" t="str">
        <f>J45*3229.00</f>
        <v>0</v>
      </c>
      <c r="L45" s="5"/>
    </row>
    <row r="46" spans="1:12" customHeight="1" ht="105" outlineLevel="4">
      <c r="A46" s="1"/>
      <c r="B46" s="1">
        <v>877716</v>
      </c>
      <c r="C46" s="1" t="s">
        <v>175</v>
      </c>
      <c r="D46" s="1" t="s">
        <v>176</v>
      </c>
      <c r="E46" s="2" t="s">
        <v>177</v>
      </c>
      <c r="F46" s="2" t="s">
        <v>178</v>
      </c>
      <c r="G46" s="2">
        <v>0</v>
      </c>
      <c r="H46" s="2">
        <v>0</v>
      </c>
      <c r="I46" s="1">
        <v>0</v>
      </c>
      <c r="J46" s="3" t="s">
        <v>18</v>
      </c>
      <c r="K46" s="2" t="str">
        <f>J46*3478.00</f>
        <v>0</v>
      </c>
      <c r="L46" s="5"/>
    </row>
    <row r="47" spans="1:12" customHeight="1" ht="105" outlineLevel="4">
      <c r="A47" s="1"/>
      <c r="B47" s="1">
        <v>889961</v>
      </c>
      <c r="C47" s="1" t="s">
        <v>179</v>
      </c>
      <c r="D47" s="1" t="s">
        <v>180</v>
      </c>
      <c r="E47" s="2" t="s">
        <v>181</v>
      </c>
      <c r="F47" s="2" t="s">
        <v>182</v>
      </c>
      <c r="G47" s="2">
        <v>0</v>
      </c>
      <c r="H47" s="2">
        <v>0</v>
      </c>
      <c r="I47" s="1">
        <v>0</v>
      </c>
      <c r="J47" s="3" t="s">
        <v>18</v>
      </c>
      <c r="K47" s="2" t="str">
        <f>J47*2213.00</f>
        <v>0</v>
      </c>
      <c r="L47" s="5"/>
    </row>
    <row r="48" spans="1:12" customHeight="1" ht="105" outlineLevel="4">
      <c r="A48" s="1"/>
      <c r="B48" s="1">
        <v>889962</v>
      </c>
      <c r="C48" s="1" t="s">
        <v>183</v>
      </c>
      <c r="D48" s="1" t="s">
        <v>184</v>
      </c>
      <c r="E48" s="2" t="s">
        <v>185</v>
      </c>
      <c r="F48" s="2" t="s">
        <v>186</v>
      </c>
      <c r="G48" s="2">
        <v>0</v>
      </c>
      <c r="H48" s="2">
        <v>0</v>
      </c>
      <c r="I48" s="1">
        <v>0</v>
      </c>
      <c r="J48" s="3" t="s">
        <v>18</v>
      </c>
      <c r="K48" s="2" t="str">
        <f>J48*3865.00</f>
        <v>0</v>
      </c>
      <c r="L48" s="5"/>
    </row>
    <row r="49" spans="1:12" customHeight="1" ht="105" outlineLevel="4">
      <c r="A49" s="1"/>
      <c r="B49" s="1">
        <v>889993</v>
      </c>
      <c r="C49" s="1" t="s">
        <v>187</v>
      </c>
      <c r="D49" s="1" t="s">
        <v>188</v>
      </c>
      <c r="E49" s="2" t="s">
        <v>189</v>
      </c>
      <c r="F49" s="2" t="s">
        <v>190</v>
      </c>
      <c r="G49" s="2">
        <v>0</v>
      </c>
      <c r="H49" s="2">
        <v>0</v>
      </c>
      <c r="I49" s="1">
        <v>0</v>
      </c>
      <c r="J49" s="3" t="s">
        <v>18</v>
      </c>
      <c r="K49" s="2" t="str">
        <f>J49*1652.00</f>
        <v>0</v>
      </c>
      <c r="L49" s="5"/>
    </row>
    <row r="50" spans="1:12" customHeight="1" ht="105" outlineLevel="4">
      <c r="A50" s="1"/>
      <c r="B50" s="1">
        <v>889994</v>
      </c>
      <c r="C50" s="1" t="s">
        <v>191</v>
      </c>
      <c r="D50" s="1" t="s">
        <v>192</v>
      </c>
      <c r="E50" s="2" t="s">
        <v>193</v>
      </c>
      <c r="F50" s="2" t="s">
        <v>194</v>
      </c>
      <c r="G50" s="2">
        <v>0</v>
      </c>
      <c r="H50" s="2" t="s">
        <v>17</v>
      </c>
      <c r="I50" s="1">
        <v>0</v>
      </c>
      <c r="J50" s="3" t="s">
        <v>18</v>
      </c>
      <c r="K50" s="2" t="str">
        <f>J50*1952.00</f>
        <v>0</v>
      </c>
      <c r="L50" s="5"/>
    </row>
    <row r="51" spans="1:12" customHeight="1" ht="105" outlineLevel="4">
      <c r="A51" s="1"/>
      <c r="B51" s="1">
        <v>889995</v>
      </c>
      <c r="C51" s="1" t="s">
        <v>195</v>
      </c>
      <c r="D51" s="1" t="s">
        <v>196</v>
      </c>
      <c r="E51" s="2" t="s">
        <v>197</v>
      </c>
      <c r="F51" s="2" t="s">
        <v>198</v>
      </c>
      <c r="G51" s="2">
        <v>0</v>
      </c>
      <c r="H51" s="2">
        <v>2</v>
      </c>
      <c r="I51" s="1">
        <v>0</v>
      </c>
      <c r="J51" s="3" t="s">
        <v>18</v>
      </c>
      <c r="K51" s="2" t="str">
        <f>J51*2203.00</f>
        <v>0</v>
      </c>
      <c r="L51" s="5"/>
    </row>
    <row r="52" spans="1:12" customHeight="1" ht="105" outlineLevel="4">
      <c r="A52" s="1"/>
      <c r="B52" s="1">
        <v>889996</v>
      </c>
      <c r="C52" s="1" t="s">
        <v>199</v>
      </c>
      <c r="D52" s="1" t="s">
        <v>200</v>
      </c>
      <c r="E52" s="2" t="s">
        <v>201</v>
      </c>
      <c r="F52" s="2" t="s">
        <v>202</v>
      </c>
      <c r="G52" s="2">
        <v>0</v>
      </c>
      <c r="H52" s="2">
        <v>0</v>
      </c>
      <c r="I52" s="1">
        <v>0</v>
      </c>
      <c r="J52" s="3" t="s">
        <v>18</v>
      </c>
      <c r="K52" s="2" t="str">
        <f>J52*2496.00</f>
        <v>0</v>
      </c>
      <c r="L52" s="5"/>
    </row>
    <row r="53" spans="1:12" customHeight="1" ht="105" outlineLevel="4">
      <c r="A53" s="1"/>
      <c r="B53" s="1">
        <v>889997</v>
      </c>
      <c r="C53" s="1" t="s">
        <v>203</v>
      </c>
      <c r="D53" s="1" t="s">
        <v>204</v>
      </c>
      <c r="E53" s="2" t="s">
        <v>205</v>
      </c>
      <c r="F53" s="2" t="s">
        <v>206</v>
      </c>
      <c r="G53" s="2">
        <v>0</v>
      </c>
      <c r="H53" s="2">
        <v>0</v>
      </c>
      <c r="I53" s="1">
        <v>0</v>
      </c>
      <c r="J53" s="3" t="s">
        <v>18</v>
      </c>
      <c r="K53" s="2" t="str">
        <f>J53*2787.00</f>
        <v>0</v>
      </c>
      <c r="L53" s="5"/>
    </row>
    <row r="54" spans="1:12" customHeight="1" ht="105" outlineLevel="4">
      <c r="A54" s="1"/>
      <c r="B54" s="1">
        <v>889998</v>
      </c>
      <c r="C54" s="1" t="s">
        <v>207</v>
      </c>
      <c r="D54" s="1" t="s">
        <v>208</v>
      </c>
      <c r="E54" s="2" t="s">
        <v>209</v>
      </c>
      <c r="F54" s="2" t="s">
        <v>210</v>
      </c>
      <c r="G54" s="2">
        <v>0</v>
      </c>
      <c r="H54" s="2">
        <v>0</v>
      </c>
      <c r="I54" s="1">
        <v>0</v>
      </c>
      <c r="J54" s="3" t="s">
        <v>18</v>
      </c>
      <c r="K54" s="2" t="str">
        <f>J54*3082.00</f>
        <v>0</v>
      </c>
      <c r="L54" s="5"/>
    </row>
    <row r="55" spans="1:12" customHeight="1" ht="105" outlineLevel="4">
      <c r="A55" s="1"/>
      <c r="B55" s="1">
        <v>889999</v>
      </c>
      <c r="C55" s="1" t="s">
        <v>211</v>
      </c>
      <c r="D55" s="1" t="s">
        <v>212</v>
      </c>
      <c r="E55" s="2" t="s">
        <v>213</v>
      </c>
      <c r="F55" s="2" t="s">
        <v>214</v>
      </c>
      <c r="G55" s="2">
        <v>0</v>
      </c>
      <c r="H55" s="2">
        <v>0</v>
      </c>
      <c r="I55" s="1">
        <v>0</v>
      </c>
      <c r="J55" s="3" t="s">
        <v>18</v>
      </c>
      <c r="K55" s="2" t="str">
        <f>J55*3373.00</f>
        <v>0</v>
      </c>
      <c r="L55" s="5"/>
    </row>
    <row r="56" spans="1:12" customHeight="1" ht="105" outlineLevel="4">
      <c r="A56" s="1"/>
      <c r="B56" s="1">
        <v>890000</v>
      </c>
      <c r="C56" s="1" t="s">
        <v>215</v>
      </c>
      <c r="D56" s="1" t="s">
        <v>216</v>
      </c>
      <c r="E56" s="2" t="s">
        <v>217</v>
      </c>
      <c r="F56" s="2" t="s">
        <v>218</v>
      </c>
      <c r="G56" s="2">
        <v>0</v>
      </c>
      <c r="H56" s="2">
        <v>0</v>
      </c>
      <c r="I56" s="1">
        <v>0</v>
      </c>
      <c r="J56" s="3" t="s">
        <v>18</v>
      </c>
      <c r="K56" s="2" t="str">
        <f>J56*3668.00</f>
        <v>0</v>
      </c>
      <c r="L56" s="5"/>
    </row>
    <row r="57" spans="1:12" customHeight="1" ht="105" outlineLevel="4">
      <c r="A57" s="1"/>
      <c r="B57" s="1">
        <v>890001</v>
      </c>
      <c r="C57" s="1" t="s">
        <v>219</v>
      </c>
      <c r="D57" s="1" t="s">
        <v>220</v>
      </c>
      <c r="E57" s="2" t="s">
        <v>221</v>
      </c>
      <c r="F57" s="2" t="s">
        <v>222</v>
      </c>
      <c r="G57" s="2">
        <v>0</v>
      </c>
      <c r="H57" s="2">
        <v>0</v>
      </c>
      <c r="I57" s="1">
        <v>0</v>
      </c>
      <c r="J57" s="3" t="s">
        <v>18</v>
      </c>
      <c r="K57" s="2" t="str">
        <f>J57*3963.00</f>
        <v>0</v>
      </c>
      <c r="L57" s="5"/>
    </row>
    <row r="58" spans="1:12" customHeight="1" ht="105" outlineLevel="4">
      <c r="A58" s="1"/>
      <c r="B58" s="1">
        <v>890002</v>
      </c>
      <c r="C58" s="1" t="s">
        <v>223</v>
      </c>
      <c r="D58" s="1" t="s">
        <v>224</v>
      </c>
      <c r="E58" s="2" t="s">
        <v>225</v>
      </c>
      <c r="F58" s="2" t="s">
        <v>226</v>
      </c>
      <c r="G58" s="2">
        <v>0</v>
      </c>
      <c r="H58" s="2">
        <v>0</v>
      </c>
      <c r="I58" s="1">
        <v>0</v>
      </c>
      <c r="J58" s="3" t="s">
        <v>18</v>
      </c>
      <c r="K58" s="2" t="str">
        <f>J58*4256.00</f>
        <v>0</v>
      </c>
      <c r="L58" s="5"/>
    </row>
    <row r="59" spans="1:12" customHeight="1" ht="105" outlineLevel="4">
      <c r="A59" s="1"/>
      <c r="B59" s="1">
        <v>890003</v>
      </c>
      <c r="C59" s="1" t="s">
        <v>227</v>
      </c>
      <c r="D59" s="1" t="s">
        <v>228</v>
      </c>
      <c r="E59" s="2" t="s">
        <v>229</v>
      </c>
      <c r="F59" s="2" t="s">
        <v>230</v>
      </c>
      <c r="G59" s="2">
        <v>0</v>
      </c>
      <c r="H59" s="2">
        <v>0</v>
      </c>
      <c r="I59" s="1">
        <v>0</v>
      </c>
      <c r="J59" s="3" t="s">
        <v>18</v>
      </c>
      <c r="K59" s="2" t="str">
        <f>J59*1943.00</f>
        <v>0</v>
      </c>
      <c r="L59" s="5"/>
    </row>
    <row r="60" spans="1:12" customHeight="1" ht="105" outlineLevel="4">
      <c r="A60" s="1"/>
      <c r="B60" s="1">
        <v>890004</v>
      </c>
      <c r="C60" s="1" t="s">
        <v>231</v>
      </c>
      <c r="D60" s="1" t="s">
        <v>232</v>
      </c>
      <c r="E60" s="2" t="s">
        <v>233</v>
      </c>
      <c r="F60" s="2" t="s">
        <v>234</v>
      </c>
      <c r="G60" s="2">
        <v>0</v>
      </c>
      <c r="H60" s="2">
        <v>1</v>
      </c>
      <c r="I60" s="1">
        <v>0</v>
      </c>
      <c r="J60" s="3" t="s">
        <v>18</v>
      </c>
      <c r="K60" s="2" t="str">
        <f>J60*2351.00</f>
        <v>0</v>
      </c>
      <c r="L60" s="5"/>
    </row>
    <row r="61" spans="1:12" customHeight="1" ht="105" outlineLevel="4">
      <c r="A61" s="1"/>
      <c r="B61" s="1">
        <v>890005</v>
      </c>
      <c r="C61" s="1" t="s">
        <v>235</v>
      </c>
      <c r="D61" s="1" t="s">
        <v>236</v>
      </c>
      <c r="E61" s="2" t="s">
        <v>237</v>
      </c>
      <c r="F61" s="2" t="s">
        <v>238</v>
      </c>
      <c r="G61" s="2">
        <v>0</v>
      </c>
      <c r="H61" s="2">
        <v>0</v>
      </c>
      <c r="I61" s="1">
        <v>0</v>
      </c>
      <c r="J61" s="3" t="s">
        <v>18</v>
      </c>
      <c r="K61" s="2" t="str">
        <f>J61*2719.00</f>
        <v>0</v>
      </c>
      <c r="L61" s="5"/>
    </row>
    <row r="62" spans="1:12" customHeight="1" ht="105" outlineLevel="4">
      <c r="A62" s="1"/>
      <c r="B62" s="1">
        <v>890006</v>
      </c>
      <c r="C62" s="1" t="s">
        <v>239</v>
      </c>
      <c r="D62" s="1" t="s">
        <v>240</v>
      </c>
      <c r="E62" s="2" t="s">
        <v>241</v>
      </c>
      <c r="F62" s="2" t="s">
        <v>242</v>
      </c>
      <c r="G62" s="2">
        <v>0</v>
      </c>
      <c r="H62" s="2">
        <v>1</v>
      </c>
      <c r="I62" s="1">
        <v>0</v>
      </c>
      <c r="J62" s="3" t="s">
        <v>18</v>
      </c>
      <c r="K62" s="2" t="str">
        <f>J62*3029.00</f>
        <v>0</v>
      </c>
      <c r="L62" s="5"/>
    </row>
    <row r="63" spans="1:12" customHeight="1" ht="105" outlineLevel="4">
      <c r="A63" s="1"/>
      <c r="B63" s="1">
        <v>890007</v>
      </c>
      <c r="C63" s="1" t="s">
        <v>243</v>
      </c>
      <c r="D63" s="1" t="s">
        <v>244</v>
      </c>
      <c r="E63" s="2" t="s">
        <v>245</v>
      </c>
      <c r="F63" s="2" t="s">
        <v>246</v>
      </c>
      <c r="G63" s="2">
        <v>0</v>
      </c>
      <c r="H63" s="2">
        <v>4</v>
      </c>
      <c r="I63" s="1">
        <v>0</v>
      </c>
      <c r="J63" s="3" t="s">
        <v>18</v>
      </c>
      <c r="K63" s="2" t="str">
        <f>J63*3391.00</f>
        <v>0</v>
      </c>
      <c r="L63" s="5"/>
    </row>
    <row r="64" spans="1:12" customHeight="1" ht="105" outlineLevel="4">
      <c r="A64" s="1"/>
      <c r="B64" s="1">
        <v>890008</v>
      </c>
      <c r="C64" s="1" t="s">
        <v>247</v>
      </c>
      <c r="D64" s="1" t="s">
        <v>248</v>
      </c>
      <c r="E64" s="2" t="s">
        <v>249</v>
      </c>
      <c r="F64" s="2" t="s">
        <v>250</v>
      </c>
      <c r="G64" s="2">
        <v>0</v>
      </c>
      <c r="H64" s="2">
        <v>0</v>
      </c>
      <c r="I64" s="1">
        <v>0</v>
      </c>
      <c r="J64" s="3" t="s">
        <v>18</v>
      </c>
      <c r="K64" s="2" t="str">
        <f>J64*3829.00</f>
        <v>0</v>
      </c>
      <c r="L64" s="5"/>
    </row>
    <row r="65" spans="1:12" customHeight="1" ht="105" outlineLevel="4">
      <c r="A65" s="1"/>
      <c r="B65" s="1">
        <v>890009</v>
      </c>
      <c r="C65" s="1" t="s">
        <v>251</v>
      </c>
      <c r="D65" s="1" t="s">
        <v>252</v>
      </c>
      <c r="E65" s="2" t="s">
        <v>253</v>
      </c>
      <c r="F65" s="2" t="s">
        <v>254</v>
      </c>
      <c r="G65" s="2">
        <v>0</v>
      </c>
      <c r="H65" s="2">
        <v>5</v>
      </c>
      <c r="I65" s="1">
        <v>0</v>
      </c>
      <c r="J65" s="3" t="s">
        <v>18</v>
      </c>
      <c r="K65" s="2" t="str">
        <f>J65*4195.00</f>
        <v>0</v>
      </c>
      <c r="L65" s="5"/>
    </row>
    <row r="66" spans="1:12" customHeight="1" ht="105" outlineLevel="4">
      <c r="A66" s="1"/>
      <c r="B66" s="1">
        <v>890010</v>
      </c>
      <c r="C66" s="1" t="s">
        <v>255</v>
      </c>
      <c r="D66" s="1" t="s">
        <v>256</v>
      </c>
      <c r="E66" s="2" t="s">
        <v>257</v>
      </c>
      <c r="F66" s="2" t="s">
        <v>258</v>
      </c>
      <c r="G66" s="2">
        <v>0</v>
      </c>
      <c r="H66" s="2">
        <v>0</v>
      </c>
      <c r="I66" s="1">
        <v>0</v>
      </c>
      <c r="J66" s="3" t="s">
        <v>18</v>
      </c>
      <c r="K66" s="2" t="str">
        <f>J66*4562.00</f>
        <v>0</v>
      </c>
      <c r="L66" s="5"/>
    </row>
    <row r="67" spans="1:12" customHeight="1" ht="105" outlineLevel="4">
      <c r="A67" s="1"/>
      <c r="B67" s="1">
        <v>890011</v>
      </c>
      <c r="C67" s="1" t="s">
        <v>259</v>
      </c>
      <c r="D67" s="1" t="s">
        <v>260</v>
      </c>
      <c r="E67" s="2" t="s">
        <v>261</v>
      </c>
      <c r="F67" s="2" t="s">
        <v>262</v>
      </c>
      <c r="G67" s="2">
        <v>0</v>
      </c>
      <c r="H67" s="2">
        <v>0</v>
      </c>
      <c r="I67" s="1">
        <v>0</v>
      </c>
      <c r="J67" s="3" t="s">
        <v>18</v>
      </c>
      <c r="K67" s="2" t="str">
        <f>J67*4836.00</f>
        <v>0</v>
      </c>
      <c r="L67" s="5"/>
    </row>
    <row r="68" spans="1:12" customHeight="1" ht="105" outlineLevel="4">
      <c r="A68" s="1"/>
      <c r="B68" s="1">
        <v>890012</v>
      </c>
      <c r="C68" s="1" t="s">
        <v>263</v>
      </c>
      <c r="D68" s="1" t="s">
        <v>264</v>
      </c>
      <c r="E68" s="2" t="s">
        <v>265</v>
      </c>
      <c r="F68" s="2" t="s">
        <v>266</v>
      </c>
      <c r="G68" s="2">
        <v>0</v>
      </c>
      <c r="H68" s="2">
        <v>0</v>
      </c>
      <c r="I68" s="1">
        <v>0</v>
      </c>
      <c r="J68" s="3" t="s">
        <v>18</v>
      </c>
      <c r="K68" s="2" t="str">
        <f>J68*5197.00</f>
        <v>0</v>
      </c>
      <c r="L68" s="5"/>
    </row>
    <row r="69" spans="1:12" outlineLevel="4">
      <c r="A69" s="1"/>
      <c r="B69" s="1">
        <v>889757</v>
      </c>
      <c r="C69" s="1" t="s">
        <v>267</v>
      </c>
      <c r="D69" s="1" t="s">
        <v>268</v>
      </c>
      <c r="E69" s="2" t="s">
        <v>269</v>
      </c>
      <c r="F69" s="2" t="s">
        <v>270</v>
      </c>
      <c r="G69" s="2">
        <v>0</v>
      </c>
      <c r="H69" s="2">
        <v>0</v>
      </c>
      <c r="I69" s="1">
        <v>0</v>
      </c>
      <c r="J69" s="3" t="s">
        <v>18</v>
      </c>
      <c r="K69" s="2" t="str">
        <f>J69*1966.00</f>
        <v>0</v>
      </c>
      <c r="L69" s="5"/>
    </row>
    <row r="70" spans="1:12" outlineLevel="4">
      <c r="A70" s="1"/>
      <c r="B70" s="1">
        <v>889758</v>
      </c>
      <c r="C70" s="1" t="s">
        <v>271</v>
      </c>
      <c r="D70" s="1" t="s">
        <v>272</v>
      </c>
      <c r="E70" s="2" t="s">
        <v>273</v>
      </c>
      <c r="F70" s="2" t="s">
        <v>274</v>
      </c>
      <c r="G70" s="2">
        <v>0</v>
      </c>
      <c r="H70" s="2">
        <v>0</v>
      </c>
      <c r="I70" s="1">
        <v>0</v>
      </c>
      <c r="J70" s="3" t="s">
        <v>18</v>
      </c>
      <c r="K70" s="2" t="str">
        <f>J70*2269.00</f>
        <v>0</v>
      </c>
      <c r="L70" s="5"/>
    </row>
    <row r="71" spans="1:12" outlineLevel="4">
      <c r="A71" s="1"/>
      <c r="B71" s="1">
        <v>889759</v>
      </c>
      <c r="C71" s="1" t="s">
        <v>275</v>
      </c>
      <c r="D71" s="1" t="s">
        <v>276</v>
      </c>
      <c r="E71" s="2" t="s">
        <v>277</v>
      </c>
      <c r="F71" s="2" t="s">
        <v>278</v>
      </c>
      <c r="G71" s="2">
        <v>0</v>
      </c>
      <c r="H71" s="2">
        <v>0</v>
      </c>
      <c r="I71" s="1">
        <v>0</v>
      </c>
      <c r="J71" s="3" t="s">
        <v>18</v>
      </c>
      <c r="K71" s="2" t="str">
        <f>J71*2514.00</f>
        <v>0</v>
      </c>
      <c r="L71" s="5"/>
    </row>
    <row r="72" spans="1:12" outlineLevel="4">
      <c r="A72" s="1"/>
      <c r="B72" s="1">
        <v>889760</v>
      </c>
      <c r="C72" s="1" t="s">
        <v>279</v>
      </c>
      <c r="D72" s="1" t="s">
        <v>280</v>
      </c>
      <c r="E72" s="2" t="s">
        <v>281</v>
      </c>
      <c r="F72" s="2" t="s">
        <v>282</v>
      </c>
      <c r="G72" s="2">
        <v>0</v>
      </c>
      <c r="H72" s="2">
        <v>0</v>
      </c>
      <c r="I72" s="1">
        <v>0</v>
      </c>
      <c r="J72" s="3" t="s">
        <v>18</v>
      </c>
      <c r="K72" s="2" t="str">
        <f>J72*2807.00</f>
        <v>0</v>
      </c>
      <c r="L72" s="5"/>
    </row>
    <row r="73" spans="1:12" outlineLevel="4">
      <c r="A73" s="1"/>
      <c r="B73" s="1">
        <v>889761</v>
      </c>
      <c r="C73" s="1" t="s">
        <v>283</v>
      </c>
      <c r="D73" s="1" t="s">
        <v>284</v>
      </c>
      <c r="E73" s="2" t="s">
        <v>285</v>
      </c>
      <c r="F73" s="2" t="s">
        <v>286</v>
      </c>
      <c r="G73" s="2">
        <v>0</v>
      </c>
      <c r="H73" s="2">
        <v>0</v>
      </c>
      <c r="I73" s="1">
        <v>0</v>
      </c>
      <c r="J73" s="3" t="s">
        <v>18</v>
      </c>
      <c r="K73" s="2" t="str">
        <f>J73*3098.00</f>
        <v>0</v>
      </c>
      <c r="L73" s="5"/>
    </row>
    <row r="74" spans="1:12" outlineLevel="4">
      <c r="A74" s="1"/>
      <c r="B74" s="1">
        <v>889762</v>
      </c>
      <c r="C74" s="1" t="s">
        <v>287</v>
      </c>
      <c r="D74" s="1" t="s">
        <v>288</v>
      </c>
      <c r="E74" s="2" t="s">
        <v>289</v>
      </c>
      <c r="F74" s="2" t="s">
        <v>290</v>
      </c>
      <c r="G74" s="2">
        <v>0</v>
      </c>
      <c r="H74" s="2">
        <v>0</v>
      </c>
      <c r="I74" s="1">
        <v>0</v>
      </c>
      <c r="J74" s="3" t="s">
        <v>18</v>
      </c>
      <c r="K74" s="2" t="str">
        <f>J74*3460.00</f>
        <v>0</v>
      </c>
      <c r="L74" s="5"/>
    </row>
    <row r="75" spans="1:12" outlineLevel="4">
      <c r="A75" s="1"/>
      <c r="B75" s="1">
        <v>889763</v>
      </c>
      <c r="C75" s="1" t="s">
        <v>291</v>
      </c>
      <c r="D75" s="1" t="s">
        <v>292</v>
      </c>
      <c r="E75" s="2" t="s">
        <v>293</v>
      </c>
      <c r="F75" s="2" t="s">
        <v>294</v>
      </c>
      <c r="G75" s="2">
        <v>0</v>
      </c>
      <c r="H75" s="2">
        <v>0</v>
      </c>
      <c r="I75" s="1">
        <v>0</v>
      </c>
      <c r="J75" s="3" t="s">
        <v>18</v>
      </c>
      <c r="K75" s="2" t="str">
        <f>J75*3757.00</f>
        <v>0</v>
      </c>
      <c r="L75" s="5"/>
    </row>
    <row r="76" spans="1:12" customHeight="1" ht="105" outlineLevel="4">
      <c r="A76" s="1"/>
      <c r="B76" s="1">
        <v>890056</v>
      </c>
      <c r="C76" s="1" t="s">
        <v>295</v>
      </c>
      <c r="D76" s="1" t="s">
        <v>296</v>
      </c>
      <c r="E76" s="2" t="s">
        <v>297</v>
      </c>
      <c r="F76" s="2" t="s">
        <v>298</v>
      </c>
      <c r="G76" s="2">
        <v>0</v>
      </c>
      <c r="H76" s="2">
        <v>1</v>
      </c>
      <c r="I76" s="1">
        <v>0</v>
      </c>
      <c r="J76" s="3" t="s">
        <v>18</v>
      </c>
      <c r="K76" s="2" t="str">
        <f>J76*1453.00</f>
        <v>0</v>
      </c>
      <c r="L76" s="5"/>
    </row>
    <row r="77" spans="1:12" customHeight="1" ht="105" outlineLevel="4">
      <c r="A77" s="1"/>
      <c r="B77" s="1">
        <v>890057</v>
      </c>
      <c r="C77" s="1" t="s">
        <v>299</v>
      </c>
      <c r="D77" s="1" t="s">
        <v>300</v>
      </c>
      <c r="E77" s="2" t="s">
        <v>301</v>
      </c>
      <c r="F77" s="2" t="s">
        <v>302</v>
      </c>
      <c r="G77" s="2">
        <v>0</v>
      </c>
      <c r="H77" s="2" t="s">
        <v>17</v>
      </c>
      <c r="I77" s="1">
        <v>0</v>
      </c>
      <c r="J77" s="3" t="s">
        <v>18</v>
      </c>
      <c r="K77" s="2" t="str">
        <f>J77*1690.00</f>
        <v>0</v>
      </c>
      <c r="L77" s="5"/>
    </row>
    <row r="78" spans="1:12" customHeight="1" ht="105" outlineLevel="4">
      <c r="A78" s="1"/>
      <c r="B78" s="1">
        <v>890058</v>
      </c>
      <c r="C78" s="1" t="s">
        <v>303</v>
      </c>
      <c r="D78" s="1" t="s">
        <v>304</v>
      </c>
      <c r="E78" s="2" t="s">
        <v>305</v>
      </c>
      <c r="F78" s="2" t="s">
        <v>306</v>
      </c>
      <c r="G78" s="2">
        <v>0</v>
      </c>
      <c r="H78" s="2" t="s">
        <v>65</v>
      </c>
      <c r="I78" s="1">
        <v>0</v>
      </c>
      <c r="J78" s="3" t="s">
        <v>18</v>
      </c>
      <c r="K78" s="2" t="str">
        <f>J78*1915.00</f>
        <v>0</v>
      </c>
      <c r="L78" s="5"/>
    </row>
    <row r="79" spans="1:12" customHeight="1" ht="105" outlineLevel="4">
      <c r="A79" s="1"/>
      <c r="B79" s="1">
        <v>890059</v>
      </c>
      <c r="C79" s="1" t="s">
        <v>307</v>
      </c>
      <c r="D79" s="1" t="s">
        <v>308</v>
      </c>
      <c r="E79" s="2" t="s">
        <v>309</v>
      </c>
      <c r="F79" s="2" t="s">
        <v>310</v>
      </c>
      <c r="G79" s="2">
        <v>0</v>
      </c>
      <c r="H79" s="2" t="s">
        <v>28</v>
      </c>
      <c r="I79" s="1">
        <v>0</v>
      </c>
      <c r="J79" s="3" t="s">
        <v>18</v>
      </c>
      <c r="K79" s="2" t="str">
        <f>J79*2275.00</f>
        <v>0</v>
      </c>
      <c r="L79" s="5"/>
    </row>
    <row r="80" spans="1:12" customHeight="1" ht="105" outlineLevel="4">
      <c r="A80" s="1"/>
      <c r="B80" s="1">
        <v>890060</v>
      </c>
      <c r="C80" s="1" t="s">
        <v>311</v>
      </c>
      <c r="D80" s="1" t="s">
        <v>312</v>
      </c>
      <c r="E80" s="2" t="s">
        <v>313</v>
      </c>
      <c r="F80" s="2" t="s">
        <v>314</v>
      </c>
      <c r="G80" s="2">
        <v>0</v>
      </c>
      <c r="H80" s="2" t="s">
        <v>28</v>
      </c>
      <c r="I80" s="1">
        <v>0</v>
      </c>
      <c r="J80" s="3" t="s">
        <v>18</v>
      </c>
      <c r="K80" s="2" t="str">
        <f>J80*2475.00</f>
        <v>0</v>
      </c>
      <c r="L80" s="5"/>
    </row>
    <row r="81" spans="1:12" customHeight="1" ht="105" outlineLevel="4">
      <c r="A81" s="1"/>
      <c r="B81" s="1">
        <v>890061</v>
      </c>
      <c r="C81" s="1" t="s">
        <v>315</v>
      </c>
      <c r="D81" s="1" t="s">
        <v>316</v>
      </c>
      <c r="E81" s="2" t="s">
        <v>317</v>
      </c>
      <c r="F81" s="2" t="s">
        <v>318</v>
      </c>
      <c r="G81" s="2">
        <v>0</v>
      </c>
      <c r="H81" s="2">
        <v>5</v>
      </c>
      <c r="I81" s="1">
        <v>0</v>
      </c>
      <c r="J81" s="3" t="s">
        <v>18</v>
      </c>
      <c r="K81" s="2" t="str">
        <f>J81*2841.00</f>
        <v>0</v>
      </c>
      <c r="L81" s="5"/>
    </row>
    <row r="82" spans="1:12" customHeight="1" ht="105" outlineLevel="4">
      <c r="A82" s="1"/>
      <c r="B82" s="1">
        <v>890062</v>
      </c>
      <c r="C82" s="1" t="s">
        <v>319</v>
      </c>
      <c r="D82" s="1" t="s">
        <v>320</v>
      </c>
      <c r="E82" s="2" t="s">
        <v>321</v>
      </c>
      <c r="F82" s="2" t="s">
        <v>322</v>
      </c>
      <c r="G82" s="2">
        <v>0</v>
      </c>
      <c r="H82" s="2">
        <v>5</v>
      </c>
      <c r="I82" s="1">
        <v>0</v>
      </c>
      <c r="J82" s="3" t="s">
        <v>18</v>
      </c>
      <c r="K82" s="2" t="str">
        <f>J82*3092.00</f>
        <v>0</v>
      </c>
      <c r="L82" s="5"/>
    </row>
    <row r="83" spans="1:12" customHeight="1" ht="105" outlineLevel="4">
      <c r="A83" s="1"/>
      <c r="B83" s="1">
        <v>890063</v>
      </c>
      <c r="C83" s="1" t="s">
        <v>323</v>
      </c>
      <c r="D83" s="1" t="s">
        <v>324</v>
      </c>
      <c r="E83" s="2" t="s">
        <v>325</v>
      </c>
      <c r="F83" s="2" t="s">
        <v>326</v>
      </c>
      <c r="G83" s="2">
        <v>0</v>
      </c>
      <c r="H83" s="2">
        <v>5</v>
      </c>
      <c r="I83" s="1">
        <v>0</v>
      </c>
      <c r="J83" s="3" t="s">
        <v>18</v>
      </c>
      <c r="K83" s="2" t="str">
        <f>J83*3518.00</f>
        <v>0</v>
      </c>
      <c r="L83" s="5"/>
    </row>
    <row r="84" spans="1:12" customHeight="1" ht="105" outlineLevel="4">
      <c r="A84" s="1"/>
      <c r="B84" s="1">
        <v>890064</v>
      </c>
      <c r="C84" s="1" t="s">
        <v>327</v>
      </c>
      <c r="D84" s="1" t="s">
        <v>328</v>
      </c>
      <c r="E84" s="2" t="s">
        <v>329</v>
      </c>
      <c r="F84" s="2" t="s">
        <v>330</v>
      </c>
      <c r="G84" s="2">
        <v>0</v>
      </c>
      <c r="H84" s="2">
        <v>2</v>
      </c>
      <c r="I84" s="1">
        <v>0</v>
      </c>
      <c r="J84" s="3" t="s">
        <v>18</v>
      </c>
      <c r="K84" s="2" t="str">
        <f>J84*3690.00</f>
        <v>0</v>
      </c>
      <c r="L84" s="5"/>
    </row>
    <row r="85" spans="1:12" customHeight="1" ht="105" outlineLevel="4">
      <c r="A85" s="1"/>
      <c r="B85" s="1">
        <v>890065</v>
      </c>
      <c r="C85" s="1" t="s">
        <v>331</v>
      </c>
      <c r="D85" s="1" t="s">
        <v>332</v>
      </c>
      <c r="E85" s="2" t="s">
        <v>333</v>
      </c>
      <c r="F85" s="2" t="s">
        <v>334</v>
      </c>
      <c r="G85" s="2">
        <v>0</v>
      </c>
      <c r="H85" s="2">
        <v>2</v>
      </c>
      <c r="I85" s="1">
        <v>0</v>
      </c>
      <c r="J85" s="3" t="s">
        <v>18</v>
      </c>
      <c r="K85" s="2" t="str">
        <f>J85*4122.00</f>
        <v>0</v>
      </c>
      <c r="L85" s="5"/>
    </row>
    <row r="86" spans="1:12" customHeight="1" ht="105" outlineLevel="4">
      <c r="A86" s="1"/>
      <c r="B86" s="1">
        <v>890066</v>
      </c>
      <c r="C86" s="1" t="s">
        <v>335</v>
      </c>
      <c r="D86" s="1" t="s">
        <v>336</v>
      </c>
      <c r="E86" s="2" t="s">
        <v>337</v>
      </c>
      <c r="F86" s="2" t="s">
        <v>338</v>
      </c>
      <c r="G86" s="2">
        <v>0</v>
      </c>
      <c r="H86" s="2">
        <v>0</v>
      </c>
      <c r="I86" s="1">
        <v>0</v>
      </c>
      <c r="J86" s="3" t="s">
        <v>18</v>
      </c>
      <c r="K86" s="2" t="str">
        <f>J86*1606.00</f>
        <v>0</v>
      </c>
      <c r="L86" s="5"/>
    </row>
    <row r="87" spans="1:12" customHeight="1" ht="105" outlineLevel="4">
      <c r="A87" s="1"/>
      <c r="B87" s="1">
        <v>890067</v>
      </c>
      <c r="C87" s="1" t="s">
        <v>339</v>
      </c>
      <c r="D87" s="1" t="s">
        <v>340</v>
      </c>
      <c r="E87" s="2" t="s">
        <v>341</v>
      </c>
      <c r="F87" s="2" t="s">
        <v>342</v>
      </c>
      <c r="G87" s="2">
        <v>0</v>
      </c>
      <c r="H87" s="2">
        <v>3</v>
      </c>
      <c r="I87" s="1">
        <v>0</v>
      </c>
      <c r="J87" s="3" t="s">
        <v>18</v>
      </c>
      <c r="K87" s="2" t="str">
        <f>J87*1857.00</f>
        <v>0</v>
      </c>
      <c r="L87" s="5"/>
    </row>
    <row r="88" spans="1:12" customHeight="1" ht="105" outlineLevel="4">
      <c r="A88" s="1"/>
      <c r="B88" s="1">
        <v>890068</v>
      </c>
      <c r="C88" s="1" t="s">
        <v>343</v>
      </c>
      <c r="D88" s="1" t="s">
        <v>344</v>
      </c>
      <c r="E88" s="2" t="s">
        <v>345</v>
      </c>
      <c r="F88" s="2" t="s">
        <v>346</v>
      </c>
      <c r="G88" s="2">
        <v>0</v>
      </c>
      <c r="H88" s="2">
        <v>0</v>
      </c>
      <c r="I88" s="1">
        <v>0</v>
      </c>
      <c r="J88" s="3" t="s">
        <v>18</v>
      </c>
      <c r="K88" s="2" t="str">
        <f>J88*2094.00</f>
        <v>0</v>
      </c>
      <c r="L88" s="5"/>
    </row>
    <row r="89" spans="1:12" customHeight="1" ht="105" outlineLevel="4">
      <c r="A89" s="1"/>
      <c r="B89" s="1">
        <v>890069</v>
      </c>
      <c r="C89" s="1" t="s">
        <v>347</v>
      </c>
      <c r="D89" s="1" t="s">
        <v>348</v>
      </c>
      <c r="E89" s="2" t="s">
        <v>349</v>
      </c>
      <c r="F89" s="2" t="s">
        <v>350</v>
      </c>
      <c r="G89" s="2">
        <v>0</v>
      </c>
      <c r="H89" s="2">
        <v>0</v>
      </c>
      <c r="I89" s="1">
        <v>0</v>
      </c>
      <c r="J89" s="3" t="s">
        <v>18</v>
      </c>
      <c r="K89" s="2" t="str">
        <f>J89*2481.00</f>
        <v>0</v>
      </c>
      <c r="L89" s="5"/>
    </row>
    <row r="90" spans="1:12" customHeight="1" ht="105" outlineLevel="4">
      <c r="A90" s="1"/>
      <c r="B90" s="1">
        <v>890070</v>
      </c>
      <c r="C90" s="1" t="s">
        <v>351</v>
      </c>
      <c r="D90" s="1" t="s">
        <v>352</v>
      </c>
      <c r="E90" s="2" t="s">
        <v>353</v>
      </c>
      <c r="F90" s="2" t="s">
        <v>354</v>
      </c>
      <c r="G90" s="2">
        <v>0</v>
      </c>
      <c r="H90" s="2">
        <v>0</v>
      </c>
      <c r="I90" s="1">
        <v>0</v>
      </c>
      <c r="J90" s="3" t="s">
        <v>18</v>
      </c>
      <c r="K90" s="2" t="str">
        <f>J90*2684.00</f>
        <v>0</v>
      </c>
      <c r="L90" s="5"/>
    </row>
    <row r="91" spans="1:12" customHeight="1" ht="105" outlineLevel="4">
      <c r="A91" s="1"/>
      <c r="B91" s="1">
        <v>890071</v>
      </c>
      <c r="C91" s="1" t="s">
        <v>355</v>
      </c>
      <c r="D91" s="1" t="s">
        <v>356</v>
      </c>
      <c r="E91" s="2" t="s">
        <v>357</v>
      </c>
      <c r="F91" s="2" t="s">
        <v>358</v>
      </c>
      <c r="G91" s="2">
        <v>0</v>
      </c>
      <c r="H91" s="2">
        <v>0</v>
      </c>
      <c r="I91" s="1">
        <v>0</v>
      </c>
      <c r="J91" s="3" t="s">
        <v>18</v>
      </c>
      <c r="K91" s="2" t="str">
        <f>J91*3081.00</f>
        <v>0</v>
      </c>
      <c r="L91" s="5"/>
    </row>
    <row r="92" spans="1:12" customHeight="1" ht="105" outlineLevel="4">
      <c r="A92" s="1"/>
      <c r="B92" s="1">
        <v>890072</v>
      </c>
      <c r="C92" s="1" t="s">
        <v>359</v>
      </c>
      <c r="D92" s="1" t="s">
        <v>360</v>
      </c>
      <c r="E92" s="2" t="s">
        <v>361</v>
      </c>
      <c r="F92" s="2" t="s">
        <v>362</v>
      </c>
      <c r="G92" s="2">
        <v>0</v>
      </c>
      <c r="H92" s="2">
        <v>0</v>
      </c>
      <c r="I92" s="1">
        <v>0</v>
      </c>
      <c r="J92" s="3" t="s">
        <v>18</v>
      </c>
      <c r="K92" s="2" t="str">
        <f>J92*3413.00</f>
        <v>0</v>
      </c>
      <c r="L92" s="5"/>
    </row>
    <row r="93" spans="1:12" customHeight="1" ht="105" outlineLevel="4">
      <c r="A93" s="1"/>
      <c r="B93" s="1">
        <v>890073</v>
      </c>
      <c r="C93" s="1" t="s">
        <v>363</v>
      </c>
      <c r="D93" s="1" t="s">
        <v>364</v>
      </c>
      <c r="E93" s="2" t="s">
        <v>365</v>
      </c>
      <c r="F93" s="2" t="s">
        <v>366</v>
      </c>
      <c r="G93" s="2">
        <v>0</v>
      </c>
      <c r="H93" s="2" t="s">
        <v>23</v>
      </c>
      <c r="I93" s="1">
        <v>0</v>
      </c>
      <c r="J93" s="3" t="s">
        <v>18</v>
      </c>
      <c r="K93" s="2" t="str">
        <f>J93*3799.00</f>
        <v>0</v>
      </c>
      <c r="L93" s="5"/>
    </row>
    <row r="94" spans="1:12" customHeight="1" ht="105" outlineLevel="4">
      <c r="A94" s="1"/>
      <c r="B94" s="1">
        <v>890074</v>
      </c>
      <c r="C94" s="1" t="s">
        <v>367</v>
      </c>
      <c r="D94" s="1" t="s">
        <v>368</v>
      </c>
      <c r="E94" s="2" t="s">
        <v>369</v>
      </c>
      <c r="F94" s="2" t="s">
        <v>370</v>
      </c>
      <c r="G94" s="2">
        <v>0</v>
      </c>
      <c r="H94" s="2">
        <v>0</v>
      </c>
      <c r="I94" s="1">
        <v>0</v>
      </c>
      <c r="J94" s="3" t="s">
        <v>18</v>
      </c>
      <c r="K94" s="2" t="str">
        <f>J94*3966.00</f>
        <v>0</v>
      </c>
      <c r="L94" s="5"/>
    </row>
    <row r="95" spans="1:12" customHeight="1" ht="105" outlineLevel="4">
      <c r="A95" s="1"/>
      <c r="B95" s="1">
        <v>890075</v>
      </c>
      <c r="C95" s="1" t="s">
        <v>371</v>
      </c>
      <c r="D95" s="1" t="s">
        <v>372</v>
      </c>
      <c r="E95" s="2" t="s">
        <v>373</v>
      </c>
      <c r="F95" s="2" t="s">
        <v>374</v>
      </c>
      <c r="G95" s="2">
        <v>0</v>
      </c>
      <c r="H95" s="2">
        <v>2</v>
      </c>
      <c r="I95" s="1">
        <v>0</v>
      </c>
      <c r="J95" s="3" t="s">
        <v>18</v>
      </c>
      <c r="K95" s="2" t="str">
        <f>J95*4437.00</f>
        <v>0</v>
      </c>
      <c r="L95" s="5"/>
    </row>
    <row r="96" spans="1:12" outlineLevel="2">
      <c r="A96" s="8" t="s">
        <v>375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5"/>
    </row>
    <row r="97" spans="1:12" customHeight="1" ht="105" outlineLevel="4">
      <c r="A97" s="1"/>
      <c r="B97" s="1">
        <v>820588</v>
      </c>
      <c r="C97" s="1" t="s">
        <v>376</v>
      </c>
      <c r="D97" s="1" t="s">
        <v>377</v>
      </c>
      <c r="E97" s="2" t="s">
        <v>378</v>
      </c>
      <c r="F97" s="2" t="s">
        <v>379</v>
      </c>
      <c r="G97" s="2">
        <v>3</v>
      </c>
      <c r="H97" s="2" t="s">
        <v>28</v>
      </c>
      <c r="I97" s="1">
        <v>0</v>
      </c>
      <c r="J97" s="3" t="s">
        <v>18</v>
      </c>
      <c r="K97" s="2" t="str">
        <f>J97*630.00</f>
        <v>0</v>
      </c>
      <c r="L97" s="5"/>
    </row>
    <row r="98" spans="1:12" customHeight="1" ht="105" outlineLevel="4">
      <c r="A98" s="1"/>
      <c r="B98" s="1">
        <v>820589</v>
      </c>
      <c r="C98" s="1" t="s">
        <v>380</v>
      </c>
      <c r="D98" s="1" t="s">
        <v>381</v>
      </c>
      <c r="E98" s="2" t="s">
        <v>382</v>
      </c>
      <c r="F98" s="2" t="s">
        <v>383</v>
      </c>
      <c r="G98" s="2">
        <v>4</v>
      </c>
      <c r="H98" s="2" t="s">
        <v>28</v>
      </c>
      <c r="I98" s="1">
        <v>0</v>
      </c>
      <c r="J98" s="3" t="s">
        <v>18</v>
      </c>
      <c r="K98" s="2" t="str">
        <f>J98*836.00</f>
        <v>0</v>
      </c>
      <c r="L98" s="5"/>
    </row>
    <row r="99" spans="1:12" customHeight="1" ht="105" outlineLevel="4">
      <c r="A99" s="1"/>
      <c r="B99" s="1">
        <v>820590</v>
      </c>
      <c r="C99" s="1" t="s">
        <v>384</v>
      </c>
      <c r="D99" s="1" t="s">
        <v>385</v>
      </c>
      <c r="E99" s="2" t="s">
        <v>386</v>
      </c>
      <c r="F99" s="2" t="s">
        <v>387</v>
      </c>
      <c r="G99" s="2">
        <v>6</v>
      </c>
      <c r="H99" s="2" t="s">
        <v>17</v>
      </c>
      <c r="I99" s="1">
        <v>0</v>
      </c>
      <c r="J99" s="3" t="s">
        <v>18</v>
      </c>
      <c r="K99" s="2" t="str">
        <f>J99*1133.00</f>
        <v>0</v>
      </c>
      <c r="L99" s="5"/>
    </row>
    <row r="100" spans="1:12" customHeight="1" ht="105" outlineLevel="4">
      <c r="A100" s="1"/>
      <c r="B100" s="1">
        <v>820591</v>
      </c>
      <c r="C100" s="1" t="s">
        <v>388</v>
      </c>
      <c r="D100" s="1" t="s">
        <v>389</v>
      </c>
      <c r="E100" s="2" t="s">
        <v>390</v>
      </c>
      <c r="F100" s="2" t="s">
        <v>391</v>
      </c>
      <c r="G100" s="2">
        <v>4</v>
      </c>
      <c r="H100" s="2" t="s">
        <v>28</v>
      </c>
      <c r="I100" s="1">
        <v>0</v>
      </c>
      <c r="J100" s="3" t="s">
        <v>18</v>
      </c>
      <c r="K100" s="2" t="str">
        <f>J100*737.00</f>
        <v>0</v>
      </c>
      <c r="L100" s="5"/>
    </row>
    <row r="101" spans="1:12" customHeight="1" ht="105" outlineLevel="4">
      <c r="A101" s="1"/>
      <c r="B101" s="1">
        <v>820592</v>
      </c>
      <c r="C101" s="1" t="s">
        <v>392</v>
      </c>
      <c r="D101" s="1" t="s">
        <v>393</v>
      </c>
      <c r="E101" s="2" t="s">
        <v>394</v>
      </c>
      <c r="F101" s="2" t="s">
        <v>395</v>
      </c>
      <c r="G101" s="2">
        <v>7</v>
      </c>
      <c r="H101" s="2" t="s">
        <v>17</v>
      </c>
      <c r="I101" s="1">
        <v>0</v>
      </c>
      <c r="J101" s="3" t="s">
        <v>18</v>
      </c>
      <c r="K101" s="2" t="str">
        <f>J101*1113.00</f>
        <v>0</v>
      </c>
      <c r="L101" s="5"/>
    </row>
    <row r="102" spans="1:12" customHeight="1" ht="105" outlineLevel="4">
      <c r="A102" s="1"/>
      <c r="B102" s="1">
        <v>820593</v>
      </c>
      <c r="C102" s="1" t="s">
        <v>396</v>
      </c>
      <c r="D102" s="1" t="s">
        <v>397</v>
      </c>
      <c r="E102" s="2" t="s">
        <v>398</v>
      </c>
      <c r="F102" s="2" t="s">
        <v>399</v>
      </c>
      <c r="G102" s="2">
        <v>9</v>
      </c>
      <c r="H102" s="2" t="s">
        <v>17</v>
      </c>
      <c r="I102" s="1">
        <v>0</v>
      </c>
      <c r="J102" s="3" t="s">
        <v>18</v>
      </c>
      <c r="K102" s="2" t="str">
        <f>J102*1444.00</f>
        <v>0</v>
      </c>
      <c r="L102" s="5"/>
    </row>
    <row r="103" spans="1:12" customHeight="1" ht="105" outlineLevel="4">
      <c r="A103" s="1"/>
      <c r="B103" s="1">
        <v>820594</v>
      </c>
      <c r="C103" s="1" t="s">
        <v>400</v>
      </c>
      <c r="D103" s="1" t="s">
        <v>401</v>
      </c>
      <c r="E103" s="2" t="s">
        <v>402</v>
      </c>
      <c r="F103" s="2" t="s">
        <v>403</v>
      </c>
      <c r="G103" s="2">
        <v>0</v>
      </c>
      <c r="H103" s="2" t="s">
        <v>17</v>
      </c>
      <c r="I103" s="1">
        <v>0</v>
      </c>
      <c r="J103" s="3" t="s">
        <v>18</v>
      </c>
      <c r="K103" s="2" t="str">
        <f>J103*1447.00</f>
        <v>0</v>
      </c>
      <c r="L103" s="5"/>
    </row>
    <row r="104" spans="1:12" customHeight="1" ht="105" outlineLevel="4">
      <c r="A104" s="1"/>
      <c r="B104" s="1">
        <v>820595</v>
      </c>
      <c r="C104" s="1" t="s">
        <v>404</v>
      </c>
      <c r="D104" s="1" t="s">
        <v>405</v>
      </c>
      <c r="E104" s="2" t="s">
        <v>406</v>
      </c>
      <c r="F104" s="2" t="s">
        <v>407</v>
      </c>
      <c r="G104" s="2">
        <v>0</v>
      </c>
      <c r="H104" s="2">
        <v>9</v>
      </c>
      <c r="I104" s="1">
        <v>0</v>
      </c>
      <c r="J104" s="3" t="s">
        <v>18</v>
      </c>
      <c r="K104" s="2" t="str">
        <f>J104*1991.00</f>
        <v>0</v>
      </c>
      <c r="L104" s="5"/>
    </row>
    <row r="105" spans="1:12" customHeight="1" ht="105" outlineLevel="4">
      <c r="A105" s="1"/>
      <c r="B105" s="1">
        <v>820596</v>
      </c>
      <c r="C105" s="1" t="s">
        <v>408</v>
      </c>
      <c r="D105" s="1" t="s">
        <v>409</v>
      </c>
      <c r="E105" s="2" t="s">
        <v>410</v>
      </c>
      <c r="F105" s="2" t="s">
        <v>411</v>
      </c>
      <c r="G105" s="2">
        <v>0</v>
      </c>
      <c r="H105" s="2">
        <v>7</v>
      </c>
      <c r="I105" s="1">
        <v>0</v>
      </c>
      <c r="J105" s="3" t="s">
        <v>18</v>
      </c>
      <c r="K105" s="2" t="str">
        <f>J105*2459.00</f>
        <v>0</v>
      </c>
      <c r="L105" s="5"/>
    </row>
    <row r="106" spans="1:12" customHeight="1" ht="105" outlineLevel="4">
      <c r="A106" s="1"/>
      <c r="B106" s="1">
        <v>820599</v>
      </c>
      <c r="C106" s="1" t="s">
        <v>412</v>
      </c>
      <c r="D106" s="1" t="s">
        <v>413</v>
      </c>
      <c r="E106" s="2" t="s">
        <v>414</v>
      </c>
      <c r="F106" s="2" t="s">
        <v>415</v>
      </c>
      <c r="G106" s="2">
        <v>4</v>
      </c>
      <c r="H106" s="2" t="s">
        <v>17</v>
      </c>
      <c r="I106" s="1">
        <v>0</v>
      </c>
      <c r="J106" s="3" t="s">
        <v>18</v>
      </c>
      <c r="K106" s="2" t="str">
        <f>J106*762.00</f>
        <v>0</v>
      </c>
      <c r="L106" s="5"/>
    </row>
    <row r="107" spans="1:12" customHeight="1" ht="105" outlineLevel="4">
      <c r="A107" s="1"/>
      <c r="B107" s="1">
        <v>820600</v>
      </c>
      <c r="C107" s="1" t="s">
        <v>416</v>
      </c>
      <c r="D107" s="1" t="s">
        <v>417</v>
      </c>
      <c r="E107" s="2" t="s">
        <v>418</v>
      </c>
      <c r="F107" s="2" t="s">
        <v>419</v>
      </c>
      <c r="G107" s="2">
        <v>5</v>
      </c>
      <c r="H107" s="2" t="s">
        <v>17</v>
      </c>
      <c r="I107" s="1">
        <v>0</v>
      </c>
      <c r="J107" s="3" t="s">
        <v>18</v>
      </c>
      <c r="K107" s="2" t="str">
        <f>J107*1099.00</f>
        <v>0</v>
      </c>
      <c r="L107" s="5"/>
    </row>
    <row r="108" spans="1:12" customHeight="1" ht="105" outlineLevel="4">
      <c r="A108" s="1"/>
      <c r="B108" s="1">
        <v>820601</v>
      </c>
      <c r="C108" s="1" t="s">
        <v>420</v>
      </c>
      <c r="D108" s="1" t="s">
        <v>421</v>
      </c>
      <c r="E108" s="2" t="s">
        <v>422</v>
      </c>
      <c r="F108" s="2" t="s">
        <v>423</v>
      </c>
      <c r="G108" s="2">
        <v>4</v>
      </c>
      <c r="H108" s="2">
        <v>0</v>
      </c>
      <c r="I108" s="1">
        <v>0</v>
      </c>
      <c r="J108" s="3" t="s">
        <v>18</v>
      </c>
      <c r="K108" s="2" t="str">
        <f>J108*1261.00</f>
        <v>0</v>
      </c>
      <c r="L108" s="5"/>
    </row>
    <row r="109" spans="1:12" customHeight="1" ht="105" outlineLevel="4">
      <c r="A109" s="1"/>
      <c r="B109" s="1">
        <v>820602</v>
      </c>
      <c r="C109" s="1" t="s">
        <v>424</v>
      </c>
      <c r="D109" s="1" t="s">
        <v>425</v>
      </c>
      <c r="E109" s="2" t="s">
        <v>426</v>
      </c>
      <c r="F109" s="2" t="s">
        <v>427</v>
      </c>
      <c r="G109" s="2">
        <v>6</v>
      </c>
      <c r="H109" s="2" t="s">
        <v>28</v>
      </c>
      <c r="I109" s="1">
        <v>0</v>
      </c>
      <c r="J109" s="3" t="s">
        <v>18</v>
      </c>
      <c r="K109" s="2" t="str">
        <f>J109*1023.00</f>
        <v>0</v>
      </c>
      <c r="L109" s="5"/>
    </row>
    <row r="110" spans="1:12" customHeight="1" ht="105" outlineLevel="4">
      <c r="A110" s="1"/>
      <c r="B110" s="1">
        <v>820603</v>
      </c>
      <c r="C110" s="1" t="s">
        <v>428</v>
      </c>
      <c r="D110" s="1" t="s">
        <v>429</v>
      </c>
      <c r="E110" s="2" t="s">
        <v>430</v>
      </c>
      <c r="F110" s="2" t="s">
        <v>431</v>
      </c>
      <c r="G110" s="2">
        <v>7</v>
      </c>
      <c r="H110" s="2" t="s">
        <v>28</v>
      </c>
      <c r="I110" s="1">
        <v>0</v>
      </c>
      <c r="J110" s="3" t="s">
        <v>18</v>
      </c>
      <c r="K110" s="2" t="str">
        <f>J110*1474.00</f>
        <v>0</v>
      </c>
      <c r="L110" s="5"/>
    </row>
    <row r="111" spans="1:12" customHeight="1" ht="105" outlineLevel="4">
      <c r="A111" s="1"/>
      <c r="B111" s="1">
        <v>820604</v>
      </c>
      <c r="C111" s="1" t="s">
        <v>432</v>
      </c>
      <c r="D111" s="1" t="s">
        <v>433</v>
      </c>
      <c r="E111" s="2" t="s">
        <v>434</v>
      </c>
      <c r="F111" s="2" t="s">
        <v>435</v>
      </c>
      <c r="G111" s="2">
        <v>5</v>
      </c>
      <c r="H111" s="2" t="s">
        <v>17</v>
      </c>
      <c r="I111" s="1">
        <v>0</v>
      </c>
      <c r="J111" s="3" t="s">
        <v>18</v>
      </c>
      <c r="K111" s="2" t="str">
        <f>J111*1619.00</f>
        <v>0</v>
      </c>
      <c r="L1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3:K33"/>
    <mergeCell ref="A96:K9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2026-04-19T06:04:45+03:00</dcterms:created>
  <dcterms:modified xsi:type="dcterms:W3CDTF">2026-04-19T06:04:45+03:00</dcterms:modified>
  <dc:title>Untitled Spreadsheet</dc:title>
  <dc:description/>
  <dc:subject/>
  <cp:keywords/>
  <cp:category/>
</cp:coreProperties>
</file>