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<sst xmlns="http://schemas.openxmlformats.org/spreadsheetml/2006/main" uniqueCount="597">
  <si>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</si>
  <si>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</si>
  <si>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</si>
  <si>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</si>
  <si>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</si>
  <si>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</si>
  <si>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</si>
  <si>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</si>
  <si>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</si>
  <si>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</si>
  <si>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</si>
  <si>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Ручная регулирующая арматура</t>
  </si>
  <si>
    <t>Ручная арматура VALTEC</t>
  </si>
  <si>
    <t>VLC-611001</t>
  </si>
  <si>
    <t>VT.004.N.04</t>
  </si>
  <si>
    <t>Кран двойной регул-ки (КРДП), 1/2" (6 /96шт)</t>
  </si>
  <si>
    <t>1 041.00 руб.</t>
  </si>
  <si>
    <t>&gt;100</t>
  </si>
  <si>
    <t>шт</t>
  </si>
  <si>
    <t>VLC-611002</t>
  </si>
  <si>
    <t>VT.004.N.05</t>
  </si>
  <si>
    <t>Кран двойной регулировки (КРДП) 3/4" (4 /24шт)</t>
  </si>
  <si>
    <t>2 348.00 руб.</t>
  </si>
  <si>
    <t>VLC-611003</t>
  </si>
  <si>
    <t>VT.007.N.04</t>
  </si>
  <si>
    <t>Клапан ручной угловой 1/2" (7 /105шт)</t>
  </si>
  <si>
    <t>729.00 руб.</t>
  </si>
  <si>
    <t>&gt;10</t>
  </si>
  <si>
    <t>VLC-611004</t>
  </si>
  <si>
    <t>VT.007.N.05</t>
  </si>
  <si>
    <t>Клапан ручной угловой 3/4"  (7 /56шт)</t>
  </si>
  <si>
    <t>1 288.00 руб.</t>
  </si>
  <si>
    <t>VLC-611005</t>
  </si>
  <si>
    <t>VT.007.LN.04</t>
  </si>
  <si>
    <t>Клапан ручной угловой 1/2" (компактный)  (8 /120шт)</t>
  </si>
  <si>
    <t>573.00 руб.</t>
  </si>
  <si>
    <t>&gt;25</t>
  </si>
  <si>
    <t>&gt;500</t>
  </si>
  <si>
    <t>VLC-611006</t>
  </si>
  <si>
    <t>VT.007.LN.05</t>
  </si>
  <si>
    <t>Клапан ручной угловой 3/4" (компактный)  (6 /72шт)</t>
  </si>
  <si>
    <t>935.00 руб.</t>
  </si>
  <si>
    <t>&gt;50</t>
  </si>
  <si>
    <t>VLC-611007</t>
  </si>
  <si>
    <t>VT.008.N.04</t>
  </si>
  <si>
    <t>Клапан ручной прямой 1/2"  (9 /108шт)</t>
  </si>
  <si>
    <t>861.00 руб.</t>
  </si>
  <si>
    <t>VLC-611008</t>
  </si>
  <si>
    <t>VT.008.N.05</t>
  </si>
  <si>
    <t>Клапан ручной прямой 3/4"  (6 /48шт)</t>
  </si>
  <si>
    <t>1 474.00 руб.</t>
  </si>
  <si>
    <t>VLC-611009</t>
  </si>
  <si>
    <t>VT.008.LN.04</t>
  </si>
  <si>
    <t>Клапан ручной прямой 1/2" (компактный)  (9 /135шт)</t>
  </si>
  <si>
    <t>632.00 руб.</t>
  </si>
  <si>
    <t>&gt;1000</t>
  </si>
  <si>
    <t>VLC-611010</t>
  </si>
  <si>
    <t>VT.008.LN.05</t>
  </si>
  <si>
    <t>Клапан ручной прямой 3/4" (компактный)  (7 /56шт)</t>
  </si>
  <si>
    <t>1 115.00 руб.</t>
  </si>
  <si>
    <t>VLC-611011</t>
  </si>
  <si>
    <t>VT.011.0.04</t>
  </si>
  <si>
    <t>Колпачок защитный 1/2", для клапанов VT.007/008 (50 /1200шт)</t>
  </si>
  <si>
    <t>14.00 руб.</t>
  </si>
  <si>
    <t>VLC-611012</t>
  </si>
  <si>
    <t>VT.011.0.05</t>
  </si>
  <si>
    <t>Колпачок защитный 3/4", для клапанов VT.007/008 (50 /600шт)</t>
  </si>
  <si>
    <t>19.00 руб.</t>
  </si>
  <si>
    <t>VLC-611013</t>
  </si>
  <si>
    <t>VT.017.N.04</t>
  </si>
  <si>
    <t>Клапан ручной для рад.  угловой 1/2" (9 /135шт)</t>
  </si>
  <si>
    <t>560.00 руб.</t>
  </si>
  <si>
    <t>VLC-611014</t>
  </si>
  <si>
    <t>VT.018.N.04</t>
  </si>
  <si>
    <t>Клапан ручной для рад. прямой 1/2" (9 /135шт)</t>
  </si>
  <si>
    <t>590.00 руб.</t>
  </si>
  <si>
    <t>VLC-611015</t>
  </si>
  <si>
    <t>VT.019.N.04</t>
  </si>
  <si>
    <t>Клапан настроечный угловой 1/2"  (10 /80шт)</t>
  </si>
  <si>
    <t>1 030.00 руб.</t>
  </si>
  <si>
    <t>VLC-611016</t>
  </si>
  <si>
    <t>VT.019.N.05</t>
  </si>
  <si>
    <t>Клапан настроечный угловой 3/4"  (10 /80шт)</t>
  </si>
  <si>
    <t>1 551.00 руб.</t>
  </si>
  <si>
    <t>VLC-611017</t>
  </si>
  <si>
    <t>VT.019.NR.04</t>
  </si>
  <si>
    <t>Клапан настроечный угловой 1/2" (с доп. уплотнением)  (12 /96шт)</t>
  </si>
  <si>
    <t>599.00 руб.</t>
  </si>
  <si>
    <t>VLC-611018</t>
  </si>
  <si>
    <t>VT.019.NER.04</t>
  </si>
  <si>
    <t>Клапан настроечный угловой (с доп. уплотнением) 1/2" * Евроконус</t>
  </si>
  <si>
    <t>595.00 руб.</t>
  </si>
  <si>
    <t>VLC-611019</t>
  </si>
  <si>
    <t>VT.020.N.04</t>
  </si>
  <si>
    <t>Клапан настроечный прямой 1/2"  (10 /80шт)</t>
  </si>
  <si>
    <t>1 159.00 руб.</t>
  </si>
  <si>
    <t>VLC-611020</t>
  </si>
  <si>
    <t>VT.020.N.05</t>
  </si>
  <si>
    <t>Клапан настроечный прямой 3/4" (10 /80шт)</t>
  </si>
  <si>
    <t>1 643.00 руб.</t>
  </si>
  <si>
    <t>VLC-611021</t>
  </si>
  <si>
    <t>VT.020.NR.04</t>
  </si>
  <si>
    <t>Клапан настроечный прямой 1/2" (с доп. уплотнением) (12 /96шт)</t>
  </si>
  <si>
    <t>674.00 руб.</t>
  </si>
  <si>
    <t>VLC-611022</t>
  </si>
  <si>
    <t>VT.020.NER.04</t>
  </si>
  <si>
    <t>Клапан настроечный прямой (с доп. уплотнением) 1/2" * Евроконус</t>
  </si>
  <si>
    <t>631.00 руб.</t>
  </si>
  <si>
    <t>VLC-611023</t>
  </si>
  <si>
    <t>VT.022.N.E04050</t>
  </si>
  <si>
    <t>Инжекторный узел для подкл. рад. 1/2"х50%  (5 /40шт)</t>
  </si>
  <si>
    <t>3 389.00 руб.</t>
  </si>
  <si>
    <t>VLC-611024</t>
  </si>
  <si>
    <t>VT.022.N.E04100</t>
  </si>
  <si>
    <t>Инжекторный узел для подкл. рад. 1/2"х100% (5 /40шт)</t>
  </si>
  <si>
    <t>VLC-611025</t>
  </si>
  <si>
    <t>VT.345R.N.05</t>
  </si>
  <si>
    <t>Кран для нижнего подкл. рад. (25 /150шт)</t>
  </si>
  <si>
    <t>570.00 руб.</t>
  </si>
  <si>
    <t>VLC-611026</t>
  </si>
  <si>
    <t>VT.345K.N.E04</t>
  </si>
  <si>
    <t>Узел для нижнего подкл. рад. (комплект) (9 /54шт)</t>
  </si>
  <si>
    <t>1 218.00 руб.</t>
  </si>
  <si>
    <t>VLC-611027</t>
  </si>
  <si>
    <t>VT.345.NA.05</t>
  </si>
  <si>
    <t>Узел нижнего подключения радиатора, угловой (1 /40шт)</t>
  </si>
  <si>
    <t>931.00 руб.</t>
  </si>
  <si>
    <t>VLC-611028</t>
  </si>
  <si>
    <t>VT.345.KNA.E04</t>
  </si>
  <si>
    <t>Узел угловой для нижн. Подкл. Рад. (c компл. адаптеров 1/2"), 3/4хЕвроконус</t>
  </si>
  <si>
    <t>1 580.00 руб.</t>
  </si>
  <si>
    <t>VLC-611029</t>
  </si>
  <si>
    <t>VT.AVK01.N.E04</t>
  </si>
  <si>
    <t>Адаптер для узла нижнего подкл. рад., Евроконус х 1/2" (10 /400шт)</t>
  </si>
  <si>
    <t>149.00 руб.</t>
  </si>
  <si>
    <t>Ручная арматура VIEIR</t>
  </si>
  <si>
    <t>RAR-120024</t>
  </si>
  <si>
    <t>VR276M</t>
  </si>
  <si>
    <t>Вентиль ручной ЕВРОКОНУС ДУ15*3/4 *1/2  ВЕРХНИЙ УГЛОВОЙ 1/2 ViEiR  (10/60шт)</t>
  </si>
  <si>
    <t>389.73 руб.</t>
  </si>
  <si>
    <t>RAR-120025</t>
  </si>
  <si>
    <t>VR284M</t>
  </si>
  <si>
    <t>Клапан ручной ЕВРОКОНУС  ДУ15*3/4 *1/2 НИЖНИЙ УГЛОВОЙ 1/2 ViEiR  (10/60шт)</t>
  </si>
  <si>
    <t>334.69 руб.</t>
  </si>
  <si>
    <t>RAR-120027</t>
  </si>
  <si>
    <t>VR360</t>
  </si>
  <si>
    <t>Вентиль ручной регулировочный УГЛОВОЙ ВЕРХНИЙ  ViEiR  1/2 (10/100шт)</t>
  </si>
  <si>
    <t>307.91 руб.</t>
  </si>
  <si>
    <t>RAR-120028</t>
  </si>
  <si>
    <t>VR361</t>
  </si>
  <si>
    <t>Вентиль ручной регулировочный УГЛОВОЙ ВЕРХНИЙ   ViEiR  3/4 (10/60шт)</t>
  </si>
  <si>
    <t>505.75 руб.</t>
  </si>
  <si>
    <t>RAR-120029</t>
  </si>
  <si>
    <t>VR362</t>
  </si>
  <si>
    <t>Клапан ручной настроечный УГЛОВОЙ НИЖНИЙ   ViEiR 1/2  (10/60шт)</t>
  </si>
  <si>
    <t>278.16 руб.</t>
  </si>
  <si>
    <t>RAR-120030</t>
  </si>
  <si>
    <t>VR363</t>
  </si>
  <si>
    <t>Клапан ручной настроечный УГЛОВОЙ НИЖНИЙ  ViEiR 3/4  (10/60шт)</t>
  </si>
  <si>
    <t>477.49 руб.</t>
  </si>
  <si>
    <t>RAR-120031</t>
  </si>
  <si>
    <t>VR364</t>
  </si>
  <si>
    <t>Вентиль ручной регулировочный ПРЯМОЙ ВЕРХНИЙ  VIEIR  1/2 (10/100шт)</t>
  </si>
  <si>
    <t>346.59 руб.</t>
  </si>
  <si>
    <t>RAR-120032</t>
  </si>
  <si>
    <t>VR366</t>
  </si>
  <si>
    <t>Вентиль ручной регулировочный ПРЯМОЙ ВЕРХНИЙ  VIEIR   3/4 (10/60шт)</t>
  </si>
  <si>
    <t>447.74 руб.</t>
  </si>
  <si>
    <t>RAR-120033</t>
  </si>
  <si>
    <t>VR365</t>
  </si>
  <si>
    <t>Клапан ручной настроечный  ПРЯМОЙ НИЖНИЙ   ViEiR 1/2  (10/100шт)</t>
  </si>
  <si>
    <t>331.71 руб.</t>
  </si>
  <si>
    <t>RAR-120034</t>
  </si>
  <si>
    <t>VR367</t>
  </si>
  <si>
    <t>Клапан ручной настроечный  ПРЯМОЙ НИЖНИЙ   ViEiR 3/4  (10/60шт)</t>
  </si>
  <si>
    <t>0.00 руб.</t>
  </si>
  <si>
    <t>RAR-120035</t>
  </si>
  <si>
    <t>VRX300</t>
  </si>
  <si>
    <t>вентиль ручной регулировки ВЕРХНИЙ УГЛОВОЙ ХРОМ с доп. уплотнением VIEIR 1/2" (10/80шт)</t>
  </si>
  <si>
    <t>487.90 руб.</t>
  </si>
  <si>
    <t>RAR-210001</t>
  </si>
  <si>
    <t>VR278</t>
  </si>
  <si>
    <t>Вентиль ручной регулировочный ПРЯМОЙ ВЕРХНИЙ VIEIR 1/2 (10/60шт)</t>
  </si>
  <si>
    <t>476.00 руб.</t>
  </si>
  <si>
    <t>RAR-210002</t>
  </si>
  <si>
    <t>VR279</t>
  </si>
  <si>
    <t>Вентиль ручной регулировочный ПРЯМОЙ ВЕРХНИЙ VIEIR 3/4 (10/60шт)</t>
  </si>
  <si>
    <t>605.41 руб.</t>
  </si>
  <si>
    <t>RAR-210003</t>
  </si>
  <si>
    <t>VR276</t>
  </si>
  <si>
    <t>Вентиль ручной УГЛОВОЙ ВЕРХНИЙ VR 1/2" (10/60шт)</t>
  </si>
  <si>
    <t>508.98 руб.</t>
  </si>
  <si>
    <t>RAR-210004</t>
  </si>
  <si>
    <t>VR277</t>
  </si>
  <si>
    <t>Вентиль ручной УГЛОВОЙ ВЕРХНИЙ VR 3/4" (10/60шт)</t>
  </si>
  <si>
    <t>563.76 руб.</t>
  </si>
  <si>
    <t>RAR-210005</t>
  </si>
  <si>
    <t>VR286</t>
  </si>
  <si>
    <t>Клапан ручной настроечный ПРЯМОЙ НИЖНИЙ ViEiR 1/2  (10/60шт)</t>
  </si>
  <si>
    <t>419.48 руб.</t>
  </si>
  <si>
    <t>RAR-210006</t>
  </si>
  <si>
    <t>VR287</t>
  </si>
  <si>
    <t>Клапан ручной настроечный ПРЯМОЙ НИЖНИЙ ViEiR 3/4  (10/60шт)</t>
  </si>
  <si>
    <t>557.81 руб.</t>
  </si>
  <si>
    <t>RAR-210007</t>
  </si>
  <si>
    <t>VR284</t>
  </si>
  <si>
    <t>Клапан ручной настроечный УГЛОВОЙ НИЖНИЙ ViEiR 1/2  (10/60шт)</t>
  </si>
  <si>
    <t>382.29 руб.</t>
  </si>
  <si>
    <t>RAR-210008</t>
  </si>
  <si>
    <t>VR285</t>
  </si>
  <si>
    <t>Клапан ручной настроечный УГЛОВОЙ НИЖНИЙ ViEiR 3/4  (10/60шт)</t>
  </si>
  <si>
    <t>529.55 руб.</t>
  </si>
  <si>
    <t>RAR-210009</t>
  </si>
  <si>
    <t>VR308</t>
  </si>
  <si>
    <t>Узел для нижн. подкл. рад. прямой (c компл. адаптеров 1/2"), 3/4хЕвроконус (4/50шт)</t>
  </si>
  <si>
    <t>891.01 руб.</t>
  </si>
  <si>
    <t>RAR-210010</t>
  </si>
  <si>
    <t>VR304</t>
  </si>
  <si>
    <t>Вентиль ручной регулировки ВЕРХНИЙ ПРЯМОЙ с доп. уплотнением VIEIR 1/2" (10/80шт)</t>
  </si>
  <si>
    <t>587.56 руб.</t>
  </si>
  <si>
    <t>RAR-210011</t>
  </si>
  <si>
    <t>VR305</t>
  </si>
  <si>
    <t>Вентиль ручной регулировки ВЕРХНИЙ ПРЯМОЙ с доп. уплотнением VIEIR 3/4" (10/60шт)</t>
  </si>
  <si>
    <t>758.63 руб.</t>
  </si>
  <si>
    <t>RAR-210012</t>
  </si>
  <si>
    <t>VR300</t>
  </si>
  <si>
    <t>Вентиль ручной регулировки ВЕРХНИЙ УГЛОВОЙ с доп. уплотнением VIEIR 1/2" (10/80шт)</t>
  </si>
  <si>
    <t>499.80 руб.</t>
  </si>
  <si>
    <t>RAR-210013</t>
  </si>
  <si>
    <t>VR301</t>
  </si>
  <si>
    <t>Вентиль ручной регулировки ВЕРХНИЙ УГЛОВОЙ с доп. уплотнением VIEIR 3/4" (10/60шт)</t>
  </si>
  <si>
    <t>673.84 руб.</t>
  </si>
  <si>
    <t>RAR-210014</t>
  </si>
  <si>
    <t>VR306</t>
  </si>
  <si>
    <t>Клапан ручной настроечный НИЖНИЙ ПРЯМОЙ с доп. уплотнением ViEiR 1/2  (10/80шт)</t>
  </si>
  <si>
    <t>539.96 руб.</t>
  </si>
  <si>
    <t>RAR-210015</t>
  </si>
  <si>
    <t>VR307</t>
  </si>
  <si>
    <t>Клапан ручной настроечный НИЖНИЙ ПРЯМОЙ с доп. уплотнением ViEiR 3/4  (10/60шт)</t>
  </si>
  <si>
    <t>716.98 руб.</t>
  </si>
  <si>
    <t>RAR-210016</t>
  </si>
  <si>
    <t>VR302</t>
  </si>
  <si>
    <t>Клапан ручной настроечный УГЛОВОЙ НИЖНИЙ с доп. уплотнением ViEiR 1/2  (10/80шт)</t>
  </si>
  <si>
    <t>496.83 руб.</t>
  </si>
  <si>
    <t>RAR-210017</t>
  </si>
  <si>
    <t>VR303</t>
  </si>
  <si>
    <t>Клапан ручной настроечный УГЛОВОЙ НИЖНИЙ с доп. уплотнением ViEiR 3/4 (10/60шт)</t>
  </si>
  <si>
    <t>653.01 руб.</t>
  </si>
  <si>
    <t>RAR-210023</t>
  </si>
  <si>
    <t>VR309</t>
  </si>
  <si>
    <t>Узел для нижн. подкл. рад. угловой (c компл. адаптеров 1/2"), 3/4хЕвроконус (5/50шт)</t>
  </si>
  <si>
    <t>873.16 руб.</t>
  </si>
  <si>
    <t>RAR-210026</t>
  </si>
  <si>
    <t>VR314</t>
  </si>
  <si>
    <t>Вентиль ручной регулировочный УГЛОВОЙ ВЕРХНИЙ 1/2 LUX с доп. уплотнением ViEiR (10/100шт)</t>
  </si>
  <si>
    <t>809.20 руб.</t>
  </si>
  <si>
    <t>RAR-210027</t>
  </si>
  <si>
    <t>VR316</t>
  </si>
  <si>
    <t>Клапан ручной настроечный УГЛОВОЙ НИЖНИЙ 1/2 LUX  с доп. уплотнением ViEiR (10/100шт)</t>
  </si>
  <si>
    <t>774.99 руб.</t>
  </si>
  <si>
    <t>RAR-210028</t>
  </si>
  <si>
    <t>VR315</t>
  </si>
  <si>
    <t>Вентиль ручной регулировочный ПРЯМОЙ ВЕРХНИЙ 1/2 LUX с доп. уплотнением ViEiR (10/100шт)</t>
  </si>
  <si>
    <t>856.80 руб.</t>
  </si>
  <si>
    <t>RAR-210029</t>
  </si>
  <si>
    <t>VR317</t>
  </si>
  <si>
    <t>831.51 руб.</t>
  </si>
  <si>
    <t>Ручная арматура ZEGOR</t>
  </si>
  <si>
    <t>ZGR-000060</t>
  </si>
  <si>
    <t>QS-3461</t>
  </si>
  <si>
    <t>Вентиль ZEGOR ручной регулировки ВЕРХНИЙ УГЛОВОЙ с доп. уплотнением 1/2" (8/80шт)</t>
  </si>
  <si>
    <t>478.24 руб.</t>
  </si>
  <si>
    <t>ZGR-000061</t>
  </si>
  <si>
    <t>QS-3462</t>
  </si>
  <si>
    <t>Вентиль ZEGOR ручной регулировки ВЕРХНИЙ ПРЯМОЙ с доп. уплотнением 1/2" (8/80шт)</t>
  </si>
  <si>
    <t>537.80 руб.</t>
  </si>
  <si>
    <t>ZGR-000062</t>
  </si>
  <si>
    <t>QS-3451</t>
  </si>
  <si>
    <t>Клапан ZEGOR ручной настроечный НИЖНИЙ УГЛОВОЙ с доп. уплотнением 1/2  (20/160шт)</t>
  </si>
  <si>
    <t>417.42 руб.</t>
  </si>
  <si>
    <t>ZGR-000063</t>
  </si>
  <si>
    <t>QS-3452</t>
  </si>
  <si>
    <t>Клапан ZEGOR ручной настроечный НИЖНИЙ ПРЯМОЙ с доп. уплотнением 1/2  (20/160шт)</t>
  </si>
  <si>
    <t>472.71 руб.</t>
  </si>
  <si>
    <t>Термостатическая регулирующая арматура</t>
  </si>
  <si>
    <t>Термостатическая арматура VALTEC</t>
  </si>
  <si>
    <t>VLC-612001</t>
  </si>
  <si>
    <t>VT.AD304.0.1000</t>
  </si>
  <si>
    <t>Трубка из нерж. стали D=15 мм, L=1 м (1 /50шт)</t>
  </si>
  <si>
    <t>795.00 руб.</t>
  </si>
  <si>
    <t>VLC-612002</t>
  </si>
  <si>
    <t>VT.1000.0.0</t>
  </si>
  <si>
    <t>Термоголовка диап. регул-ки 6,5 - 27,5°C твердотельная (16 /128шт)</t>
  </si>
  <si>
    <t>1 501.00 руб.</t>
  </si>
  <si>
    <t>VLC-612003</t>
  </si>
  <si>
    <t>VT.1500.0.0</t>
  </si>
  <si>
    <t>Термоголовка диап. регул-ки 6,5 - 28°C жидкостная (1 /24шт)</t>
  </si>
  <si>
    <t>1 044.00 руб.</t>
  </si>
  <si>
    <t>VLC-612004</t>
  </si>
  <si>
    <t>VT.3000.0.0</t>
  </si>
  <si>
    <t>Термоголовка диап. регул-ки 6,5 - 27,5°C жидкостная (1 /24шт)</t>
  </si>
  <si>
    <t>654.00 руб.</t>
  </si>
  <si>
    <t>VLC-612005</t>
  </si>
  <si>
    <t>VT.5000.0.0</t>
  </si>
  <si>
    <t>Термоголовка диап. регул-ки 6,5 - 28°C жидкостная  (9 /72шт)</t>
  </si>
  <si>
    <t>1 953.00 руб.</t>
  </si>
  <si>
    <t>VLC-612006</t>
  </si>
  <si>
    <t>VT.5010.0.0</t>
  </si>
  <si>
    <t>Термоголовка с выносным настенным датчиком, диап. регул-ки 6,5 - 28°C, жидкостная (5 /40шт)</t>
  </si>
  <si>
    <t>4 024.00 руб.</t>
  </si>
  <si>
    <t>VLC-612007</t>
  </si>
  <si>
    <t>VT.225K.N.E04050</t>
  </si>
  <si>
    <t>Термостатический узел для нижнего подкл. рад. Однотрубная система (комплект) 1/2"х50%  (1 /32шт)</t>
  </si>
  <si>
    <t>4 758.00 руб.</t>
  </si>
  <si>
    <t>VLC-612008</t>
  </si>
  <si>
    <t>VT.225K.N.E04100</t>
  </si>
  <si>
    <t>Термостатический узел для нижнего подкл. рад. Двухтрубная система (комплект) 1/2"х100% (1 /32шт)</t>
  </si>
  <si>
    <t>4 445.00 руб.</t>
  </si>
  <si>
    <t>VLC-612009</t>
  </si>
  <si>
    <t>VT.025.N.E04050</t>
  </si>
  <si>
    <t>Инжекторный узел для подкл. рад.. 1/2"x50% (5 /40шт)</t>
  </si>
  <si>
    <t>4 459.00 руб.</t>
  </si>
  <si>
    <t>VLC-612010</t>
  </si>
  <si>
    <t>VT.025.N.E04100</t>
  </si>
  <si>
    <t>Инжекторный узел для подкл. рад.. 1/2"x100% (5 /40шт)</t>
  </si>
  <si>
    <t>VLC-612011</t>
  </si>
  <si>
    <t>VT.031.N.04</t>
  </si>
  <si>
    <t>Клапан термостатический для рад. угловой 1/2" (10 /80шт)</t>
  </si>
  <si>
    <t>1 481.00 руб.</t>
  </si>
  <si>
    <t>VLC-612012</t>
  </si>
  <si>
    <t>VT.031.N.05</t>
  </si>
  <si>
    <t>Клапан термостатический для рад. угловой 3/4" (10 /80шт)</t>
  </si>
  <si>
    <t>2 070.00 руб.</t>
  </si>
  <si>
    <t>VLC-612013</t>
  </si>
  <si>
    <t>VT.031.NR.04</t>
  </si>
  <si>
    <t>Клапан термостатический для рад. угловой 1/2"  (с доп. уплотнением)  (15 /60шт)</t>
  </si>
  <si>
    <t>919.00 руб.</t>
  </si>
  <si>
    <t>VLC-612014</t>
  </si>
  <si>
    <t>VT.031.NER.04</t>
  </si>
  <si>
    <t>Клапан термостатический для рад. угловой (с доп. уплотнением) 1/2" * Евроконус</t>
  </si>
  <si>
    <t>944.00 руб.</t>
  </si>
  <si>
    <t>VLC-612015</t>
  </si>
  <si>
    <t>VT.032.N.04</t>
  </si>
  <si>
    <t>Клапан термостатический для рад. прямой 1/2"   (10 /80шт)</t>
  </si>
  <si>
    <t>1 673.00 руб.</t>
  </si>
  <si>
    <t>VLC-612016</t>
  </si>
  <si>
    <t>VT.032.N.05</t>
  </si>
  <si>
    <t>Клапан термостатический для рад. прямой 3/4" (10 /80шт)</t>
  </si>
  <si>
    <t>2 216.00 руб.</t>
  </si>
  <si>
    <t>VLC-612017</t>
  </si>
  <si>
    <t>VT.032.NR.04</t>
  </si>
  <si>
    <t>Клапан термостатический для рад. прямой 1/2"  (с доп. уплотнением) (15 /60шт)</t>
  </si>
  <si>
    <t>907.00 руб.</t>
  </si>
  <si>
    <t>VLC-612018</t>
  </si>
  <si>
    <t>VT.032.NER.04</t>
  </si>
  <si>
    <t>Клапан термостатический для рад. прямой (с доп. уплотнением) 1/2" * Евроконус</t>
  </si>
  <si>
    <t>914.00 руб.</t>
  </si>
  <si>
    <t>VLC-612019</t>
  </si>
  <si>
    <t>VT.033.N.04</t>
  </si>
  <si>
    <t>Клапан термост-ий повышенной пропускной спос-ти угл., 1/2"  (8 /96шт)</t>
  </si>
  <si>
    <t>1 024.00 руб.</t>
  </si>
  <si>
    <t>VLC-612020</t>
  </si>
  <si>
    <t>VT.033.N.05</t>
  </si>
  <si>
    <t>Клапан термост-ий повышенной пропускной спос-ти угл., 3/4"  (4 /64шт)</t>
  </si>
  <si>
    <t>1 606.00 руб.</t>
  </si>
  <si>
    <t>VLC-612021</t>
  </si>
  <si>
    <t>VT.034.N.04</t>
  </si>
  <si>
    <t>Клапан термост-ий повышенной пропускной спос-ти прям., 1/2"  (8 /96шт)</t>
  </si>
  <si>
    <t>1 094.00 руб.</t>
  </si>
  <si>
    <t>VLC-612022</t>
  </si>
  <si>
    <t>VT.034.N.05</t>
  </si>
  <si>
    <t>Клапан термост-ий повышенной пропускной спос-ти прям., 3/4"  (5 /60шт)</t>
  </si>
  <si>
    <t>1 811.00 руб.</t>
  </si>
  <si>
    <t>VLC-612023</t>
  </si>
  <si>
    <t>VT.035.L.04</t>
  </si>
  <si>
    <t>Клапан термост-ий под приварку лев.  (5 /36шт)</t>
  </si>
  <si>
    <t>1 002.00 руб.</t>
  </si>
  <si>
    <t>VLC-612024</t>
  </si>
  <si>
    <t>VT.035.R.04</t>
  </si>
  <si>
    <t>Клапан термост-ий под приварку прав.  (5 /36шт)</t>
  </si>
  <si>
    <t>VLC-612025</t>
  </si>
  <si>
    <t>VT.037.N.04</t>
  </si>
  <si>
    <t>Клапан термостатический для радиатора угловой с преднастройкой (KV 0,1-0,6) 1/2" (10 /80шт)</t>
  </si>
  <si>
    <t>1 649.00 руб.</t>
  </si>
  <si>
    <t>VLC-612026</t>
  </si>
  <si>
    <t>VT.037.N.05</t>
  </si>
  <si>
    <t>Клапан термостатический для радиатора угловой с преднастройкой (KV 0,1-0,6) 3/4"  (10 /80шт)</t>
  </si>
  <si>
    <t>2 266.00 руб.</t>
  </si>
  <si>
    <t>VLC-612027</t>
  </si>
  <si>
    <t>VT.038.N.04</t>
  </si>
  <si>
    <t>Клапан термостатический для радиатора прямой с преднастройкой (KV 0,1-0,6) 1/2" (10 /80шт)</t>
  </si>
  <si>
    <t>1 887.00 руб.</t>
  </si>
  <si>
    <t>VLC-612028</t>
  </si>
  <si>
    <t>VT.038.N.05</t>
  </si>
  <si>
    <t>Клапан термостатический для радиатора прямой с преднастройкой (KV 0,1-0,6) 3/4" (10 /80шт)</t>
  </si>
  <si>
    <t>2 510.00 руб.</t>
  </si>
  <si>
    <t>VLC-612029</t>
  </si>
  <si>
    <t>VT.045.N.04</t>
  </si>
  <si>
    <t>Комплект терморег-го оборуд-я д/рад., угловой 1/2" (термост-ая головка, термостат-й клапан, запорный</t>
  </si>
  <si>
    <t>2 013.00 руб.</t>
  </si>
  <si>
    <t>VLC-612030</t>
  </si>
  <si>
    <t>VT.046.N.04</t>
  </si>
  <si>
    <t>Комплект терморег-го оборуд-я д/рад., прямой 1/2" (термост-ая головка, термостат-й клапан, запорный</t>
  </si>
  <si>
    <t>2 187.00 руб.</t>
  </si>
  <si>
    <t>VLC-612031</t>
  </si>
  <si>
    <t>VT.047.N.04</t>
  </si>
  <si>
    <t>Клапан с термостатической головкой для рад. угловой 1/2"  (1 /22шт)</t>
  </si>
  <si>
    <t>1 304.00 руб.</t>
  </si>
  <si>
    <t>VLC-612032</t>
  </si>
  <si>
    <t>VT.048.N.04</t>
  </si>
  <si>
    <t>Клапан с термостатической головкой для рад. прямой 1/2"  (1 /22шт)</t>
  </si>
  <si>
    <t>1 350.00 руб.</t>
  </si>
  <si>
    <t>VLC-612033</t>
  </si>
  <si>
    <t>VT.049.NE.04</t>
  </si>
  <si>
    <t>Клапан термост-ий для рад. угл-ой. с ОСЕВЫМ управл, предварительной настройкой, воздухоотводчиком Ев</t>
  </si>
  <si>
    <t>757.00 руб.</t>
  </si>
  <si>
    <t>VLC-612034</t>
  </si>
  <si>
    <t>VT.179.N.04</t>
  </si>
  <si>
    <t>Клапан термостатический для радиатора угловой с ОСЕВЫМ управлением 1/2" (10 /80шт)</t>
  </si>
  <si>
    <t>1 935.00 руб.</t>
  </si>
  <si>
    <t>VLC-612038</t>
  </si>
  <si>
    <t>VT.180.NER.04</t>
  </si>
  <si>
    <t>Клапан термост-ий с преднастр-ой ОСЕВОЙ (с доп. уплотн.), 1/2" с перех. на "евроконус"</t>
  </si>
  <si>
    <t>1 023.00 руб.</t>
  </si>
  <si>
    <t>VLC-612039</t>
  </si>
  <si>
    <t>VT.045.NER.04</t>
  </si>
  <si>
    <t>Компл. термор-го оборуд-я д/рад., угл., 1/2" с перех. на "евроконус" (терм.головка,терм.клап.,зап.кл</t>
  </si>
  <si>
    <t>1 928.00 руб.</t>
  </si>
  <si>
    <t>VLC-612040</t>
  </si>
  <si>
    <t>VT.046.NER.04</t>
  </si>
  <si>
    <t>Компл. термор-го оборуд-я д/рад., прям., 1/2" с перех. на "евроконус" (терм.головка,терм.клап.,зап.к</t>
  </si>
  <si>
    <t>1 772.00 руб.</t>
  </si>
  <si>
    <t>Термостатическая арматура VIEIR</t>
  </si>
  <si>
    <t>RAR-120001</t>
  </si>
  <si>
    <t>VR312</t>
  </si>
  <si>
    <t>Комплект термостатический VR для подключения рад-ра 1/2 ПРЯМОЙ (3 в 1 ) (1/25шт)</t>
  </si>
  <si>
    <t>1 365.53 руб.</t>
  </si>
  <si>
    <t>RAR-120002</t>
  </si>
  <si>
    <t>VR313</t>
  </si>
  <si>
    <t>Комплект термостатический VR для подключения рад-ра 3/4 ПРЯМОЙ (3 в 1 ) (1/25шт)</t>
  </si>
  <si>
    <t>1 724.01 руб.</t>
  </si>
  <si>
    <t>RAR-120003</t>
  </si>
  <si>
    <t>VR310</t>
  </si>
  <si>
    <t>Комплект термостатический VR для подключения рад-ра 1/2 УГЛОВОЙ (3 в 1 ) (1/25шт)</t>
  </si>
  <si>
    <t>1 338.75 руб.</t>
  </si>
  <si>
    <t>RAR-120004</t>
  </si>
  <si>
    <t>VR311</t>
  </si>
  <si>
    <t>Комплект термостатический VR для подключения рад-ра 3/4 УГЛОВОЙ (3 в 1 ) (1/25шт)</t>
  </si>
  <si>
    <t>1 628.81 руб.</t>
  </si>
  <si>
    <t>RAR-120005</t>
  </si>
  <si>
    <t>VR334</t>
  </si>
  <si>
    <t>Термоголовка VR жидкостная M30x1,5 (1 /100шт)</t>
  </si>
  <si>
    <t>301.96 руб.</t>
  </si>
  <si>
    <t>RAR-120006</t>
  </si>
  <si>
    <t>VR292</t>
  </si>
  <si>
    <t>342.13 руб.</t>
  </si>
  <si>
    <t>RAR-120007</t>
  </si>
  <si>
    <t>VR282</t>
  </si>
  <si>
    <t>Клапан термостатический (M30x1,5) ПРЯМОЙ VR 1/2" (1 /60шт)</t>
  </si>
  <si>
    <t>593.51 руб.</t>
  </si>
  <si>
    <t>RAR-120008</t>
  </si>
  <si>
    <t>VR283</t>
  </si>
  <si>
    <t>Клапан термостатический (M30x1,5) ПРЯМОЙ VR 3/4" (1 /60шт)</t>
  </si>
  <si>
    <t>819.61 руб.</t>
  </si>
  <si>
    <t>RAR-120009</t>
  </si>
  <si>
    <t>VR280</t>
  </si>
  <si>
    <t>Клапан термостатический (M30x1,5) УГЛОВОЙ VR 1/2" (10/60шт)</t>
  </si>
  <si>
    <t>RAR-120010</t>
  </si>
  <si>
    <t>VR281</t>
  </si>
  <si>
    <t>Клапан термостатический (M30x1,5) УГЛОВОЙ VR 3/4" (10/60шт)</t>
  </si>
  <si>
    <t>751.19 руб.</t>
  </si>
  <si>
    <t>RAR-120011</t>
  </si>
  <si>
    <t>VR288</t>
  </si>
  <si>
    <t>Термоголовка VIEIR жидкостная M30x1,5 (1 /100шт)</t>
  </si>
  <si>
    <t>300.48 руб.</t>
  </si>
  <si>
    <t>RAR-120012</t>
  </si>
  <si>
    <t>VR289</t>
  </si>
  <si>
    <t>403.11 руб.</t>
  </si>
  <si>
    <t>RAR-120014</t>
  </si>
  <si>
    <t>VR337</t>
  </si>
  <si>
    <t>293.04 руб.</t>
  </si>
  <si>
    <t>RAR-120015</t>
  </si>
  <si>
    <t>VR336</t>
  </si>
  <si>
    <t>321.30 руб.</t>
  </si>
  <si>
    <t>RAR-120016</t>
  </si>
  <si>
    <t>VR335</t>
  </si>
  <si>
    <t>339.15 руб.</t>
  </si>
  <si>
    <t>RAR-120017</t>
  </si>
  <si>
    <t>VR330</t>
  </si>
  <si>
    <t>Термоголовка VIEIR с выносным настенным датчиком температуры жидкостная M30x1,5 (1 /100шт)</t>
  </si>
  <si>
    <t>879.11 руб.</t>
  </si>
  <si>
    <t>RAR-120018</t>
  </si>
  <si>
    <t>VR349</t>
  </si>
  <si>
    <t>Клапан ОСЕВОЙ термостатич. (M30X1,5) 3/4"ЕВРОКОНУС х1/2" ViEiR (комплект + VR350+VR318A) (60/1шт)</t>
  </si>
  <si>
    <t>589.05 руб.</t>
  </si>
  <si>
    <t>RAR-120019</t>
  </si>
  <si>
    <t>VR348</t>
  </si>
  <si>
    <t>Клапан ОСЕВОЙ термостатический (M30X1,5)  1/2" ViEiR (10/60шт)</t>
  </si>
  <si>
    <t>RAR-120020</t>
  </si>
  <si>
    <t>VR1125</t>
  </si>
  <si>
    <t>Термоголовка жидкостная (100/1шт)</t>
  </si>
  <si>
    <t>RAR-120021</t>
  </si>
  <si>
    <t>VR1126</t>
  </si>
  <si>
    <t>Термоголовка жидкостная  ViEiR  (100/1шт)</t>
  </si>
  <si>
    <t>325.76 руб.</t>
  </si>
  <si>
    <t>RAR-120022</t>
  </si>
  <si>
    <t>VR318A</t>
  </si>
  <si>
    <t>Трубка из нерж. стали D=15 мм, L=600мм (1 /50шт)</t>
  </si>
  <si>
    <t>266.26 руб.</t>
  </si>
  <si>
    <t>RAR-120023</t>
  </si>
  <si>
    <t>VR320A</t>
  </si>
  <si>
    <t>Трубка нержавеющая  ф12*450мм  ViEiR (1шт)</t>
  </si>
  <si>
    <t>166.60 руб.</t>
  </si>
  <si>
    <t>RAR-120038</t>
  </si>
  <si>
    <t>VR342</t>
  </si>
  <si>
    <t>Комплект термостатический VR для подключения рад-ра 1/2 УГЛОВОЙ (2 в 1 - регул.клап+термоголовка)</t>
  </si>
  <si>
    <t>908.86 руб.</t>
  </si>
  <si>
    <t>RAR-120039</t>
  </si>
  <si>
    <t>VR343</t>
  </si>
  <si>
    <t>Комплект термостатический VR для подключения рад-ра 1/2 ПРЯМОЙ (2 в 1 - регул.клап+термоголовка)</t>
  </si>
  <si>
    <t>946.05 руб.</t>
  </si>
  <si>
    <t>RAR-120040</t>
  </si>
  <si>
    <t>VR341</t>
  </si>
  <si>
    <t>Комплект термостатический RTL  для подключ рад-ра 1/2 ПРЯМОЙ VIEIR (2 в 1 - регул.клап+термоголовка)</t>
  </si>
  <si>
    <t>1 805.83 руб.</t>
  </si>
  <si>
    <t>RAR-120042</t>
  </si>
  <si>
    <t>VR290A</t>
  </si>
  <si>
    <t>Термоголовка с погружным датчиком 30-70 °С  ViEiR  (50/1шт)</t>
  </si>
  <si>
    <t>862.75 руб.</t>
  </si>
  <si>
    <t>RAR-120043</t>
  </si>
  <si>
    <t>VR290B</t>
  </si>
  <si>
    <t>Термоголовка с погружным датчиком 50-90 °С  ViEiR  (50/1шт)</t>
  </si>
  <si>
    <t>RAR-120100</t>
  </si>
  <si>
    <t>VR340</t>
  </si>
  <si>
    <t>Комплект ОСЕВОЙ термостатический VR для  рад-ра 1/2 угловой (3 в 1) (1/25шт)</t>
  </si>
  <si>
    <t>1 319.41 руб.</t>
  </si>
  <si>
    <t>RAR-210018</t>
  </si>
  <si>
    <t>VR321A</t>
  </si>
  <si>
    <t>Клапан термостатич. (M30X1,5) осевой для рад. с воздух. и доп. упл. (компл VR318+VR318A) (1/50шт)</t>
  </si>
  <si>
    <t>821.10 руб.</t>
  </si>
  <si>
    <t>RAR-210019</t>
  </si>
  <si>
    <t>VR318</t>
  </si>
  <si>
    <t>Узел ниж подключ рад 4-х ход 1 и 2 труб система, вращение 360* ViEiR (компл VR321A+VR318A) (50/1шт)</t>
  </si>
  <si>
    <t>1 053.15 руб.</t>
  </si>
  <si>
    <t>RAR-210021</t>
  </si>
  <si>
    <t>VR350</t>
  </si>
  <si>
    <t>Узел ниж подключ 4-х ходовой двухтруб система 100%  ViEiR (исполь с VR 349 + VR318A (50/1шт)</t>
  </si>
  <si>
    <t>1 094.80 руб.</t>
  </si>
  <si>
    <t>RAR-210022</t>
  </si>
  <si>
    <t>VR320</t>
  </si>
  <si>
    <t>Узел термост для одноточеч ниж подключ рад (M30X1,5) 1 и 2 труб система (исполь с VR320A) (30/1шт)</t>
  </si>
  <si>
    <t>1 581.21 руб.</t>
  </si>
  <si>
    <t>УТ000001596</t>
  </si>
  <si>
    <t>Термоголовка КРАСНАЯ жидкостная M30x1,5 (1/10шт)</t>
  </si>
  <si>
    <t>400.00 руб.</t>
  </si>
  <si>
    <t>УТ000001597</t>
  </si>
  <si>
    <t>Термоголовка СЕРАЯ жидкостная M30x1,5 (1/10шт)</t>
  </si>
  <si>
    <t>474.11 руб.</t>
  </si>
  <si>
    <t>УТ000001598</t>
  </si>
  <si>
    <t>Термоголовка СИНЯЯ жидкостная M30x1,5 (1/10шт)</t>
  </si>
  <si>
    <t>УТ000001599</t>
  </si>
  <si>
    <t>Термоголовка ЧЕРНАЯ жидкостная M30x1,5 (1/10шт)</t>
  </si>
  <si>
    <t>УТ000001785</t>
  </si>
  <si>
    <t>Термоголовка БЕЛАЯ жидкостная M30x1,5 (1/10шт)</t>
  </si>
  <si>
    <t>Термостатическая арматура ZEGOR</t>
  </si>
  <si>
    <t>ZGR-000064</t>
  </si>
  <si>
    <t>QS-3411</t>
  </si>
  <si>
    <t>Клапан угловой термостатический ZEGOR (M30x1,5) с доп. уплотнением 1/2" (10 /100шт)</t>
  </si>
  <si>
    <t>593.55 руб.</t>
  </si>
  <si>
    <t>ZGR-000065</t>
  </si>
  <si>
    <t>QS-3611</t>
  </si>
  <si>
    <t>Клапан угловой термостатический ZEGOR (M30x1,5) с доп. уплотнением 3/4" (10 /80шт)</t>
  </si>
  <si>
    <t>677.28 руб.</t>
  </si>
  <si>
    <t>ZGR-000066</t>
  </si>
  <si>
    <t>QS-3811</t>
  </si>
  <si>
    <t>Клапан угловой термостатический ZEGOR (M30x1,5) с доп. уплотнением 1" (6 /60шт)</t>
  </si>
  <si>
    <t>1 061.53 руб.</t>
  </si>
  <si>
    <t>ZGR-000067</t>
  </si>
  <si>
    <t>QS-3412</t>
  </si>
  <si>
    <t>Клапан прямой термостатический ZEGOR (M30x1,5) с доп. уплотнением 1/2" (10 /100шт)</t>
  </si>
  <si>
    <t>585.36 руб.</t>
  </si>
  <si>
    <t>ZGR-000068</t>
  </si>
  <si>
    <t>QS-3612</t>
  </si>
  <si>
    <t>Клапан прямой термостатический ZEGOR (M30x1,5) с доп. уплотнением 3/4" (10 /80шт)</t>
  </si>
  <si>
    <t>757.94 руб.</t>
  </si>
  <si>
    <t>ZGR-000069</t>
  </si>
  <si>
    <t>QS-3812</t>
  </si>
  <si>
    <t>Клапан прямой термостатический ZEGOR (M30x1,5) с доп. уплотнением 1" (6 /60шт)</t>
  </si>
  <si>
    <t>1 138.93 руб.</t>
  </si>
  <si>
    <t>ZGR-000070</t>
  </si>
  <si>
    <t>QS-7001</t>
  </si>
  <si>
    <t>Термостатическая головка ZEGOR жидкостная,  М30 × 1,5, диапазон  от 6 до 28 ℃ (1/100шт)</t>
  </si>
  <si>
    <t>439.27 руб.</t>
  </si>
  <si>
    <t>ZGR-000071</t>
  </si>
  <si>
    <t>QS-7002</t>
  </si>
  <si>
    <t>Термостатическая головка ZEGOR жидкостная,  М30 × 1,5, от 6 до 28 ℃ с погружным датчиком (1/50шт)</t>
  </si>
  <si>
    <t>1 197.78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</si>
</sst>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282_86a5_11e9_8101_003048fd731b_4b3c1d1c_5a46_11f0_a775_047c1617b1431.jpeg"/><Relationship Id="rId2" Type="http://schemas.openxmlformats.org/officeDocument/2006/relationships/image" Target="../media/90d55286_86a5_11e9_8101_003048fd731b_4b3c1d20_5a46_11f0_a775_047c1617b1432.jpeg"/><Relationship Id="rId3" Type="http://schemas.openxmlformats.org/officeDocument/2006/relationships/image" Target="../media/90d5528a_86a5_11e9_8101_003048fd731b_4b3c1d24_5a46_11f0_a775_047c1617b1433.jpeg"/><Relationship Id="rId4" Type="http://schemas.openxmlformats.org/officeDocument/2006/relationships/image" Target="../media/90d5528e_86a5_11e9_8101_003048fd731b_4b3c1d28_5a46_11f0_a775_047c1617b1434.jpeg"/><Relationship Id="rId5" Type="http://schemas.openxmlformats.org/officeDocument/2006/relationships/image" Target="../media/90d55292_86a5_11e9_8101_003048fd731b_4b3c1d2c_5a46_11f0_a775_047c1617b1435.jpeg"/><Relationship Id="rId6" Type="http://schemas.openxmlformats.org/officeDocument/2006/relationships/image" Target="../media/90d55296_86a5_11e9_8101_003048fd731b_4b3c1d30_5a46_11f0_a775_047c1617b1436.jpeg"/><Relationship Id="rId7" Type="http://schemas.openxmlformats.org/officeDocument/2006/relationships/image" Target="../media/90d5529a_86a5_11e9_8101_003048fd731b_4b3c1d34_5a46_11f0_a775_047c1617b1437.jpeg"/><Relationship Id="rId8" Type="http://schemas.openxmlformats.org/officeDocument/2006/relationships/image" Target="../media/90d5529e_86a5_11e9_8101_003048fd731b_4b3c1d38_5a46_11f0_a775_047c1617b1438.jpeg"/><Relationship Id="rId9" Type="http://schemas.openxmlformats.org/officeDocument/2006/relationships/image" Target="../media/90d552a2_86a5_11e9_8101_003048fd731b_4b3c1d3c_5a46_11f0_a775_047c1617b1439.jpeg"/><Relationship Id="rId10" Type="http://schemas.openxmlformats.org/officeDocument/2006/relationships/image" Target="../media/90d552a6_86a5_11e9_8101_003048fd731b_4b3c1d40_5a46_11f0_a775_047c1617b14310.jpeg"/><Relationship Id="rId11" Type="http://schemas.openxmlformats.org/officeDocument/2006/relationships/image" Target="../media/90d552aa_86a5_11e9_8101_003048fd731b_b122ca5d_a596_11ee_a526_047c1617b14311.jpeg"/><Relationship Id="rId12" Type="http://schemas.openxmlformats.org/officeDocument/2006/relationships/image" Target="../media/90d552ae_86a5_11e9_8101_003048fd731b_b122ca64_a596_11ee_a526_047c1617b14312.jpeg"/><Relationship Id="rId13" Type="http://schemas.openxmlformats.org/officeDocument/2006/relationships/image" Target="../media/90d552b2_86a5_11e9_8101_003048fd731b_4b3c1d44_5a46_11f0_a775_047c1617b14313.jpeg"/><Relationship Id="rId14" Type="http://schemas.openxmlformats.org/officeDocument/2006/relationships/image" Target="../media/90d552b6_86a5_11e9_8101_003048fd731b_4b3c1d48_5a46_11f0_a775_047c1617b14314.jpeg"/><Relationship Id="rId15" Type="http://schemas.openxmlformats.org/officeDocument/2006/relationships/image" Target="../media/90d552ba_86a5_11e9_8101_003048fd731b_4b3c1d4c_5a46_11f0_a775_047c1617b14315.jpeg"/><Relationship Id="rId16" Type="http://schemas.openxmlformats.org/officeDocument/2006/relationships/image" Target="../media/90d552be_86a5_11e9_8101_003048fd731b_4b3c1d50_5a46_11f0_a775_047c1617b14316.jpeg"/><Relationship Id="rId17" Type="http://schemas.openxmlformats.org/officeDocument/2006/relationships/image" Target="../media/90d552c2_86a5_11e9_8101_003048fd731b_4b3c1d54_5a46_11f0_a775_047c1617b14317.jpeg"/><Relationship Id="rId18" Type="http://schemas.openxmlformats.org/officeDocument/2006/relationships/image" Target="../media/90d552c6_86a5_11e9_8101_003048fd731b_4b3c1d58_5a46_11f0_a775_047c1617b14318.jpeg"/><Relationship Id="rId19" Type="http://schemas.openxmlformats.org/officeDocument/2006/relationships/image" Target="../media/90d552ca_86a5_11e9_8101_003048fd731b_4b3c1d5c_5a46_11f0_a775_047c1617b14319.jpeg"/><Relationship Id="rId20" Type="http://schemas.openxmlformats.org/officeDocument/2006/relationships/image" Target="../media/90d552ce_86a5_11e9_8101_003048fd731b_4b3c1d60_5a46_11f0_a775_047c1617b14320.jpeg"/><Relationship Id="rId21" Type="http://schemas.openxmlformats.org/officeDocument/2006/relationships/image" Target="../media/90d552d2_86a5_11e9_8101_003048fd731b_4b3c1d64_5a46_11f0_a775_047c1617b14321.jpeg"/><Relationship Id="rId22" Type="http://schemas.openxmlformats.org/officeDocument/2006/relationships/image" Target="../media/90d552d6_86a5_11e9_8101_003048fd731b_4b3c1d68_5a46_11f0_a775_047c1617b14322.jpeg"/><Relationship Id="rId23" Type="http://schemas.openxmlformats.org/officeDocument/2006/relationships/image" Target="../media/90d552da_86a5_11e9_8101_003048fd731b_f6cf4dcf_a596_11ee_a526_047c1617b14323.jpeg"/><Relationship Id="rId24" Type="http://schemas.openxmlformats.org/officeDocument/2006/relationships/image" Target="../media/90d552de_86a5_11e9_8101_003048fd731b_c020807c_c056_11ee_a549_047c1617b14324.jpeg"/><Relationship Id="rId25" Type="http://schemas.openxmlformats.org/officeDocument/2006/relationships/image" Target="../media/90d552e2_86a5_11e9_8101_003048fd731b_4b3c1d6c_5a46_11f0_a775_047c1617b14325.jpeg"/><Relationship Id="rId26" Type="http://schemas.openxmlformats.org/officeDocument/2006/relationships/image" Target="../media/90d552e6_86a5_11e9_8101_003048fd731b_4b3c1d70_5a46_11f0_a775_047c1617b14326.jpeg"/><Relationship Id="rId27" Type="http://schemas.openxmlformats.org/officeDocument/2006/relationships/image" Target="../media/90d552ea_86a5_11e9_8101_003048fd731b_4b3c1d74_5a46_11f0_a775_047c1617b14327.jpeg"/><Relationship Id="rId28" Type="http://schemas.openxmlformats.org/officeDocument/2006/relationships/image" Target="../media/90d552ed_86a5_11e9_8101_003048fd731b_4b3c1d78_5a46_11f0_a775_047c1617b14328.jpeg"/><Relationship Id="rId29" Type="http://schemas.openxmlformats.org/officeDocument/2006/relationships/image" Target="../media/90d552f1_86a5_11e9_8101_003048fd731b_f6cf4db3_a596_11ee_a526_047c1617b14329.jpeg"/><Relationship Id="rId30" Type="http://schemas.openxmlformats.org/officeDocument/2006/relationships/image" Target="../media/1fcb30ba_5f91_11eb_822d_003048fd731b_f1bf9c21_2770_11ed_a30e_00259070b48730.jpeg"/><Relationship Id="rId31" Type="http://schemas.openxmlformats.org/officeDocument/2006/relationships/image" Target="../media/1fcb30bc_5f91_11eb_822d_003048fd731b_f1bf9c34_2770_11ed_a30e_00259070b48731.jpeg"/><Relationship Id="rId32" Type="http://schemas.openxmlformats.org/officeDocument/2006/relationships/image" Target="../media/1fcb30c0_5f91_11eb_822d_003048fd731b_f1bf9c1b_2770_11ed_a30e_00259070b48732.jpeg"/><Relationship Id="rId33" Type="http://schemas.openxmlformats.org/officeDocument/2006/relationships/image" Target="../media/1fcb30c2_5f91_11eb_822d_003048fd731b_f1bf9c26_2770_11ed_a30e_00259070b48733.jpeg"/><Relationship Id="rId34" Type="http://schemas.openxmlformats.org/officeDocument/2006/relationships/image" Target="../media/1fcb30c4_5f91_11eb_822d_003048fd731b_f1bf9c32_2770_11ed_a30e_00259070b48734.jpeg"/><Relationship Id="rId35" Type="http://schemas.openxmlformats.org/officeDocument/2006/relationships/image" Target="../media/1fcb30c6_5f91_11eb_822d_003048fd731b_f1bf9c38_2770_11ed_a30e_00259070b48735.jpeg"/><Relationship Id="rId36" Type="http://schemas.openxmlformats.org/officeDocument/2006/relationships/image" Target="../media/1fcb30c8_5f91_11eb_822d_003048fd731b_f1bf9c1c_2770_11ed_a30e_00259070b48736.jpeg"/><Relationship Id="rId37" Type="http://schemas.openxmlformats.org/officeDocument/2006/relationships/image" Target="../media/1fcb30ca_5f91_11eb_822d_003048fd731b_f1bf9c24_2770_11ed_a30e_00259070b48737.jpeg"/><Relationship Id="rId38" Type="http://schemas.openxmlformats.org/officeDocument/2006/relationships/image" Target="../media/1fcb30cc_5f91_11eb_822d_003048fd731b_f1bf9c33_2770_11ed_a30e_00259070b48738.jpeg"/><Relationship Id="rId39" Type="http://schemas.openxmlformats.org/officeDocument/2006/relationships/image" Target="../media/1fcb30ce_5f91_11eb_822d_003048fd731b_f1bf9c31_2770_11ed_a30e_00259070b48739.jpeg"/><Relationship Id="rId40" Type="http://schemas.openxmlformats.org/officeDocument/2006/relationships/image" Target="../media/1fcb30d0_5f91_11eb_822d_003048fd731b_f1bf9c25_2770_11ed_a30e_00259070b48740.jpeg"/><Relationship Id="rId41" Type="http://schemas.openxmlformats.org/officeDocument/2006/relationships/image" Target="../media/90d552f6_86a5_11e9_8101_003048fd731b_f1bf9c22_2770_11ed_a30e_00259070b48741.jpeg"/><Relationship Id="rId42" Type="http://schemas.openxmlformats.org/officeDocument/2006/relationships/image" Target="../media/90d552f8_86a5_11e9_8101_003048fd731b_f1bf9c28_2770_11ed_a30e_00259070b48742.jpeg"/><Relationship Id="rId43" Type="http://schemas.openxmlformats.org/officeDocument/2006/relationships/image" Target="../media/90d552fa_86a5_11e9_8101_003048fd731b_f1bf9c1d_2770_11ed_a30e_00259070b48743.jpeg"/><Relationship Id="rId44" Type="http://schemas.openxmlformats.org/officeDocument/2006/relationships/image" Target="../media/90d552fc_86a5_11e9_8101_003048fd731b_f1bf9c29_2770_11ed_a30e_00259070b48744.jpeg"/><Relationship Id="rId45" Type="http://schemas.openxmlformats.org/officeDocument/2006/relationships/image" Target="../media/90d552fe_86a5_11e9_8101_003048fd731b_f1bf9c36_2770_11ed_a30e_00259070b48745.jpeg"/><Relationship Id="rId46" Type="http://schemas.openxmlformats.org/officeDocument/2006/relationships/image" Target="../media/90d55300_86a5_11e9_8101_003048fd731b_f1bf9c3b_2770_11ed_a30e_00259070b48746.jpeg"/><Relationship Id="rId47" Type="http://schemas.openxmlformats.org/officeDocument/2006/relationships/image" Target="../media/90d55302_86a5_11e9_8101_003048fd731b_f1bf9c35_2770_11ed_a30e_00259070b48747.jpeg"/><Relationship Id="rId48" Type="http://schemas.openxmlformats.org/officeDocument/2006/relationships/image" Target="../media/90d55304_86a5_11e9_8101_003048fd731b_f1bf9c3a_2770_11ed_a30e_00259070b48748.jpeg"/><Relationship Id="rId49" Type="http://schemas.openxmlformats.org/officeDocument/2006/relationships/image" Target="../media/dab7a769_3767_11ea_810f_003048fd731b_f74277e3_a580_11ee_a526_047c1617b14349.jpeg"/><Relationship Id="rId50" Type="http://schemas.openxmlformats.org/officeDocument/2006/relationships/image" Target="../media/365e7135_68f5_11ea_8111_003048fd731b_f1bf9c27_2770_11ed_a30e_00259070b48750.jpeg"/><Relationship Id="rId51" Type="http://schemas.openxmlformats.org/officeDocument/2006/relationships/image" Target="../media/365e7137_68f5_11ea_8111_003048fd731b_f1bf9c2e_2770_11ed_a30e_00259070b48751.jpeg"/><Relationship Id="rId52" Type="http://schemas.openxmlformats.org/officeDocument/2006/relationships/image" Target="../media/365e7139_68f5_11ea_8111_003048fd731b_f1bf9c23_2770_11ed_a30e_00259070b48752.jpeg"/><Relationship Id="rId53" Type="http://schemas.openxmlformats.org/officeDocument/2006/relationships/image" Target="../media/365e713b_68f5_11ea_8111_003048fd731b_f1bf9c2d_2770_11ed_a30e_00259070b48753.jpeg"/><Relationship Id="rId54" Type="http://schemas.openxmlformats.org/officeDocument/2006/relationships/image" Target="../media/365e713d_68f5_11ea_8111_003048fd731b_f1bf9c39_2770_11ed_a30e_00259070b48754.jpeg"/><Relationship Id="rId55" Type="http://schemas.openxmlformats.org/officeDocument/2006/relationships/image" Target="../media/365e713f_68f5_11ea_8111_003048fd731b_f1bf9c3d_2770_11ed_a30e_00259070b48755.jpeg"/><Relationship Id="rId56" Type="http://schemas.openxmlformats.org/officeDocument/2006/relationships/image" Target="../media/365e7141_68f5_11ea_8111_003048fd731b_f1bf9c37_2770_11ed_a30e_00259070b48756.jpeg"/><Relationship Id="rId57" Type="http://schemas.openxmlformats.org/officeDocument/2006/relationships/image" Target="../media/365e7143_68f5_11ea_8111_003048fd731b_f1bf9c3c_2770_11ed_a30e_00259070b48757.jpeg"/><Relationship Id="rId58" Type="http://schemas.openxmlformats.org/officeDocument/2006/relationships/image" Target="../media/365e714d_68f5_11ea_8111_003048fd731b_f74277df_a580_11ee_a526_047c1617b14358.jpeg"/><Relationship Id="rId59" Type="http://schemas.openxmlformats.org/officeDocument/2006/relationships/image" Target="../media/5eb5c550_7c9e_11ea_8111_003048fd731b_f1bf9c2f_2770_11ed_a30e_00259070b48759.jpeg"/><Relationship Id="rId60" Type="http://schemas.openxmlformats.org/officeDocument/2006/relationships/image" Target="../media/5eb5c552_7c9e_11ea_8111_003048fd731b_f1bf9c3e_2770_11ed_a30e_00259070b48760.jpeg"/><Relationship Id="rId61" Type="http://schemas.openxmlformats.org/officeDocument/2006/relationships/image" Target="../media/5eb5c554_7c9e_11ea_8111_003048fd731b_f1bf9c30_2770_11ed_a30e_00259070b48761.jpeg"/><Relationship Id="rId62" Type="http://schemas.openxmlformats.org/officeDocument/2006/relationships/image" Target="../media/5eb5c556_7c9e_11ea_8111_003048fd731b_f1bf9c3f_2770_11ed_a30e_00259070b48762.jpeg"/><Relationship Id="rId63" Type="http://schemas.openxmlformats.org/officeDocument/2006/relationships/image" Target="../media/970a8f72_ceda_11eb_82cb_003048fd731b_a1555433_602e_11ec_a20b_00259070b48763.jpeg"/><Relationship Id="rId64" Type="http://schemas.openxmlformats.org/officeDocument/2006/relationships/image" Target="../media/970a8f74_ceda_11eb_82cb_003048fd731b_a1555434_602e_11ec_a20b_00259070b48764.jpeg"/><Relationship Id="rId65" Type="http://schemas.openxmlformats.org/officeDocument/2006/relationships/image" Target="../media/970a8f76_ceda_11eb_82cb_003048fd731b_cfd40f33_a580_11ee_a526_047c1617b14365.jpeg"/><Relationship Id="rId66" Type="http://schemas.openxmlformats.org/officeDocument/2006/relationships/image" Target="../media/970a8f78_ceda_11eb_82cb_003048fd731b_cfd40f35_a580_11ee_a526_047c1617b14366.jpeg"/><Relationship Id="rId67" Type="http://schemas.openxmlformats.org/officeDocument/2006/relationships/image" Target="../media/8a41bacd_86a5_11e9_8101_003048fd731b_573396e0_f953_11e9_810b_003048fd731b67.jpeg"/><Relationship Id="rId68" Type="http://schemas.openxmlformats.org/officeDocument/2006/relationships/image" Target="../media/8a41bad0_86a5_11e9_8101_003048fd731b_573396e1_f953_11e9_810b_003048fd731b68.jpeg"/><Relationship Id="rId69" Type="http://schemas.openxmlformats.org/officeDocument/2006/relationships/image" Target="../media/8a41bad4_86a5_11e9_8101_003048fd731b_573396e2_f953_11e9_810b_003048fd731b69.jpeg"/><Relationship Id="rId70" Type="http://schemas.openxmlformats.org/officeDocument/2006/relationships/image" Target="../media/8a41bad8_86a5_11e9_8101_003048fd731b_573396e3_f953_11e9_810b_003048fd731b70.jpeg"/><Relationship Id="rId71" Type="http://schemas.openxmlformats.org/officeDocument/2006/relationships/image" Target="../media/8a41badb_86a5_11e9_8101_003048fd731b_573396e4_f953_11e9_810b_003048fd731b71.jpeg"/><Relationship Id="rId72" Type="http://schemas.openxmlformats.org/officeDocument/2006/relationships/image" Target="../media/8a41badf_86a5_11e9_8101_003048fd731b_573396e5_f953_11e9_810b_003048fd731b72.jpeg"/><Relationship Id="rId73" Type="http://schemas.openxmlformats.org/officeDocument/2006/relationships/image" Target="../media/8a41bae3_86a5_11e9_8101_003048fd731b_573396e6_f953_11e9_810b_003048fd731b73.jpeg"/><Relationship Id="rId74" Type="http://schemas.openxmlformats.org/officeDocument/2006/relationships/image" Target="../media/8a41bae6_86a5_11e9_8101_003048fd731b_573396e7_f953_11e9_810b_003048fd731b74.jpeg"/><Relationship Id="rId75" Type="http://schemas.openxmlformats.org/officeDocument/2006/relationships/image" Target="../media/8a41bae9_86a5_11e9_8101_003048fd731b_573396e8_f953_11e9_810b_003048fd731b75.jpeg"/><Relationship Id="rId76" Type="http://schemas.openxmlformats.org/officeDocument/2006/relationships/image" Target="../media/8a41baed_86a5_11e9_8101_003048fd731b_573396e9_f953_11e9_810b_003048fd731b76.jpeg"/><Relationship Id="rId77" Type="http://schemas.openxmlformats.org/officeDocument/2006/relationships/image" Target="../media/8a41baf1_86a5_11e9_8101_003048fd731b_573396ea_f953_11e9_810b_003048fd731b77.jpeg"/><Relationship Id="rId78" Type="http://schemas.openxmlformats.org/officeDocument/2006/relationships/image" Target="../media/8a41baf5_86a5_11e9_8101_003048fd731b_573396eb_f953_11e9_810b_003048fd731b78.jpeg"/><Relationship Id="rId79" Type="http://schemas.openxmlformats.org/officeDocument/2006/relationships/image" Target="../media/8a41baf9_86a5_11e9_8101_003048fd731b_573396ec_f953_11e9_810b_003048fd731b79.jpeg"/><Relationship Id="rId80" Type="http://schemas.openxmlformats.org/officeDocument/2006/relationships/image" Target="../media/8a41bafd_86a5_11e9_8101_003048fd731b_573396ed_f953_11e9_810b_003048fd731b80.jpeg"/><Relationship Id="rId81" Type="http://schemas.openxmlformats.org/officeDocument/2006/relationships/image" Target="../media/8a41bb01_86a5_11e9_8101_003048fd731b_573396ee_f953_11e9_810b_003048fd731b81.jpeg"/><Relationship Id="rId82" Type="http://schemas.openxmlformats.org/officeDocument/2006/relationships/image" Target="../media/90d551f3_86a5_11e9_8101_003048fd731b_573396ef_f953_11e9_810b_003048fd731b82.jpeg"/><Relationship Id="rId83" Type="http://schemas.openxmlformats.org/officeDocument/2006/relationships/image" Target="../media/90d551f7_86a5_11e9_8101_003048fd731b_573396f0_f953_11e9_810b_003048fd731b83.jpeg"/><Relationship Id="rId84" Type="http://schemas.openxmlformats.org/officeDocument/2006/relationships/image" Target="../media/90d551fb_86a5_11e9_8101_003048fd731b_573396f1_f953_11e9_810b_003048fd731b84.jpeg"/><Relationship Id="rId85" Type="http://schemas.openxmlformats.org/officeDocument/2006/relationships/image" Target="../media/90d551ff_86a5_11e9_8101_003048fd731b_573396f2_f953_11e9_810b_003048fd731b85.jpeg"/><Relationship Id="rId86" Type="http://schemas.openxmlformats.org/officeDocument/2006/relationships/image" Target="../media/90d55203_86a5_11e9_8101_003048fd731b_573396f3_f953_11e9_810b_003048fd731b86.jpeg"/><Relationship Id="rId87" Type="http://schemas.openxmlformats.org/officeDocument/2006/relationships/image" Target="../media/90d55207_86a5_11e9_8101_003048fd731b_573396f4_f953_11e9_810b_003048fd731b87.jpeg"/><Relationship Id="rId88" Type="http://schemas.openxmlformats.org/officeDocument/2006/relationships/image" Target="../media/90d5520b_86a5_11e9_8101_003048fd731b_573396f5_f953_11e9_810b_003048fd731b88.jpeg"/><Relationship Id="rId89" Type="http://schemas.openxmlformats.org/officeDocument/2006/relationships/image" Target="../media/90d5520f_86a5_11e9_8101_003048fd731b_573396f6_f953_11e9_810b_003048fd731b89.jpeg"/><Relationship Id="rId90" Type="http://schemas.openxmlformats.org/officeDocument/2006/relationships/image" Target="../media/90d55213_86a5_11e9_8101_003048fd731b_573396f7_f953_11e9_810b_003048fd731b90.jpeg"/><Relationship Id="rId91" Type="http://schemas.openxmlformats.org/officeDocument/2006/relationships/image" Target="../media/90d55217_86a5_11e9_8101_003048fd731b_573396f8_f953_11e9_810b_003048fd731b91.jpeg"/><Relationship Id="rId92" Type="http://schemas.openxmlformats.org/officeDocument/2006/relationships/image" Target="../media/90d5521b_86a5_11e9_8101_003048fd731b_573396f9_f953_11e9_810b_003048fd731b92.jpeg"/><Relationship Id="rId93" Type="http://schemas.openxmlformats.org/officeDocument/2006/relationships/image" Target="../media/90d5521f_86a5_11e9_8101_003048fd731b_573396fa_f953_11e9_810b_003048fd731b93.jpeg"/><Relationship Id="rId94" Type="http://schemas.openxmlformats.org/officeDocument/2006/relationships/image" Target="../media/90d55223_86a5_11e9_8101_003048fd731b_573396fb_f953_11e9_810b_003048fd731b94.jpeg"/><Relationship Id="rId95" Type="http://schemas.openxmlformats.org/officeDocument/2006/relationships/image" Target="../media/90d55227_86a5_11e9_8101_003048fd731b_573396fc_f953_11e9_810b_003048fd731b95.jpeg"/><Relationship Id="rId96" Type="http://schemas.openxmlformats.org/officeDocument/2006/relationships/image" Target="../media/90d5522a_86a5_11e9_8101_003048fd731b_573396fd_f953_11e9_810b_003048fd731b96.jpeg"/><Relationship Id="rId97" Type="http://schemas.openxmlformats.org/officeDocument/2006/relationships/image" Target="../media/90d5522d_86a5_11e9_8101_003048fd731b_573396fe_f953_11e9_810b_003048fd731b97.jpeg"/><Relationship Id="rId98" Type="http://schemas.openxmlformats.org/officeDocument/2006/relationships/image" Target="../media/90d55230_86a5_11e9_8101_003048fd731b_573396ff_f953_11e9_810b_003048fd731b98.jpeg"/><Relationship Id="rId99" Type="http://schemas.openxmlformats.org/officeDocument/2006/relationships/image" Target="../media/90d55233_86a5_11e9_8101_003048fd731b_57339700_f953_11e9_810b_003048fd731b99.jpeg"/><Relationship Id="rId100" Type="http://schemas.openxmlformats.org/officeDocument/2006/relationships/image" Target="../media/90d55236_86a5_11e9_8101_003048fd731b_57339701_f953_11e9_810b_003048fd731b100.jpeg"/><Relationship Id="rId101" Type="http://schemas.openxmlformats.org/officeDocument/2006/relationships/image" Target="../media/4687ac33_ffbc_11e9_810b_003048fd731b_e24a3642_518a_11ea_810f_003048fd731b101.jpeg"/><Relationship Id="rId102" Type="http://schemas.openxmlformats.org/officeDocument/2006/relationships/image" Target="../media/4687ac35_ffbc_11e9_810b_003048fd731b_e24a3644_518a_11ea_810f_003048fd731b102.jpeg"/><Relationship Id="rId103" Type="http://schemas.openxmlformats.org/officeDocument/2006/relationships/image" Target="../media/4687ac37_ffbc_11e9_810b_003048fd731b_e24a3643_518a_11ea_810f_003048fd731b103.jpeg"/><Relationship Id="rId104" Type="http://schemas.openxmlformats.org/officeDocument/2006/relationships/image" Target="../media/90d55258_86a5_11e9_8101_003048fd731b_0f3c677e_27a6_11ed_a30e_00259070b487104.jpeg"/><Relationship Id="rId105" Type="http://schemas.openxmlformats.org/officeDocument/2006/relationships/image" Target="../media/90d5525c_86a5_11e9_8101_003048fd731b_0f3c6780_27a6_11ed_a30e_00259070b487105.jpeg"/><Relationship Id="rId106" Type="http://schemas.openxmlformats.org/officeDocument/2006/relationships/image" Target="../media/90d55260_86a5_11e9_8101_003048fd731b_0f3c677d_27a6_11ed_a30e_00259070b487106.jpeg"/><Relationship Id="rId107" Type="http://schemas.openxmlformats.org/officeDocument/2006/relationships/image" Target="../media/90d55264_86a5_11e9_8101_003048fd731b_0f3c677f_27a6_11ed_a30e_00259070b487107.jpeg"/><Relationship Id="rId108" Type="http://schemas.openxmlformats.org/officeDocument/2006/relationships/image" Target="../media/90d55268_86a5_11e9_8101_003048fd731b_0f3c6782_27a6_11ed_a30e_00259070b487108.jpeg"/><Relationship Id="rId109" Type="http://schemas.openxmlformats.org/officeDocument/2006/relationships/image" Target="../media/90d5526c_86a5_11e9_8101_003048fd731b_60261cf2_27aa_11ed_a30e_00259070b487109.jpeg"/><Relationship Id="rId110" Type="http://schemas.openxmlformats.org/officeDocument/2006/relationships/image" Target="../media/90d55270_86a5_11e9_8101_003048fd731b_0f3c6775_27a6_11ed_a30e_00259070b487110.jpeg"/><Relationship Id="rId111" Type="http://schemas.openxmlformats.org/officeDocument/2006/relationships/image" Target="../media/90d55274_86a5_11e9_8101_003048fd731b_0f3c6776_27a6_11ed_a30e_00259070b487111.jpeg"/><Relationship Id="rId112" Type="http://schemas.openxmlformats.org/officeDocument/2006/relationships/image" Target="../media/90d55278_86a5_11e9_8101_003048fd731b_0f3c6777_27a6_11ed_a30e_00259070b487112.jpeg"/><Relationship Id="rId113" Type="http://schemas.openxmlformats.org/officeDocument/2006/relationships/image" Target="../media/90d5527c_86a5_11e9_8101_003048fd731b_0f3c6778_27a6_11ed_a30e_00259070b487113.jpeg"/><Relationship Id="rId114" Type="http://schemas.openxmlformats.org/officeDocument/2006/relationships/image" Target="../media/365e7123_68f5_11ea_8111_003048fd731b_60261cf3_27aa_11ed_a30e_00259070b487114.jpeg"/><Relationship Id="rId115" Type="http://schemas.openxmlformats.org/officeDocument/2006/relationships/image" Target="../media/365e7125_68f5_11ea_8111_003048fd731b_60261cf4_27aa_11ed_a30e_00259070b487115.jpeg"/><Relationship Id="rId116" Type="http://schemas.openxmlformats.org/officeDocument/2006/relationships/image" Target="../media/365e7129_68f5_11ea_8111_003048fd731b_0f3c6783_27a6_11ed_a30e_00259070b487116.jpeg"/><Relationship Id="rId117" Type="http://schemas.openxmlformats.org/officeDocument/2006/relationships/image" Target="../media/365e712b_68f5_11ea_8111_003048fd731b_0f3c6781_27a6_11ed_a30e_00259070b487117.jpeg"/><Relationship Id="rId118" Type="http://schemas.openxmlformats.org/officeDocument/2006/relationships/image" Target="../media/365e712d_68f5_11ea_8111_003048fd731b_60261cf1_27aa_11ed_a30e_00259070b487118.jpeg"/><Relationship Id="rId119" Type="http://schemas.openxmlformats.org/officeDocument/2006/relationships/image" Target="../media/365e712f_68f5_11ea_8111_003048fd731b_60261cf7_27aa_11ed_a30e_00259070b487119.jpeg"/><Relationship Id="rId120" Type="http://schemas.openxmlformats.org/officeDocument/2006/relationships/image" Target="../media/365e7131_68f5_11ea_8111_003048fd731b_cfd40f49_a580_11ee_a526_047c1617b143120.jpeg"/><Relationship Id="rId121" Type="http://schemas.openxmlformats.org/officeDocument/2006/relationships/image" Target="../media/365e7133_68f5_11ea_8111_003048fd731b_0f3c6779_27a6_11ed_a30e_00259070b487121.jpeg"/><Relationship Id="rId122" Type="http://schemas.openxmlformats.org/officeDocument/2006/relationships/image" Target="../media/1fcb30aa_5f91_11eb_822d_003048fd731b_60261cf0_27aa_11ed_a30e_00259070b487122.jpeg"/><Relationship Id="rId123" Type="http://schemas.openxmlformats.org/officeDocument/2006/relationships/image" Target="../media/1fcb30ac_5f91_11eb_822d_003048fd731b_60261cee_27aa_11ed_a30e_00259070b487123.jpeg"/><Relationship Id="rId124" Type="http://schemas.openxmlformats.org/officeDocument/2006/relationships/image" Target="../media/b3858dbf_8705_11ea_8112_003048fd731b_60261cf9_27aa_11ed_a30e_00259070b487124.jpeg"/><Relationship Id="rId125" Type="http://schemas.openxmlformats.org/officeDocument/2006/relationships/image" Target="../media/1fcb30b8_5f91_11eb_822d_003048fd731b_60261cf8_27aa_11ed_a30e_00259070b487125.jpeg"/><Relationship Id="rId126" Type="http://schemas.openxmlformats.org/officeDocument/2006/relationships/image" Target="../media/1fcb30d6_5f91_11eb_822d_003048fd731b_0f3c677b_27a6_11ed_a30e_00259070b487126.jpeg"/><Relationship Id="rId127" Type="http://schemas.openxmlformats.org/officeDocument/2006/relationships/image" Target="../media/d0916a72_3f69_11eb_8203_003048fd731b_0f3c677c_27a6_11ed_a30e_00259070b487127.jpeg"/><Relationship Id="rId128" Type="http://schemas.openxmlformats.org/officeDocument/2006/relationships/image" Target="../media/1fcb30d8_5f91_11eb_822d_003048fd731b_cfd40f40_a580_11ee_a526_047c1617b143128.jpeg"/><Relationship Id="rId129" Type="http://schemas.openxmlformats.org/officeDocument/2006/relationships/image" Target="../media/1fcb30e2_5f91_11eb_822d_003048fd731b_60261cf6_27aa_11ed_a30e_00259070b487129.jpeg"/><Relationship Id="rId130" Type="http://schemas.openxmlformats.org/officeDocument/2006/relationships/image" Target="../media/1fcb30e4_5f91_11eb_822d_003048fd731b_60261cf5_27aa_11ed_a30e_00259070b487130.jpeg"/><Relationship Id="rId131" Type="http://schemas.openxmlformats.org/officeDocument/2006/relationships/image" Target="../media/9a4b48a4_e76e_11ea_8188_003048fd731b_0f3c677a_27a6_11ed_a30e_00259070b487131.jpeg"/><Relationship Id="rId132" Type="http://schemas.openxmlformats.org/officeDocument/2006/relationships/image" Target="../media/365e7145_68f5_11ea_8111_003048fd731b_60261cfb_27aa_11ed_a30e_00259070b487132.png"/><Relationship Id="rId133" Type="http://schemas.openxmlformats.org/officeDocument/2006/relationships/image" Target="../media/365e7147_68f5_11ea_8111_003048fd731b_60261cfd_27aa_11ed_a30e_00259070b487133.jpeg"/><Relationship Id="rId134" Type="http://schemas.openxmlformats.org/officeDocument/2006/relationships/image" Target="../media/365e7149_68f5_11ea_8111_003048fd731b_21d4f571_793a_11f0_a79f_047c1617b143134.jpeg"/><Relationship Id="rId135" Type="http://schemas.openxmlformats.org/officeDocument/2006/relationships/image" Target="../media/365e714b_68f5_11ea_8111_003048fd731b_60261d01_27aa_11ed_a30e_00259070b487135.jpeg"/><Relationship Id="rId136" Type="http://schemas.openxmlformats.org/officeDocument/2006/relationships/image" Target="../media/b31ecf0d_4aa8_11ed_a349_00259070b484_cfd40f50_a580_11ee_a526_047c1617b143136.jpeg"/><Relationship Id="rId137" Type="http://schemas.openxmlformats.org/officeDocument/2006/relationships/image" Target="../media/b31ecf0f_4aa8_11ed_a349_00259070b484_cfd40f51_a580_11ee_a526_047c1617b143137.jpeg"/><Relationship Id="rId138" Type="http://schemas.openxmlformats.org/officeDocument/2006/relationships/image" Target="../media/b31ecf11_4aa8_11ed_a349_00259070b484_cfd40f52_a580_11ee_a526_047c1617b143138.jpeg"/><Relationship Id="rId139" Type="http://schemas.openxmlformats.org/officeDocument/2006/relationships/image" Target="../media/b31ecf13_4aa8_11ed_a349_00259070b484_cfd40f53_a580_11ee_a526_047c1617b143139.jpeg"/><Relationship Id="rId140" Type="http://schemas.openxmlformats.org/officeDocument/2006/relationships/image" Target="../media/c51e6cd6_a3c0_11ed_a3cf_047c1617b143_cfd40f54_a580_11ee_a526_047c1617b143140.jpeg"/><Relationship Id="rId141" Type="http://schemas.openxmlformats.org/officeDocument/2006/relationships/image" Target="../media/970a8f7a_ceda_11eb_82cb_003048fd731b_60261d27_27aa_11ed_a30e_00259070b487141.jpeg"/><Relationship Id="rId142" Type="http://schemas.openxmlformats.org/officeDocument/2006/relationships/image" Target="../media/970a8f7c_ceda_11eb_82cb_003048fd731b_60261d28_27aa_11ed_a30e_00259070b487142.jpeg"/><Relationship Id="rId143" Type="http://schemas.openxmlformats.org/officeDocument/2006/relationships/image" Target="../media/970a8f7e_ceda_11eb_82cb_003048fd731b_60261d29_27aa_11ed_a30e_00259070b487143.jpeg"/><Relationship Id="rId144" Type="http://schemas.openxmlformats.org/officeDocument/2006/relationships/image" Target="../media/970a8f80_ceda_11eb_82cb_003048fd731b_cfd40f4d_a580_11ee_a526_047c1617b143144.jpeg"/><Relationship Id="rId145" Type="http://schemas.openxmlformats.org/officeDocument/2006/relationships/image" Target="../media/970a8f82_ceda_11eb_82cb_003048fd731b_cfd40f4e_a580_11ee_a526_047c1617b143145.jpeg"/><Relationship Id="rId146" Type="http://schemas.openxmlformats.org/officeDocument/2006/relationships/image" Target="../media/970a8f84_ceda_11eb_82cb_003048fd731b_cfd40f4f_a580_11ee_a526_047c1617b143146.jpeg"/><Relationship Id="rId147" Type="http://schemas.openxmlformats.org/officeDocument/2006/relationships/image" Target="../media/970a8f86_ceda_11eb_82cb_003048fd731b_a1555431_602e_11ec_a20b_00259070b487147.jpeg"/><Relationship Id="rId148" Type="http://schemas.openxmlformats.org/officeDocument/2006/relationships/image" Target="../media/970a8f88_ceda_11eb_82cb_003048fd731b_a1555432_602e_11ec_a20b_00259070b48714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4" name="Image_82" descr="Image_8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5" name="Image_83" descr="Image_8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6" name="Image_84" descr="Image_8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7" name="Image_85" descr="Image_85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8" name="Image_86" descr="Image_86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9" name="Image_87" descr="Image_8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0" name="Image_88" descr="Image_8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1" name="Image_89" descr="Image_8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2" name="Image_90" descr="Image_9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3" name="Image_91" descr="Image_9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4" name="Image_92" descr="Image_9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5" name="Image_93" descr="Image_9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6" name="Image_94" descr="Image_9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7" name="Image_95" descr="Image_9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8" name="Image_96" descr="Image_9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9" name="Image_97" descr="Image_97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0" name="Image_98" descr="Image_9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1" name="Image_99" descr="Image_99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2" name="Image_100" descr="Image_10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3" name="Image_101" descr="Image_101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4" name="Image_102" descr="Image_102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5" name="Image_103" descr="Image_10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6" name="Image_104" descr="Image_104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7" name="Image_105" descr="Image_105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8" name="Image_106" descr="Image_106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9" name="Image_107" descr="Image_107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0" name="Image_108" descr="Image_108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1" name="Image_109" descr="Image_109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2" name="Image_110" descr="Image_110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3" name="Image_111" descr="Image_111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4" name="Image_113" descr="Image_11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5" name="Image_114" descr="Image_11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6" name="Image_115" descr="Image_11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7" name="Image_116" descr="Image_11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8" name="Image_117" descr="Image_11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9" name="Image_118" descr="Image_118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0" name="Image_119" descr="Image_119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1" name="Image_120" descr="Image_12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2" name="Image_121" descr="Image_12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3" name="Image_122" descr="Image_12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4" name="Image_123" descr="Image_12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5" name="Image_124" descr="Image_124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3" name="Image_132" descr="Image_13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4" name="Image_133" descr="Image_13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5" name="Image_134" descr="Image_13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6" name="Image_135" descr="Image_13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7" name="Image_136" descr="Image_13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8" name="Image_137" descr="Image_13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9" name="Image_138" descr="Image_13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2" name="Image_141" descr="Image_141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3" name="Image_142" descr="Image_142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4" name="Image_143" descr="Image_143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5" name="Image_144" descr="Image_144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6" name="Image_145" descr="Image_14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7" name="Image_146" descr="Image_14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8" name="Image_147" descr="Image_14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9" name="Image_148" descr="Image_14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0" name="Image_149" descr="Image_14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1" name="Image_151" descr="Image_15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2" name="Image_152" descr="Image_152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3" name="Image_153" descr="Image_153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4" name="Image_154" descr="Image_154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5" name="Image_155" descr="Image_155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6" name="Image_156" descr="Image_156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7" name="Image_157" descr="Image_157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8" name="Image_158" descr="Image_158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819006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10</v>
      </c>
      <c r="H5" s="2" t="s">
        <v>17</v>
      </c>
      <c r="I5" s="1">
        <v>0</v>
      </c>
      <c r="J5" s="3" t="s">
        <v>18</v>
      </c>
      <c r="K5" s="2" t="str">
        <f>J5*1041.00</f>
        <v>0</v>
      </c>
      <c r="L5" s="5"/>
    </row>
    <row r="6" spans="1:12" customHeight="1" ht="105" outlineLevel="4">
      <c r="A6" s="1"/>
      <c r="B6" s="1">
        <v>819007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 t="s">
        <v>17</v>
      </c>
      <c r="I6" s="1">
        <v>0</v>
      </c>
      <c r="J6" s="3" t="s">
        <v>18</v>
      </c>
      <c r="K6" s="2" t="str">
        <f>J6*2348.00</f>
        <v>0</v>
      </c>
      <c r="L6" s="5"/>
    </row>
    <row r="7" spans="1:12" customHeight="1" ht="105" outlineLevel="4">
      <c r="A7" s="1"/>
      <c r="B7" s="1">
        <v>819008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 t="s">
        <v>17</v>
      </c>
      <c r="I7" s="1">
        <v>0</v>
      </c>
      <c r="J7" s="3" t="s">
        <v>18</v>
      </c>
      <c r="K7" s="2" t="str">
        <f>J7*729.00</f>
        <v>0</v>
      </c>
      <c r="L7" s="5"/>
    </row>
    <row r="8" spans="1:12" customHeight="1" ht="105" outlineLevel="4">
      <c r="A8" s="1"/>
      <c r="B8" s="1">
        <v>819009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27</v>
      </c>
      <c r="H8" s="2" t="s">
        <v>17</v>
      </c>
      <c r="I8" s="1">
        <v>0</v>
      </c>
      <c r="J8" s="3" t="s">
        <v>18</v>
      </c>
      <c r="K8" s="2" t="str">
        <f>J8*1288.00</f>
        <v>0</v>
      </c>
      <c r="L8" s="5"/>
    </row>
    <row r="9" spans="1:12" customHeight="1" ht="105" outlineLevel="4">
      <c r="A9" s="1"/>
      <c r="B9" s="1">
        <v>819010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36</v>
      </c>
      <c r="H9" s="2" t="s">
        <v>37</v>
      </c>
      <c r="I9" s="1">
        <v>0</v>
      </c>
      <c r="J9" s="3" t="s">
        <v>18</v>
      </c>
      <c r="K9" s="2" t="str">
        <f>J9*573.00</f>
        <v>0</v>
      </c>
      <c r="L9" s="5"/>
    </row>
    <row r="10" spans="1:12" customHeight="1" ht="105" outlineLevel="4">
      <c r="A10" s="1"/>
      <c r="B10" s="1">
        <v>819011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42</v>
      </c>
      <c r="H10" s="2" t="s">
        <v>17</v>
      </c>
      <c r="I10" s="1">
        <v>0</v>
      </c>
      <c r="J10" s="3" t="s">
        <v>18</v>
      </c>
      <c r="K10" s="2" t="str">
        <f>J10*935.00</f>
        <v>0</v>
      </c>
      <c r="L10" s="5"/>
    </row>
    <row r="11" spans="1:12" customHeight="1" ht="105" outlineLevel="4">
      <c r="A11" s="1"/>
      <c r="B11" s="1">
        <v>819012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27</v>
      </c>
      <c r="H11" s="2" t="s">
        <v>37</v>
      </c>
      <c r="I11" s="1">
        <v>0</v>
      </c>
      <c r="J11" s="3" t="s">
        <v>18</v>
      </c>
      <c r="K11" s="2" t="str">
        <f>J11*861.00</f>
        <v>0</v>
      </c>
      <c r="L11" s="5"/>
    </row>
    <row r="12" spans="1:12" customHeight="1" ht="105" outlineLevel="4">
      <c r="A12" s="1"/>
      <c r="B12" s="1">
        <v>819013</v>
      </c>
      <c r="C12" s="1" t="s">
        <v>47</v>
      </c>
      <c r="D12" s="1" t="s">
        <v>48</v>
      </c>
      <c r="E12" s="2" t="s">
        <v>49</v>
      </c>
      <c r="F12" s="2" t="s">
        <v>50</v>
      </c>
      <c r="G12" s="2">
        <v>9</v>
      </c>
      <c r="H12" s="2" t="s">
        <v>37</v>
      </c>
      <c r="I12" s="1">
        <v>0</v>
      </c>
      <c r="J12" s="3" t="s">
        <v>18</v>
      </c>
      <c r="K12" s="2" t="str">
        <f>J12*1474.00</f>
        <v>0</v>
      </c>
      <c r="L12" s="5"/>
    </row>
    <row r="13" spans="1:12" customHeight="1" ht="105" outlineLevel="4">
      <c r="A13" s="1"/>
      <c r="B13" s="1">
        <v>819014</v>
      </c>
      <c r="C13" s="1" t="s">
        <v>51</v>
      </c>
      <c r="D13" s="1" t="s">
        <v>52</v>
      </c>
      <c r="E13" s="2" t="s">
        <v>53</v>
      </c>
      <c r="F13" s="2" t="s">
        <v>54</v>
      </c>
      <c r="G13" s="2" t="s">
        <v>27</v>
      </c>
      <c r="H13" s="2" t="s">
        <v>55</v>
      </c>
      <c r="I13" s="1">
        <v>0</v>
      </c>
      <c r="J13" s="3" t="s">
        <v>18</v>
      </c>
      <c r="K13" s="2" t="str">
        <f>J13*632.00</f>
        <v>0</v>
      </c>
      <c r="L13" s="5"/>
    </row>
    <row r="14" spans="1:12" customHeight="1" ht="105" outlineLevel="4">
      <c r="A14" s="1"/>
      <c r="B14" s="1">
        <v>819015</v>
      </c>
      <c r="C14" s="1" t="s">
        <v>56</v>
      </c>
      <c r="D14" s="1" t="s">
        <v>57</v>
      </c>
      <c r="E14" s="2" t="s">
        <v>58</v>
      </c>
      <c r="F14" s="2" t="s">
        <v>59</v>
      </c>
      <c r="G14" s="2" t="s">
        <v>27</v>
      </c>
      <c r="H14" s="2" t="s">
        <v>37</v>
      </c>
      <c r="I14" s="1">
        <v>0</v>
      </c>
      <c r="J14" s="3" t="s">
        <v>18</v>
      </c>
      <c r="K14" s="2" t="str">
        <f>J14*1115.00</f>
        <v>0</v>
      </c>
      <c r="L14" s="5"/>
    </row>
    <row r="15" spans="1:12" customHeight="1" ht="105" outlineLevel="4">
      <c r="A15" s="1"/>
      <c r="B15" s="1">
        <v>819016</v>
      </c>
      <c r="C15" s="1" t="s">
        <v>60</v>
      </c>
      <c r="D15" s="1" t="s">
        <v>61</v>
      </c>
      <c r="E15" s="2" t="s">
        <v>62</v>
      </c>
      <c r="F15" s="2" t="s">
        <v>63</v>
      </c>
      <c r="G15" s="2">
        <v>0</v>
      </c>
      <c r="H15" s="2" t="s">
        <v>17</v>
      </c>
      <c r="I15" s="1">
        <v>0</v>
      </c>
      <c r="J15" s="3" t="s">
        <v>18</v>
      </c>
      <c r="K15" s="2" t="str">
        <f>J15*14.00</f>
        <v>0</v>
      </c>
      <c r="L15" s="5"/>
    </row>
    <row r="16" spans="1:12" customHeight="1" ht="105" outlineLevel="4">
      <c r="A16" s="1"/>
      <c r="B16" s="1">
        <v>819017</v>
      </c>
      <c r="C16" s="1" t="s">
        <v>64</v>
      </c>
      <c r="D16" s="1" t="s">
        <v>65</v>
      </c>
      <c r="E16" s="2" t="s">
        <v>66</v>
      </c>
      <c r="F16" s="2" t="s">
        <v>67</v>
      </c>
      <c r="G16" s="2">
        <v>0</v>
      </c>
      <c r="H16" s="2" t="s">
        <v>17</v>
      </c>
      <c r="I16" s="1">
        <v>0</v>
      </c>
      <c r="J16" s="3" t="s">
        <v>18</v>
      </c>
      <c r="K16" s="2" t="str">
        <f>J16*19.00</f>
        <v>0</v>
      </c>
      <c r="L16" s="5"/>
    </row>
    <row r="17" spans="1:12" customHeight="1" ht="105" outlineLevel="4">
      <c r="A17" s="1"/>
      <c r="B17" s="1">
        <v>819018</v>
      </c>
      <c r="C17" s="1" t="s">
        <v>68</v>
      </c>
      <c r="D17" s="1" t="s">
        <v>69</v>
      </c>
      <c r="E17" s="2" t="s">
        <v>70</v>
      </c>
      <c r="F17" s="2" t="s">
        <v>71</v>
      </c>
      <c r="G17" s="2" t="s">
        <v>27</v>
      </c>
      <c r="H17" s="2" t="s">
        <v>17</v>
      </c>
      <c r="I17" s="1">
        <v>0</v>
      </c>
      <c r="J17" s="3" t="s">
        <v>18</v>
      </c>
      <c r="K17" s="2" t="str">
        <f>J17*560.00</f>
        <v>0</v>
      </c>
      <c r="L17" s="5"/>
    </row>
    <row r="18" spans="1:12" customHeight="1" ht="105" outlineLevel="4">
      <c r="A18" s="1"/>
      <c r="B18" s="1">
        <v>819019</v>
      </c>
      <c r="C18" s="1" t="s">
        <v>72</v>
      </c>
      <c r="D18" s="1" t="s">
        <v>73</v>
      </c>
      <c r="E18" s="2" t="s">
        <v>74</v>
      </c>
      <c r="F18" s="2" t="s">
        <v>75</v>
      </c>
      <c r="G18" s="2">
        <v>8</v>
      </c>
      <c r="H18" s="2" t="s">
        <v>17</v>
      </c>
      <c r="I18" s="1">
        <v>0</v>
      </c>
      <c r="J18" s="3" t="s">
        <v>18</v>
      </c>
      <c r="K18" s="2" t="str">
        <f>J18*590.00</f>
        <v>0</v>
      </c>
      <c r="L18" s="5"/>
    </row>
    <row r="19" spans="1:12" customHeight="1" ht="105" outlineLevel="4">
      <c r="A19" s="1"/>
      <c r="B19" s="1">
        <v>819020</v>
      </c>
      <c r="C19" s="1" t="s">
        <v>76</v>
      </c>
      <c r="D19" s="1" t="s">
        <v>77</v>
      </c>
      <c r="E19" s="2" t="s">
        <v>78</v>
      </c>
      <c r="F19" s="2" t="s">
        <v>79</v>
      </c>
      <c r="G19" s="2" t="s">
        <v>36</v>
      </c>
      <c r="H19" s="2" t="s">
        <v>37</v>
      </c>
      <c r="I19" s="1">
        <v>0</v>
      </c>
      <c r="J19" s="3" t="s">
        <v>18</v>
      </c>
      <c r="K19" s="2" t="str">
        <f>J19*1030.00</f>
        <v>0</v>
      </c>
      <c r="L19" s="5"/>
    </row>
    <row r="20" spans="1:12" customHeight="1" ht="105" outlineLevel="4">
      <c r="A20" s="1"/>
      <c r="B20" s="1">
        <v>819021</v>
      </c>
      <c r="C20" s="1" t="s">
        <v>80</v>
      </c>
      <c r="D20" s="1" t="s">
        <v>81</v>
      </c>
      <c r="E20" s="2" t="s">
        <v>82</v>
      </c>
      <c r="F20" s="2" t="s">
        <v>83</v>
      </c>
      <c r="G20" s="2" t="s">
        <v>27</v>
      </c>
      <c r="H20" s="2" t="s">
        <v>17</v>
      </c>
      <c r="I20" s="1">
        <v>0</v>
      </c>
      <c r="J20" s="3" t="s">
        <v>18</v>
      </c>
      <c r="K20" s="2" t="str">
        <f>J20*1551.00</f>
        <v>0</v>
      </c>
      <c r="L20" s="5"/>
    </row>
    <row r="21" spans="1:12" customHeight="1" ht="105" outlineLevel="4">
      <c r="A21" s="1"/>
      <c r="B21" s="1">
        <v>819022</v>
      </c>
      <c r="C21" s="1" t="s">
        <v>84</v>
      </c>
      <c r="D21" s="1" t="s">
        <v>85</v>
      </c>
      <c r="E21" s="2" t="s">
        <v>86</v>
      </c>
      <c r="F21" s="2" t="s">
        <v>87</v>
      </c>
      <c r="G21" s="2" t="s">
        <v>27</v>
      </c>
      <c r="H21" s="2" t="s">
        <v>37</v>
      </c>
      <c r="I21" s="1">
        <v>0</v>
      </c>
      <c r="J21" s="3" t="s">
        <v>18</v>
      </c>
      <c r="K21" s="2" t="str">
        <f>J21*599.00</f>
        <v>0</v>
      </c>
      <c r="L21" s="5"/>
    </row>
    <row r="22" spans="1:12" customHeight="1" ht="105" outlineLevel="4">
      <c r="A22" s="1"/>
      <c r="B22" s="1">
        <v>819023</v>
      </c>
      <c r="C22" s="1" t="s">
        <v>88</v>
      </c>
      <c r="D22" s="1" t="s">
        <v>89</v>
      </c>
      <c r="E22" s="2" t="s">
        <v>90</v>
      </c>
      <c r="F22" s="2" t="s">
        <v>91</v>
      </c>
      <c r="G22" s="2" t="s">
        <v>27</v>
      </c>
      <c r="H22" s="2" t="s">
        <v>17</v>
      </c>
      <c r="I22" s="1">
        <v>0</v>
      </c>
      <c r="J22" s="3" t="s">
        <v>18</v>
      </c>
      <c r="K22" s="2" t="str">
        <f>J22*595.00</f>
        <v>0</v>
      </c>
      <c r="L22" s="5"/>
    </row>
    <row r="23" spans="1:12" customHeight="1" ht="105" outlineLevel="4">
      <c r="A23" s="1"/>
      <c r="B23" s="1">
        <v>819024</v>
      </c>
      <c r="C23" s="1" t="s">
        <v>92</v>
      </c>
      <c r="D23" s="1" t="s">
        <v>93</v>
      </c>
      <c r="E23" s="2" t="s">
        <v>94</v>
      </c>
      <c r="F23" s="2" t="s">
        <v>95</v>
      </c>
      <c r="G23" s="2" t="s">
        <v>27</v>
      </c>
      <c r="H23" s="2" t="s">
        <v>37</v>
      </c>
      <c r="I23" s="1">
        <v>0</v>
      </c>
      <c r="J23" s="3" t="s">
        <v>18</v>
      </c>
      <c r="K23" s="2" t="str">
        <f>J23*1159.00</f>
        <v>0</v>
      </c>
      <c r="L23" s="5"/>
    </row>
    <row r="24" spans="1:12" customHeight="1" ht="105" outlineLevel="4">
      <c r="A24" s="1"/>
      <c r="B24" s="1">
        <v>819025</v>
      </c>
      <c r="C24" s="1" t="s">
        <v>96</v>
      </c>
      <c r="D24" s="1" t="s">
        <v>97</v>
      </c>
      <c r="E24" s="2" t="s">
        <v>98</v>
      </c>
      <c r="F24" s="2" t="s">
        <v>99</v>
      </c>
      <c r="G24" s="2" t="s">
        <v>27</v>
      </c>
      <c r="H24" s="2" t="s">
        <v>17</v>
      </c>
      <c r="I24" s="1">
        <v>0</v>
      </c>
      <c r="J24" s="3" t="s">
        <v>18</v>
      </c>
      <c r="K24" s="2" t="str">
        <f>J24*1643.00</f>
        <v>0</v>
      </c>
      <c r="L24" s="5"/>
    </row>
    <row r="25" spans="1:12" customHeight="1" ht="105" outlineLevel="4">
      <c r="A25" s="1"/>
      <c r="B25" s="1">
        <v>819026</v>
      </c>
      <c r="C25" s="1" t="s">
        <v>100</v>
      </c>
      <c r="D25" s="1" t="s">
        <v>101</v>
      </c>
      <c r="E25" s="2" t="s">
        <v>102</v>
      </c>
      <c r="F25" s="2" t="s">
        <v>103</v>
      </c>
      <c r="G25" s="2">
        <v>0</v>
      </c>
      <c r="H25" s="2">
        <v>0</v>
      </c>
      <c r="I25" s="1">
        <v>0</v>
      </c>
      <c r="J25" s="3" t="s">
        <v>18</v>
      </c>
      <c r="K25" s="2" t="str">
        <f>J25*674.00</f>
        <v>0</v>
      </c>
      <c r="L25" s="5"/>
    </row>
    <row r="26" spans="1:12" customHeight="1" ht="105" outlineLevel="4">
      <c r="A26" s="1"/>
      <c r="B26" s="1">
        <v>819027</v>
      </c>
      <c r="C26" s="1" t="s">
        <v>104</v>
      </c>
      <c r="D26" s="1" t="s">
        <v>105</v>
      </c>
      <c r="E26" s="2" t="s">
        <v>106</v>
      </c>
      <c r="F26" s="2" t="s">
        <v>107</v>
      </c>
      <c r="G26" s="2" t="s">
        <v>27</v>
      </c>
      <c r="H26" s="2" t="s">
        <v>17</v>
      </c>
      <c r="I26" s="1">
        <v>0</v>
      </c>
      <c r="J26" s="3" t="s">
        <v>18</v>
      </c>
      <c r="K26" s="2" t="str">
        <f>J26*631.00</f>
        <v>0</v>
      </c>
      <c r="L26" s="5"/>
    </row>
    <row r="27" spans="1:12" customHeight="1" ht="105" outlineLevel="4">
      <c r="A27" s="1"/>
      <c r="B27" s="1">
        <v>819028</v>
      </c>
      <c r="C27" s="1" t="s">
        <v>108</v>
      </c>
      <c r="D27" s="1" t="s">
        <v>109</v>
      </c>
      <c r="E27" s="2" t="s">
        <v>110</v>
      </c>
      <c r="F27" s="2" t="s">
        <v>111</v>
      </c>
      <c r="G27" s="2">
        <v>5</v>
      </c>
      <c r="H27" s="2" t="s">
        <v>27</v>
      </c>
      <c r="I27" s="1">
        <v>0</v>
      </c>
      <c r="J27" s="3" t="s">
        <v>18</v>
      </c>
      <c r="K27" s="2" t="str">
        <f>J27*3389.00</f>
        <v>0</v>
      </c>
      <c r="L27" s="5"/>
    </row>
    <row r="28" spans="1:12" customHeight="1" ht="105" outlineLevel="4">
      <c r="A28" s="1"/>
      <c r="B28" s="1">
        <v>819029</v>
      </c>
      <c r="C28" s="1" t="s">
        <v>112</v>
      </c>
      <c r="D28" s="1" t="s">
        <v>113</v>
      </c>
      <c r="E28" s="2" t="s">
        <v>114</v>
      </c>
      <c r="F28" s="2" t="s">
        <v>111</v>
      </c>
      <c r="G28" s="2">
        <v>4</v>
      </c>
      <c r="H28" s="2" t="s">
        <v>17</v>
      </c>
      <c r="I28" s="1">
        <v>0</v>
      </c>
      <c r="J28" s="3" t="s">
        <v>18</v>
      </c>
      <c r="K28" s="2" t="str">
        <f>J28*3389.00</f>
        <v>0</v>
      </c>
      <c r="L28" s="5"/>
    </row>
    <row r="29" spans="1:12" customHeight="1" ht="105" outlineLevel="4">
      <c r="A29" s="1"/>
      <c r="B29" s="1">
        <v>819030</v>
      </c>
      <c r="C29" s="1" t="s">
        <v>115</v>
      </c>
      <c r="D29" s="1" t="s">
        <v>116</v>
      </c>
      <c r="E29" s="2" t="s">
        <v>117</v>
      </c>
      <c r="F29" s="2" t="s">
        <v>118</v>
      </c>
      <c r="G29" s="2">
        <v>0</v>
      </c>
      <c r="H29" s="2" t="s">
        <v>17</v>
      </c>
      <c r="I29" s="1">
        <v>0</v>
      </c>
      <c r="J29" s="3" t="s">
        <v>18</v>
      </c>
      <c r="K29" s="2" t="str">
        <f>J29*570.00</f>
        <v>0</v>
      </c>
      <c r="L29" s="5"/>
    </row>
    <row r="30" spans="1:12" customHeight="1" ht="105" outlineLevel="4">
      <c r="A30" s="1"/>
      <c r="B30" s="1">
        <v>819031</v>
      </c>
      <c r="C30" s="1" t="s">
        <v>119</v>
      </c>
      <c r="D30" s="1" t="s">
        <v>120</v>
      </c>
      <c r="E30" s="2" t="s">
        <v>121</v>
      </c>
      <c r="F30" s="2" t="s">
        <v>122</v>
      </c>
      <c r="G30" s="2" t="s">
        <v>27</v>
      </c>
      <c r="H30" s="2" t="s">
        <v>55</v>
      </c>
      <c r="I30" s="1">
        <v>0</v>
      </c>
      <c r="J30" s="3" t="s">
        <v>18</v>
      </c>
      <c r="K30" s="2" t="str">
        <f>J30*1218.00</f>
        <v>0</v>
      </c>
      <c r="L30" s="5"/>
    </row>
    <row r="31" spans="1:12" customHeight="1" ht="105" outlineLevel="4">
      <c r="A31" s="1"/>
      <c r="B31" s="1">
        <v>819032</v>
      </c>
      <c r="C31" s="1" t="s">
        <v>123</v>
      </c>
      <c r="D31" s="1" t="s">
        <v>124</v>
      </c>
      <c r="E31" s="2" t="s">
        <v>125</v>
      </c>
      <c r="F31" s="2" t="s">
        <v>126</v>
      </c>
      <c r="G31" s="2">
        <v>0</v>
      </c>
      <c r="H31" s="2">
        <v>0</v>
      </c>
      <c r="I31" s="1">
        <v>0</v>
      </c>
      <c r="J31" s="3" t="s">
        <v>18</v>
      </c>
      <c r="K31" s="2" t="str">
        <f>J31*931.00</f>
        <v>0</v>
      </c>
      <c r="L31" s="5"/>
    </row>
    <row r="32" spans="1:12" customHeight="1" ht="105" outlineLevel="4">
      <c r="A32" s="1"/>
      <c r="B32" s="1">
        <v>819033</v>
      </c>
      <c r="C32" s="1" t="s">
        <v>127</v>
      </c>
      <c r="D32" s="1" t="s">
        <v>128</v>
      </c>
      <c r="E32" s="2" t="s">
        <v>129</v>
      </c>
      <c r="F32" s="2" t="s">
        <v>130</v>
      </c>
      <c r="G32" s="2" t="s">
        <v>27</v>
      </c>
      <c r="H32" s="2" t="s">
        <v>37</v>
      </c>
      <c r="I32" s="1">
        <v>0</v>
      </c>
      <c r="J32" s="3" t="s">
        <v>18</v>
      </c>
      <c r="K32" s="2" t="str">
        <f>J32*1580.00</f>
        <v>0</v>
      </c>
      <c r="L32" s="5"/>
    </row>
    <row r="33" spans="1:12" customHeight="1" ht="105" outlineLevel="4">
      <c r="A33" s="1"/>
      <c r="B33" s="1">
        <v>819034</v>
      </c>
      <c r="C33" s="1" t="s">
        <v>131</v>
      </c>
      <c r="D33" s="1" t="s">
        <v>132</v>
      </c>
      <c r="E33" s="2" t="s">
        <v>133</v>
      </c>
      <c r="F33" s="2" t="s">
        <v>134</v>
      </c>
      <c r="G33" s="2" t="s">
        <v>36</v>
      </c>
      <c r="H33" s="2" t="s">
        <v>55</v>
      </c>
      <c r="I33" s="1">
        <v>0</v>
      </c>
      <c r="J33" s="3" t="s">
        <v>18</v>
      </c>
      <c r="K33" s="2" t="str">
        <f>J33*149.00</f>
        <v>0</v>
      </c>
      <c r="L33" s="5"/>
    </row>
    <row r="34" spans="1:12" outlineLevel="2">
      <c r="A34" s="8" t="s">
        <v>135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5"/>
    </row>
    <row r="35" spans="1:12" customHeight="1" ht="105" outlineLevel="4">
      <c r="A35" s="1"/>
      <c r="B35" s="1">
        <v>832483</v>
      </c>
      <c r="C35" s="1" t="s">
        <v>136</v>
      </c>
      <c r="D35" s="1" t="s">
        <v>137</v>
      </c>
      <c r="E35" s="2" t="s">
        <v>138</v>
      </c>
      <c r="F35" s="2" t="s">
        <v>139</v>
      </c>
      <c r="G35" s="2" t="s">
        <v>27</v>
      </c>
      <c r="H35" s="2">
        <v>0</v>
      </c>
      <c r="I35" s="1">
        <v>0</v>
      </c>
      <c r="J35" s="3" t="s">
        <v>18</v>
      </c>
      <c r="K35" s="2" t="str">
        <f>J35*389.73</f>
        <v>0</v>
      </c>
      <c r="L35" s="5"/>
    </row>
    <row r="36" spans="1:12" customHeight="1" ht="105" outlineLevel="4">
      <c r="A36" s="1"/>
      <c r="B36" s="1">
        <v>832484</v>
      </c>
      <c r="C36" s="1" t="s">
        <v>140</v>
      </c>
      <c r="D36" s="1" t="s">
        <v>141</v>
      </c>
      <c r="E36" s="2" t="s">
        <v>142</v>
      </c>
      <c r="F36" s="2" t="s">
        <v>143</v>
      </c>
      <c r="G36" s="2" t="s">
        <v>27</v>
      </c>
      <c r="H36" s="2">
        <v>0</v>
      </c>
      <c r="I36" s="1">
        <v>0</v>
      </c>
      <c r="J36" s="3" t="s">
        <v>18</v>
      </c>
      <c r="K36" s="2" t="str">
        <f>J36*334.69</f>
        <v>0</v>
      </c>
      <c r="L36" s="5"/>
    </row>
    <row r="37" spans="1:12" customHeight="1" ht="105" outlineLevel="4">
      <c r="A37" s="1"/>
      <c r="B37" s="1">
        <v>832485</v>
      </c>
      <c r="C37" s="1" t="s">
        <v>144</v>
      </c>
      <c r="D37" s="1" t="s">
        <v>145</v>
      </c>
      <c r="E37" s="2" t="s">
        <v>146</v>
      </c>
      <c r="F37" s="2" t="s">
        <v>147</v>
      </c>
      <c r="G37" s="2">
        <v>0</v>
      </c>
      <c r="H37" s="2">
        <v>0</v>
      </c>
      <c r="I37" s="1">
        <v>0</v>
      </c>
      <c r="J37" s="3" t="s">
        <v>18</v>
      </c>
      <c r="K37" s="2" t="str">
        <f>J37*307.91</f>
        <v>0</v>
      </c>
      <c r="L37" s="5"/>
    </row>
    <row r="38" spans="1:12" customHeight="1" ht="105" outlineLevel="4">
      <c r="A38" s="1"/>
      <c r="B38" s="1">
        <v>832486</v>
      </c>
      <c r="C38" s="1" t="s">
        <v>148</v>
      </c>
      <c r="D38" s="1" t="s">
        <v>149</v>
      </c>
      <c r="E38" s="2" t="s">
        <v>150</v>
      </c>
      <c r="F38" s="2" t="s">
        <v>151</v>
      </c>
      <c r="G38" s="2">
        <v>10</v>
      </c>
      <c r="H38" s="2">
        <v>0</v>
      </c>
      <c r="I38" s="1">
        <v>0</v>
      </c>
      <c r="J38" s="3" t="s">
        <v>18</v>
      </c>
      <c r="K38" s="2" t="str">
        <f>J38*505.75</f>
        <v>0</v>
      </c>
      <c r="L38" s="5"/>
    </row>
    <row r="39" spans="1:12" customHeight="1" ht="105" outlineLevel="4">
      <c r="A39" s="1"/>
      <c r="B39" s="1">
        <v>832487</v>
      </c>
      <c r="C39" s="1" t="s">
        <v>152</v>
      </c>
      <c r="D39" s="1" t="s">
        <v>153</v>
      </c>
      <c r="E39" s="2" t="s">
        <v>154</v>
      </c>
      <c r="F39" s="2" t="s">
        <v>155</v>
      </c>
      <c r="G39" s="2">
        <v>0</v>
      </c>
      <c r="H39" s="2">
        <v>0</v>
      </c>
      <c r="I39" s="1">
        <v>0</v>
      </c>
      <c r="J39" s="3" t="s">
        <v>18</v>
      </c>
      <c r="K39" s="2" t="str">
        <f>J39*278.16</f>
        <v>0</v>
      </c>
      <c r="L39" s="5"/>
    </row>
    <row r="40" spans="1:12" customHeight="1" ht="105" outlineLevel="4">
      <c r="A40" s="1"/>
      <c r="B40" s="1">
        <v>832488</v>
      </c>
      <c r="C40" s="1" t="s">
        <v>156</v>
      </c>
      <c r="D40" s="1" t="s">
        <v>157</v>
      </c>
      <c r="E40" s="2" t="s">
        <v>158</v>
      </c>
      <c r="F40" s="2" t="s">
        <v>159</v>
      </c>
      <c r="G40" s="2" t="s">
        <v>27</v>
      </c>
      <c r="H40" s="2">
        <v>0</v>
      </c>
      <c r="I40" s="1">
        <v>0</v>
      </c>
      <c r="J40" s="3" t="s">
        <v>18</v>
      </c>
      <c r="K40" s="2" t="str">
        <f>J40*477.49</f>
        <v>0</v>
      </c>
      <c r="L40" s="5"/>
    </row>
    <row r="41" spans="1:12" customHeight="1" ht="105" outlineLevel="4">
      <c r="A41" s="1"/>
      <c r="B41" s="1">
        <v>832489</v>
      </c>
      <c r="C41" s="1" t="s">
        <v>160</v>
      </c>
      <c r="D41" s="1" t="s">
        <v>161</v>
      </c>
      <c r="E41" s="2" t="s">
        <v>162</v>
      </c>
      <c r="F41" s="2" t="s">
        <v>163</v>
      </c>
      <c r="G41" s="2">
        <v>7</v>
      </c>
      <c r="H41" s="2">
        <v>0</v>
      </c>
      <c r="I41" s="1">
        <v>0</v>
      </c>
      <c r="J41" s="3" t="s">
        <v>18</v>
      </c>
      <c r="K41" s="2" t="str">
        <f>J41*346.59</f>
        <v>0</v>
      </c>
      <c r="L41" s="5"/>
    </row>
    <row r="42" spans="1:12" customHeight="1" ht="105" outlineLevel="4">
      <c r="A42" s="1"/>
      <c r="B42" s="1">
        <v>832490</v>
      </c>
      <c r="C42" s="1" t="s">
        <v>164</v>
      </c>
      <c r="D42" s="1" t="s">
        <v>165</v>
      </c>
      <c r="E42" s="2" t="s">
        <v>166</v>
      </c>
      <c r="F42" s="2" t="s">
        <v>167</v>
      </c>
      <c r="G42" s="2" t="s">
        <v>36</v>
      </c>
      <c r="H42" s="2">
        <v>0</v>
      </c>
      <c r="I42" s="1">
        <v>0</v>
      </c>
      <c r="J42" s="3" t="s">
        <v>18</v>
      </c>
      <c r="K42" s="2" t="str">
        <f>J42*447.74</f>
        <v>0</v>
      </c>
      <c r="L42" s="5"/>
    </row>
    <row r="43" spans="1:12" customHeight="1" ht="105" outlineLevel="4">
      <c r="A43" s="1"/>
      <c r="B43" s="1">
        <v>832491</v>
      </c>
      <c r="C43" s="1" t="s">
        <v>168</v>
      </c>
      <c r="D43" s="1" t="s">
        <v>169</v>
      </c>
      <c r="E43" s="2" t="s">
        <v>170</v>
      </c>
      <c r="F43" s="2" t="s">
        <v>171</v>
      </c>
      <c r="G43" s="2">
        <v>0</v>
      </c>
      <c r="H43" s="2">
        <v>0</v>
      </c>
      <c r="I43" s="1">
        <v>0</v>
      </c>
      <c r="J43" s="3" t="s">
        <v>18</v>
      </c>
      <c r="K43" s="2" t="str">
        <f>J43*331.71</f>
        <v>0</v>
      </c>
      <c r="L43" s="5"/>
    </row>
    <row r="44" spans="1:12" customHeight="1" ht="105" outlineLevel="4">
      <c r="A44" s="1"/>
      <c r="B44" s="1">
        <v>832492</v>
      </c>
      <c r="C44" s="1" t="s">
        <v>172</v>
      </c>
      <c r="D44" s="1" t="s">
        <v>173</v>
      </c>
      <c r="E44" s="2" t="s">
        <v>174</v>
      </c>
      <c r="F44" s="2" t="s">
        <v>175</v>
      </c>
      <c r="G44" s="2">
        <v>0</v>
      </c>
      <c r="H44" s="2">
        <v>0</v>
      </c>
      <c r="I44" s="1">
        <v>0</v>
      </c>
      <c r="J44" s="3" t="s">
        <v>18</v>
      </c>
      <c r="K44" s="2" t="str">
        <f>J44*0.00</f>
        <v>0</v>
      </c>
      <c r="L44" s="5"/>
    </row>
    <row r="45" spans="1:12" customHeight="1" ht="105" outlineLevel="4">
      <c r="A45" s="1"/>
      <c r="B45" s="1">
        <v>832493</v>
      </c>
      <c r="C45" s="1" t="s">
        <v>176</v>
      </c>
      <c r="D45" s="1" t="s">
        <v>177</v>
      </c>
      <c r="E45" s="2" t="s">
        <v>178</v>
      </c>
      <c r="F45" s="2" t="s">
        <v>179</v>
      </c>
      <c r="G45" s="2">
        <v>0</v>
      </c>
      <c r="H45" s="2">
        <v>0</v>
      </c>
      <c r="I45" s="1">
        <v>0</v>
      </c>
      <c r="J45" s="3" t="s">
        <v>18</v>
      </c>
      <c r="K45" s="2" t="str">
        <f>J45*487.90</f>
        <v>0</v>
      </c>
      <c r="L45" s="5"/>
    </row>
    <row r="46" spans="1:12" customHeight="1" ht="105" outlineLevel="4">
      <c r="A46" s="1"/>
      <c r="B46" s="1">
        <v>819035</v>
      </c>
      <c r="C46" s="1" t="s">
        <v>180</v>
      </c>
      <c r="D46" s="1" t="s">
        <v>181</v>
      </c>
      <c r="E46" s="2" t="s">
        <v>182</v>
      </c>
      <c r="F46" s="2" t="s">
        <v>183</v>
      </c>
      <c r="G46" s="2" t="s">
        <v>27</v>
      </c>
      <c r="H46" s="2">
        <v>0</v>
      </c>
      <c r="I46" s="1">
        <v>0</v>
      </c>
      <c r="J46" s="3" t="s">
        <v>18</v>
      </c>
      <c r="K46" s="2" t="str">
        <f>J46*476.00</f>
        <v>0</v>
      </c>
      <c r="L46" s="5"/>
    </row>
    <row r="47" spans="1:12" customHeight="1" ht="105" outlineLevel="4">
      <c r="A47" s="1"/>
      <c r="B47" s="1">
        <v>819036</v>
      </c>
      <c r="C47" s="1" t="s">
        <v>184</v>
      </c>
      <c r="D47" s="1" t="s">
        <v>185</v>
      </c>
      <c r="E47" s="2" t="s">
        <v>186</v>
      </c>
      <c r="F47" s="2" t="s">
        <v>187</v>
      </c>
      <c r="G47" s="2">
        <v>4</v>
      </c>
      <c r="H47" s="2">
        <v>0</v>
      </c>
      <c r="I47" s="1">
        <v>0</v>
      </c>
      <c r="J47" s="3" t="s">
        <v>18</v>
      </c>
      <c r="K47" s="2" t="str">
        <f>J47*605.41</f>
        <v>0</v>
      </c>
      <c r="L47" s="5"/>
    </row>
    <row r="48" spans="1:12" customHeight="1" ht="105" outlineLevel="4">
      <c r="A48" s="1"/>
      <c r="B48" s="1">
        <v>819037</v>
      </c>
      <c r="C48" s="1" t="s">
        <v>188</v>
      </c>
      <c r="D48" s="1" t="s">
        <v>189</v>
      </c>
      <c r="E48" s="2" t="s">
        <v>190</v>
      </c>
      <c r="F48" s="2" t="s">
        <v>191</v>
      </c>
      <c r="G48" s="2">
        <v>1</v>
      </c>
      <c r="H48" s="2">
        <v>0</v>
      </c>
      <c r="I48" s="1">
        <v>0</v>
      </c>
      <c r="J48" s="3" t="s">
        <v>18</v>
      </c>
      <c r="K48" s="2" t="str">
        <f>J48*508.98</f>
        <v>0</v>
      </c>
      <c r="L48" s="5"/>
    </row>
    <row r="49" spans="1:12" customHeight="1" ht="105" outlineLevel="4">
      <c r="A49" s="1"/>
      <c r="B49" s="1">
        <v>819038</v>
      </c>
      <c r="C49" s="1" t="s">
        <v>192</v>
      </c>
      <c r="D49" s="1" t="s">
        <v>193</v>
      </c>
      <c r="E49" s="2" t="s">
        <v>194</v>
      </c>
      <c r="F49" s="2" t="s">
        <v>195</v>
      </c>
      <c r="G49" s="2" t="s">
        <v>27</v>
      </c>
      <c r="H49" s="2">
        <v>0</v>
      </c>
      <c r="I49" s="1">
        <v>0</v>
      </c>
      <c r="J49" s="3" t="s">
        <v>18</v>
      </c>
      <c r="K49" s="2" t="str">
        <f>J49*563.76</f>
        <v>0</v>
      </c>
      <c r="L49" s="5"/>
    </row>
    <row r="50" spans="1:12" customHeight="1" ht="105" outlineLevel="4">
      <c r="A50" s="1"/>
      <c r="B50" s="1">
        <v>819039</v>
      </c>
      <c r="C50" s="1" t="s">
        <v>196</v>
      </c>
      <c r="D50" s="1" t="s">
        <v>197</v>
      </c>
      <c r="E50" s="2" t="s">
        <v>198</v>
      </c>
      <c r="F50" s="2" t="s">
        <v>199</v>
      </c>
      <c r="G50" s="2" t="s">
        <v>36</v>
      </c>
      <c r="H50" s="2">
        <v>0</v>
      </c>
      <c r="I50" s="1">
        <v>0</v>
      </c>
      <c r="J50" s="3" t="s">
        <v>18</v>
      </c>
      <c r="K50" s="2" t="str">
        <f>J50*419.48</f>
        <v>0</v>
      </c>
      <c r="L50" s="5"/>
    </row>
    <row r="51" spans="1:12" customHeight="1" ht="105" outlineLevel="4">
      <c r="A51" s="1"/>
      <c r="B51" s="1">
        <v>819040</v>
      </c>
      <c r="C51" s="1" t="s">
        <v>200</v>
      </c>
      <c r="D51" s="1" t="s">
        <v>201</v>
      </c>
      <c r="E51" s="2" t="s">
        <v>202</v>
      </c>
      <c r="F51" s="2" t="s">
        <v>203</v>
      </c>
      <c r="G51" s="2" t="s">
        <v>27</v>
      </c>
      <c r="H51" s="2">
        <v>0</v>
      </c>
      <c r="I51" s="1">
        <v>0</v>
      </c>
      <c r="J51" s="3" t="s">
        <v>18</v>
      </c>
      <c r="K51" s="2" t="str">
        <f>J51*557.81</f>
        <v>0</v>
      </c>
      <c r="L51" s="5"/>
    </row>
    <row r="52" spans="1:12" customHeight="1" ht="105" outlineLevel="4">
      <c r="A52" s="1"/>
      <c r="B52" s="1">
        <v>819041</v>
      </c>
      <c r="C52" s="1" t="s">
        <v>204</v>
      </c>
      <c r="D52" s="1" t="s">
        <v>205</v>
      </c>
      <c r="E52" s="2" t="s">
        <v>206</v>
      </c>
      <c r="F52" s="2" t="s">
        <v>207</v>
      </c>
      <c r="G52" s="2" t="s">
        <v>27</v>
      </c>
      <c r="H52" s="2">
        <v>0</v>
      </c>
      <c r="I52" s="1">
        <v>0</v>
      </c>
      <c r="J52" s="3" t="s">
        <v>18</v>
      </c>
      <c r="K52" s="2" t="str">
        <f>J52*382.29</f>
        <v>0</v>
      </c>
      <c r="L52" s="5"/>
    </row>
    <row r="53" spans="1:12" customHeight="1" ht="105" outlineLevel="4">
      <c r="A53" s="1"/>
      <c r="B53" s="1">
        <v>819042</v>
      </c>
      <c r="C53" s="1" t="s">
        <v>208</v>
      </c>
      <c r="D53" s="1" t="s">
        <v>209</v>
      </c>
      <c r="E53" s="2" t="s">
        <v>210</v>
      </c>
      <c r="F53" s="2" t="s">
        <v>211</v>
      </c>
      <c r="G53" s="2" t="s">
        <v>27</v>
      </c>
      <c r="H53" s="2">
        <v>0</v>
      </c>
      <c r="I53" s="1">
        <v>0</v>
      </c>
      <c r="J53" s="3" t="s">
        <v>18</v>
      </c>
      <c r="K53" s="2" t="str">
        <f>J53*529.55</f>
        <v>0</v>
      </c>
      <c r="L53" s="5"/>
    </row>
    <row r="54" spans="1:12" customHeight="1" ht="105" outlineLevel="4">
      <c r="A54" s="1"/>
      <c r="B54" s="1">
        <v>824683</v>
      </c>
      <c r="C54" s="1" t="s">
        <v>212</v>
      </c>
      <c r="D54" s="1" t="s">
        <v>213</v>
      </c>
      <c r="E54" s="2" t="s">
        <v>214</v>
      </c>
      <c r="F54" s="2" t="s">
        <v>215</v>
      </c>
      <c r="G54" s="2" t="s">
        <v>27</v>
      </c>
      <c r="H54" s="2">
        <v>0</v>
      </c>
      <c r="I54" s="1">
        <v>0</v>
      </c>
      <c r="J54" s="3" t="s">
        <v>18</v>
      </c>
      <c r="K54" s="2" t="str">
        <f>J54*891.01</f>
        <v>0</v>
      </c>
      <c r="L54" s="5"/>
    </row>
    <row r="55" spans="1:12" customHeight="1" ht="105" outlineLevel="4">
      <c r="A55" s="1"/>
      <c r="B55" s="1">
        <v>825189</v>
      </c>
      <c r="C55" s="1" t="s">
        <v>216</v>
      </c>
      <c r="D55" s="1" t="s">
        <v>217</v>
      </c>
      <c r="E55" s="2" t="s">
        <v>218</v>
      </c>
      <c r="F55" s="2" t="s">
        <v>219</v>
      </c>
      <c r="G55" s="2" t="s">
        <v>27</v>
      </c>
      <c r="H55" s="2">
        <v>0</v>
      </c>
      <c r="I55" s="1">
        <v>0</v>
      </c>
      <c r="J55" s="3" t="s">
        <v>18</v>
      </c>
      <c r="K55" s="2" t="str">
        <f>J55*587.56</f>
        <v>0</v>
      </c>
      <c r="L55" s="5"/>
    </row>
    <row r="56" spans="1:12" customHeight="1" ht="105" outlineLevel="4">
      <c r="A56" s="1"/>
      <c r="B56" s="1">
        <v>825190</v>
      </c>
      <c r="C56" s="1" t="s">
        <v>220</v>
      </c>
      <c r="D56" s="1" t="s">
        <v>221</v>
      </c>
      <c r="E56" s="2" t="s">
        <v>222</v>
      </c>
      <c r="F56" s="2" t="s">
        <v>223</v>
      </c>
      <c r="G56" s="2" t="s">
        <v>36</v>
      </c>
      <c r="H56" s="2">
        <v>0</v>
      </c>
      <c r="I56" s="1">
        <v>0</v>
      </c>
      <c r="J56" s="3" t="s">
        <v>18</v>
      </c>
      <c r="K56" s="2" t="str">
        <f>J56*758.63</f>
        <v>0</v>
      </c>
      <c r="L56" s="5"/>
    </row>
    <row r="57" spans="1:12" customHeight="1" ht="105" outlineLevel="4">
      <c r="A57" s="1"/>
      <c r="B57" s="1">
        <v>825191</v>
      </c>
      <c r="C57" s="1" t="s">
        <v>224</v>
      </c>
      <c r="D57" s="1" t="s">
        <v>225</v>
      </c>
      <c r="E57" s="2" t="s">
        <v>226</v>
      </c>
      <c r="F57" s="2" t="s">
        <v>227</v>
      </c>
      <c r="G57" s="2">
        <v>3</v>
      </c>
      <c r="H57" s="2">
        <v>0</v>
      </c>
      <c r="I57" s="1">
        <v>0</v>
      </c>
      <c r="J57" s="3" t="s">
        <v>18</v>
      </c>
      <c r="K57" s="2" t="str">
        <f>J57*499.80</f>
        <v>0</v>
      </c>
      <c r="L57" s="5"/>
    </row>
    <row r="58" spans="1:12" customHeight="1" ht="105" outlineLevel="4">
      <c r="A58" s="1"/>
      <c r="B58" s="1">
        <v>825192</v>
      </c>
      <c r="C58" s="1" t="s">
        <v>228</v>
      </c>
      <c r="D58" s="1" t="s">
        <v>229</v>
      </c>
      <c r="E58" s="2" t="s">
        <v>230</v>
      </c>
      <c r="F58" s="2" t="s">
        <v>231</v>
      </c>
      <c r="G58" s="2">
        <v>10</v>
      </c>
      <c r="H58" s="2">
        <v>0</v>
      </c>
      <c r="I58" s="1">
        <v>0</v>
      </c>
      <c r="J58" s="3" t="s">
        <v>18</v>
      </c>
      <c r="K58" s="2" t="str">
        <f>J58*673.84</f>
        <v>0</v>
      </c>
      <c r="L58" s="5"/>
    </row>
    <row r="59" spans="1:12" customHeight="1" ht="105" outlineLevel="4">
      <c r="A59" s="1"/>
      <c r="B59" s="1">
        <v>825193</v>
      </c>
      <c r="C59" s="1" t="s">
        <v>232</v>
      </c>
      <c r="D59" s="1" t="s">
        <v>233</v>
      </c>
      <c r="E59" s="2" t="s">
        <v>234</v>
      </c>
      <c r="F59" s="2" t="s">
        <v>235</v>
      </c>
      <c r="G59" s="2">
        <v>9</v>
      </c>
      <c r="H59" s="2">
        <v>0</v>
      </c>
      <c r="I59" s="1">
        <v>0</v>
      </c>
      <c r="J59" s="3" t="s">
        <v>18</v>
      </c>
      <c r="K59" s="2" t="str">
        <f>J59*539.96</f>
        <v>0</v>
      </c>
      <c r="L59" s="5"/>
    </row>
    <row r="60" spans="1:12" customHeight="1" ht="105" outlineLevel="4">
      <c r="A60" s="1"/>
      <c r="B60" s="1">
        <v>825194</v>
      </c>
      <c r="C60" s="1" t="s">
        <v>236</v>
      </c>
      <c r="D60" s="1" t="s">
        <v>237</v>
      </c>
      <c r="E60" s="2" t="s">
        <v>238</v>
      </c>
      <c r="F60" s="2" t="s">
        <v>239</v>
      </c>
      <c r="G60" s="2">
        <v>10</v>
      </c>
      <c r="H60" s="2">
        <v>0</v>
      </c>
      <c r="I60" s="1">
        <v>0</v>
      </c>
      <c r="J60" s="3" t="s">
        <v>18</v>
      </c>
      <c r="K60" s="2" t="str">
        <f>J60*716.98</f>
        <v>0</v>
      </c>
      <c r="L60" s="5"/>
    </row>
    <row r="61" spans="1:12" customHeight="1" ht="105" outlineLevel="4">
      <c r="A61" s="1"/>
      <c r="B61" s="1">
        <v>825195</v>
      </c>
      <c r="C61" s="1" t="s">
        <v>240</v>
      </c>
      <c r="D61" s="1" t="s">
        <v>241</v>
      </c>
      <c r="E61" s="2" t="s">
        <v>242</v>
      </c>
      <c r="F61" s="2" t="s">
        <v>243</v>
      </c>
      <c r="G61" s="2" t="s">
        <v>27</v>
      </c>
      <c r="H61" s="2">
        <v>0</v>
      </c>
      <c r="I61" s="1">
        <v>0</v>
      </c>
      <c r="J61" s="3" t="s">
        <v>18</v>
      </c>
      <c r="K61" s="2" t="str">
        <f>J61*496.83</f>
        <v>0</v>
      </c>
      <c r="L61" s="5"/>
    </row>
    <row r="62" spans="1:12" customHeight="1" ht="105" outlineLevel="4">
      <c r="A62" s="1"/>
      <c r="B62" s="1">
        <v>825196</v>
      </c>
      <c r="C62" s="1" t="s">
        <v>244</v>
      </c>
      <c r="D62" s="1" t="s">
        <v>245</v>
      </c>
      <c r="E62" s="2" t="s">
        <v>246</v>
      </c>
      <c r="F62" s="2" t="s">
        <v>247</v>
      </c>
      <c r="G62" s="2" t="s">
        <v>27</v>
      </c>
      <c r="H62" s="2">
        <v>0</v>
      </c>
      <c r="I62" s="1">
        <v>0</v>
      </c>
      <c r="J62" s="3" t="s">
        <v>18</v>
      </c>
      <c r="K62" s="2" t="str">
        <f>J62*653.01</f>
        <v>0</v>
      </c>
      <c r="L62" s="5"/>
    </row>
    <row r="63" spans="1:12" customHeight="1" ht="105" outlineLevel="4">
      <c r="A63" s="1"/>
      <c r="B63" s="1">
        <v>825201</v>
      </c>
      <c r="C63" s="1" t="s">
        <v>248</v>
      </c>
      <c r="D63" s="1" t="s">
        <v>249</v>
      </c>
      <c r="E63" s="2" t="s">
        <v>250</v>
      </c>
      <c r="F63" s="2" t="s">
        <v>251</v>
      </c>
      <c r="G63" s="2" t="s">
        <v>27</v>
      </c>
      <c r="H63" s="2">
        <v>0</v>
      </c>
      <c r="I63" s="1">
        <v>0</v>
      </c>
      <c r="J63" s="3" t="s">
        <v>18</v>
      </c>
      <c r="K63" s="2" t="str">
        <f>J63*873.16</f>
        <v>0</v>
      </c>
      <c r="L63" s="5"/>
    </row>
    <row r="64" spans="1:12" customHeight="1" ht="105" outlineLevel="4">
      <c r="A64" s="1"/>
      <c r="B64" s="1">
        <v>826563</v>
      </c>
      <c r="C64" s="1" t="s">
        <v>252</v>
      </c>
      <c r="D64" s="1" t="s">
        <v>253</v>
      </c>
      <c r="E64" s="2" t="s">
        <v>254</v>
      </c>
      <c r="F64" s="2" t="s">
        <v>255</v>
      </c>
      <c r="G64" s="2">
        <v>0</v>
      </c>
      <c r="H64" s="2">
        <v>0</v>
      </c>
      <c r="I64" s="1">
        <v>0</v>
      </c>
      <c r="J64" s="3" t="s">
        <v>18</v>
      </c>
      <c r="K64" s="2" t="str">
        <f>J64*809.20</f>
        <v>0</v>
      </c>
      <c r="L64" s="5"/>
    </row>
    <row r="65" spans="1:12" customHeight="1" ht="105" outlineLevel="4">
      <c r="A65" s="1"/>
      <c r="B65" s="1">
        <v>826564</v>
      </c>
      <c r="C65" s="1" t="s">
        <v>256</v>
      </c>
      <c r="D65" s="1" t="s">
        <v>257</v>
      </c>
      <c r="E65" s="2" t="s">
        <v>258</v>
      </c>
      <c r="F65" s="2" t="s">
        <v>259</v>
      </c>
      <c r="G65" s="2">
        <v>2</v>
      </c>
      <c r="H65" s="2">
        <v>0</v>
      </c>
      <c r="I65" s="1">
        <v>0</v>
      </c>
      <c r="J65" s="3" t="s">
        <v>18</v>
      </c>
      <c r="K65" s="2" t="str">
        <f>J65*774.99</f>
        <v>0</v>
      </c>
      <c r="L65" s="5"/>
    </row>
    <row r="66" spans="1:12" customHeight="1" ht="105" outlineLevel="4">
      <c r="A66" s="1"/>
      <c r="B66" s="1">
        <v>826565</v>
      </c>
      <c r="C66" s="1" t="s">
        <v>260</v>
      </c>
      <c r="D66" s="1" t="s">
        <v>261</v>
      </c>
      <c r="E66" s="2" t="s">
        <v>262</v>
      </c>
      <c r="F66" s="2" t="s">
        <v>263</v>
      </c>
      <c r="G66" s="2" t="s">
        <v>27</v>
      </c>
      <c r="H66" s="2">
        <v>0</v>
      </c>
      <c r="I66" s="1">
        <v>0</v>
      </c>
      <c r="J66" s="3" t="s">
        <v>18</v>
      </c>
      <c r="K66" s="2" t="str">
        <f>J66*856.80</f>
        <v>0</v>
      </c>
      <c r="L66" s="5"/>
    </row>
    <row r="67" spans="1:12" customHeight="1" ht="105" outlineLevel="4">
      <c r="A67" s="1"/>
      <c r="B67" s="1">
        <v>826566</v>
      </c>
      <c r="C67" s="1" t="s">
        <v>264</v>
      </c>
      <c r="D67" s="1" t="s">
        <v>265</v>
      </c>
      <c r="E67" s="2" t="s">
        <v>258</v>
      </c>
      <c r="F67" s="2" t="s">
        <v>266</v>
      </c>
      <c r="G67" s="2">
        <v>2</v>
      </c>
      <c r="H67" s="2">
        <v>0</v>
      </c>
      <c r="I67" s="1">
        <v>0</v>
      </c>
      <c r="J67" s="3" t="s">
        <v>18</v>
      </c>
      <c r="K67" s="2" t="str">
        <f>J67*831.51</f>
        <v>0</v>
      </c>
      <c r="L67" s="5"/>
    </row>
    <row r="68" spans="1:12" outlineLevel="2">
      <c r="A68" s="8" t="s">
        <v>267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5"/>
    </row>
    <row r="69" spans="1:12" customHeight="1" ht="105" outlineLevel="4">
      <c r="A69" s="1"/>
      <c r="B69" s="1">
        <v>834470</v>
      </c>
      <c r="C69" s="1" t="s">
        <v>268</v>
      </c>
      <c r="D69" s="1" t="s">
        <v>269</v>
      </c>
      <c r="E69" s="2" t="s">
        <v>270</v>
      </c>
      <c r="F69" s="2" t="s">
        <v>271</v>
      </c>
      <c r="G69" s="2">
        <v>0</v>
      </c>
      <c r="H69" s="2">
        <v>0</v>
      </c>
      <c r="I69" s="1">
        <v>0</v>
      </c>
      <c r="J69" s="3" t="s">
        <v>18</v>
      </c>
      <c r="K69" s="2" t="str">
        <f>J69*478.24</f>
        <v>0</v>
      </c>
      <c r="L69" s="5"/>
    </row>
    <row r="70" spans="1:12" customHeight="1" ht="105" outlineLevel="4">
      <c r="A70" s="1"/>
      <c r="B70" s="1">
        <v>834471</v>
      </c>
      <c r="C70" s="1" t="s">
        <v>272</v>
      </c>
      <c r="D70" s="1" t="s">
        <v>273</v>
      </c>
      <c r="E70" s="2" t="s">
        <v>274</v>
      </c>
      <c r="F70" s="2" t="s">
        <v>275</v>
      </c>
      <c r="G70" s="2" t="s">
        <v>27</v>
      </c>
      <c r="H70" s="2">
        <v>0</v>
      </c>
      <c r="I70" s="1" t="s">
        <v>36</v>
      </c>
      <c r="J70" s="3" t="s">
        <v>18</v>
      </c>
      <c r="K70" s="2" t="str">
        <f>J70*537.80</f>
        <v>0</v>
      </c>
      <c r="L70" s="5"/>
    </row>
    <row r="71" spans="1:12" customHeight="1" ht="105" outlineLevel="4">
      <c r="A71" s="1"/>
      <c r="B71" s="1">
        <v>834472</v>
      </c>
      <c r="C71" s="1" t="s">
        <v>276</v>
      </c>
      <c r="D71" s="1" t="s">
        <v>277</v>
      </c>
      <c r="E71" s="2" t="s">
        <v>278</v>
      </c>
      <c r="F71" s="2" t="s">
        <v>279</v>
      </c>
      <c r="G71" s="2">
        <v>0</v>
      </c>
      <c r="H71" s="2">
        <v>0</v>
      </c>
      <c r="I71" s="1">
        <v>0</v>
      </c>
      <c r="J71" s="3" t="s">
        <v>18</v>
      </c>
      <c r="K71" s="2" t="str">
        <f>J71*417.42</f>
        <v>0</v>
      </c>
      <c r="L71" s="5"/>
    </row>
    <row r="72" spans="1:12" customHeight="1" ht="105" outlineLevel="4">
      <c r="A72" s="1"/>
      <c r="B72" s="1">
        <v>834473</v>
      </c>
      <c r="C72" s="1" t="s">
        <v>280</v>
      </c>
      <c r="D72" s="1" t="s">
        <v>281</v>
      </c>
      <c r="E72" s="2" t="s">
        <v>282</v>
      </c>
      <c r="F72" s="2" t="s">
        <v>283</v>
      </c>
      <c r="G72" s="2" t="s">
        <v>36</v>
      </c>
      <c r="H72" s="2">
        <v>0</v>
      </c>
      <c r="I72" s="1">
        <v>0</v>
      </c>
      <c r="J72" s="3" t="s">
        <v>18</v>
      </c>
      <c r="K72" s="2" t="str">
        <f>J72*472.71</f>
        <v>0</v>
      </c>
      <c r="L72" s="5"/>
    </row>
    <row r="73" spans="1:12" outlineLevel="1">
      <c r="A73" s="7" t="s">
        <v>284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5"/>
    </row>
    <row r="74" spans="1:12" outlineLevel="2">
      <c r="A74" s="8" t="s">
        <v>285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5"/>
    </row>
    <row r="75" spans="1:12" customHeight="1" ht="105" outlineLevel="4">
      <c r="A75" s="1"/>
      <c r="B75" s="1">
        <v>818959</v>
      </c>
      <c r="C75" s="1" t="s">
        <v>286</v>
      </c>
      <c r="D75" s="1" t="s">
        <v>287</v>
      </c>
      <c r="E75" s="2" t="s">
        <v>288</v>
      </c>
      <c r="F75" s="2" t="s">
        <v>289</v>
      </c>
      <c r="G75" s="2">
        <v>0</v>
      </c>
      <c r="H75" s="2" t="s">
        <v>17</v>
      </c>
      <c r="I75" s="1">
        <v>0</v>
      </c>
      <c r="J75" s="3" t="s">
        <v>18</v>
      </c>
      <c r="K75" s="2" t="str">
        <f>J75*795.00</f>
        <v>0</v>
      </c>
      <c r="L75" s="5"/>
    </row>
    <row r="76" spans="1:12" customHeight="1" ht="105" outlineLevel="4">
      <c r="A76" s="1"/>
      <c r="B76" s="1">
        <v>818960</v>
      </c>
      <c r="C76" s="1" t="s">
        <v>290</v>
      </c>
      <c r="D76" s="1" t="s">
        <v>291</v>
      </c>
      <c r="E76" s="2" t="s">
        <v>292</v>
      </c>
      <c r="F76" s="2" t="s">
        <v>293</v>
      </c>
      <c r="G76" s="2" t="s">
        <v>27</v>
      </c>
      <c r="H76" s="2" t="s">
        <v>37</v>
      </c>
      <c r="I76" s="1">
        <v>0</v>
      </c>
      <c r="J76" s="3" t="s">
        <v>18</v>
      </c>
      <c r="K76" s="2" t="str">
        <f>J76*1501.00</f>
        <v>0</v>
      </c>
      <c r="L76" s="5"/>
    </row>
    <row r="77" spans="1:12" customHeight="1" ht="105" outlineLevel="4">
      <c r="A77" s="1"/>
      <c r="B77" s="1">
        <v>818961</v>
      </c>
      <c r="C77" s="1" t="s">
        <v>294</v>
      </c>
      <c r="D77" s="1" t="s">
        <v>295</v>
      </c>
      <c r="E77" s="2" t="s">
        <v>296</v>
      </c>
      <c r="F77" s="2" t="s">
        <v>297</v>
      </c>
      <c r="G77" s="2" t="s">
        <v>36</v>
      </c>
      <c r="H77" s="2" t="s">
        <v>37</v>
      </c>
      <c r="I77" s="1">
        <v>0</v>
      </c>
      <c r="J77" s="3" t="s">
        <v>18</v>
      </c>
      <c r="K77" s="2" t="str">
        <f>J77*1044.00</f>
        <v>0</v>
      </c>
      <c r="L77" s="5"/>
    </row>
    <row r="78" spans="1:12" customHeight="1" ht="105" outlineLevel="4">
      <c r="A78" s="1"/>
      <c r="B78" s="1">
        <v>818962</v>
      </c>
      <c r="C78" s="1" t="s">
        <v>298</v>
      </c>
      <c r="D78" s="1" t="s">
        <v>299</v>
      </c>
      <c r="E78" s="2" t="s">
        <v>300</v>
      </c>
      <c r="F78" s="2" t="s">
        <v>301</v>
      </c>
      <c r="G78" s="2">
        <v>9</v>
      </c>
      <c r="H78" s="2" t="s">
        <v>55</v>
      </c>
      <c r="I78" s="1">
        <v>0</v>
      </c>
      <c r="J78" s="3" t="s">
        <v>18</v>
      </c>
      <c r="K78" s="2" t="str">
        <f>J78*654.00</f>
        <v>0</v>
      </c>
      <c r="L78" s="5"/>
    </row>
    <row r="79" spans="1:12" customHeight="1" ht="105" outlineLevel="4">
      <c r="A79" s="1"/>
      <c r="B79" s="1">
        <v>818963</v>
      </c>
      <c r="C79" s="1" t="s">
        <v>302</v>
      </c>
      <c r="D79" s="1" t="s">
        <v>303</v>
      </c>
      <c r="E79" s="2" t="s">
        <v>304</v>
      </c>
      <c r="F79" s="2" t="s">
        <v>305</v>
      </c>
      <c r="G79" s="2">
        <v>4</v>
      </c>
      <c r="H79" s="2" t="s">
        <v>17</v>
      </c>
      <c r="I79" s="1">
        <v>0</v>
      </c>
      <c r="J79" s="3" t="s">
        <v>18</v>
      </c>
      <c r="K79" s="2" t="str">
        <f>J79*1953.00</f>
        <v>0</v>
      </c>
      <c r="L79" s="5"/>
    </row>
    <row r="80" spans="1:12" customHeight="1" ht="105" outlineLevel="4">
      <c r="A80" s="1"/>
      <c r="B80" s="1">
        <v>818964</v>
      </c>
      <c r="C80" s="1" t="s">
        <v>306</v>
      </c>
      <c r="D80" s="1" t="s">
        <v>307</v>
      </c>
      <c r="E80" s="2" t="s">
        <v>308</v>
      </c>
      <c r="F80" s="2" t="s">
        <v>309</v>
      </c>
      <c r="G80" s="2">
        <v>9</v>
      </c>
      <c r="H80" s="2">
        <v>0</v>
      </c>
      <c r="I80" s="1">
        <v>0</v>
      </c>
      <c r="J80" s="3" t="s">
        <v>18</v>
      </c>
      <c r="K80" s="2" t="str">
        <f>J80*4024.00</f>
        <v>0</v>
      </c>
      <c r="L80" s="5"/>
    </row>
    <row r="81" spans="1:12" customHeight="1" ht="105" outlineLevel="4">
      <c r="A81" s="1"/>
      <c r="B81" s="1">
        <v>818965</v>
      </c>
      <c r="C81" s="1" t="s">
        <v>310</v>
      </c>
      <c r="D81" s="1" t="s">
        <v>311</v>
      </c>
      <c r="E81" s="2" t="s">
        <v>312</v>
      </c>
      <c r="F81" s="2" t="s">
        <v>313</v>
      </c>
      <c r="G81" s="2">
        <v>3</v>
      </c>
      <c r="H81" s="2" t="s">
        <v>36</v>
      </c>
      <c r="I81" s="1">
        <v>0</v>
      </c>
      <c r="J81" s="3" t="s">
        <v>18</v>
      </c>
      <c r="K81" s="2" t="str">
        <f>J81*4758.00</f>
        <v>0</v>
      </c>
      <c r="L81" s="5"/>
    </row>
    <row r="82" spans="1:12" customHeight="1" ht="105" outlineLevel="4">
      <c r="A82" s="1"/>
      <c r="B82" s="1">
        <v>818966</v>
      </c>
      <c r="C82" s="1" t="s">
        <v>314</v>
      </c>
      <c r="D82" s="1" t="s">
        <v>315</v>
      </c>
      <c r="E82" s="2" t="s">
        <v>316</v>
      </c>
      <c r="F82" s="2" t="s">
        <v>317</v>
      </c>
      <c r="G82" s="2">
        <v>2</v>
      </c>
      <c r="H82" s="2" t="s">
        <v>37</v>
      </c>
      <c r="I82" s="1">
        <v>0</v>
      </c>
      <c r="J82" s="3" t="s">
        <v>18</v>
      </c>
      <c r="K82" s="2" t="str">
        <f>J82*4445.00</f>
        <v>0</v>
      </c>
      <c r="L82" s="5"/>
    </row>
    <row r="83" spans="1:12" customHeight="1" ht="105" outlineLevel="4">
      <c r="A83" s="1"/>
      <c r="B83" s="1">
        <v>818967</v>
      </c>
      <c r="C83" s="1" t="s">
        <v>318</v>
      </c>
      <c r="D83" s="1" t="s">
        <v>319</v>
      </c>
      <c r="E83" s="2" t="s">
        <v>320</v>
      </c>
      <c r="F83" s="2" t="s">
        <v>321</v>
      </c>
      <c r="G83" s="2">
        <v>5</v>
      </c>
      <c r="H83" s="2">
        <v>9</v>
      </c>
      <c r="I83" s="1">
        <v>0</v>
      </c>
      <c r="J83" s="3" t="s">
        <v>18</v>
      </c>
      <c r="K83" s="2" t="str">
        <f>J83*4459.00</f>
        <v>0</v>
      </c>
      <c r="L83" s="5"/>
    </row>
    <row r="84" spans="1:12" customHeight="1" ht="105" outlineLevel="4">
      <c r="A84" s="1"/>
      <c r="B84" s="1">
        <v>818968</v>
      </c>
      <c r="C84" s="1" t="s">
        <v>322</v>
      </c>
      <c r="D84" s="1" t="s">
        <v>323</v>
      </c>
      <c r="E84" s="2" t="s">
        <v>324</v>
      </c>
      <c r="F84" s="2" t="s">
        <v>321</v>
      </c>
      <c r="G84" s="2">
        <v>10</v>
      </c>
      <c r="H84" s="2" t="s">
        <v>42</v>
      </c>
      <c r="I84" s="1">
        <v>0</v>
      </c>
      <c r="J84" s="3" t="s">
        <v>18</v>
      </c>
      <c r="K84" s="2" t="str">
        <f>J84*4459.00</f>
        <v>0</v>
      </c>
      <c r="L84" s="5"/>
    </row>
    <row r="85" spans="1:12" customHeight="1" ht="105" outlineLevel="4">
      <c r="A85" s="1"/>
      <c r="B85" s="1">
        <v>818969</v>
      </c>
      <c r="C85" s="1" t="s">
        <v>325</v>
      </c>
      <c r="D85" s="1" t="s">
        <v>326</v>
      </c>
      <c r="E85" s="2" t="s">
        <v>327</v>
      </c>
      <c r="F85" s="2" t="s">
        <v>328</v>
      </c>
      <c r="G85" s="2" t="s">
        <v>27</v>
      </c>
      <c r="H85" s="2" t="s">
        <v>17</v>
      </c>
      <c r="I85" s="1">
        <v>0</v>
      </c>
      <c r="J85" s="3" t="s">
        <v>18</v>
      </c>
      <c r="K85" s="2" t="str">
        <f>J85*1481.00</f>
        <v>0</v>
      </c>
      <c r="L85" s="5"/>
    </row>
    <row r="86" spans="1:12" customHeight="1" ht="105" outlineLevel="4">
      <c r="A86" s="1"/>
      <c r="B86" s="1">
        <v>818970</v>
      </c>
      <c r="C86" s="1" t="s">
        <v>329</v>
      </c>
      <c r="D86" s="1" t="s">
        <v>330</v>
      </c>
      <c r="E86" s="2" t="s">
        <v>331</v>
      </c>
      <c r="F86" s="2" t="s">
        <v>332</v>
      </c>
      <c r="G86" s="2" t="s">
        <v>36</v>
      </c>
      <c r="H86" s="2" t="s">
        <v>36</v>
      </c>
      <c r="I86" s="1">
        <v>0</v>
      </c>
      <c r="J86" s="3" t="s">
        <v>18</v>
      </c>
      <c r="K86" s="2" t="str">
        <f>J86*2070.00</f>
        <v>0</v>
      </c>
      <c r="L86" s="5"/>
    </row>
    <row r="87" spans="1:12" customHeight="1" ht="105" outlineLevel="4">
      <c r="A87" s="1"/>
      <c r="B87" s="1">
        <v>818971</v>
      </c>
      <c r="C87" s="1" t="s">
        <v>333</v>
      </c>
      <c r="D87" s="1" t="s">
        <v>334</v>
      </c>
      <c r="E87" s="2" t="s">
        <v>335</v>
      </c>
      <c r="F87" s="2" t="s">
        <v>336</v>
      </c>
      <c r="G87" s="2">
        <v>5</v>
      </c>
      <c r="H87" s="2" t="s">
        <v>17</v>
      </c>
      <c r="I87" s="1">
        <v>0</v>
      </c>
      <c r="J87" s="3" t="s">
        <v>18</v>
      </c>
      <c r="K87" s="2" t="str">
        <f>J87*919.00</f>
        <v>0</v>
      </c>
      <c r="L87" s="5"/>
    </row>
    <row r="88" spans="1:12" customHeight="1" ht="105" outlineLevel="4">
      <c r="A88" s="1"/>
      <c r="B88" s="1">
        <v>818972</v>
      </c>
      <c r="C88" s="1" t="s">
        <v>337</v>
      </c>
      <c r="D88" s="1" t="s">
        <v>338</v>
      </c>
      <c r="E88" s="2" t="s">
        <v>339</v>
      </c>
      <c r="F88" s="2" t="s">
        <v>340</v>
      </c>
      <c r="G88" s="2">
        <v>6</v>
      </c>
      <c r="H88" s="2" t="s">
        <v>17</v>
      </c>
      <c r="I88" s="1">
        <v>0</v>
      </c>
      <c r="J88" s="3" t="s">
        <v>18</v>
      </c>
      <c r="K88" s="2" t="str">
        <f>J88*944.00</f>
        <v>0</v>
      </c>
      <c r="L88" s="5"/>
    </row>
    <row r="89" spans="1:12" customHeight="1" ht="105" outlineLevel="4">
      <c r="A89" s="1"/>
      <c r="B89" s="1">
        <v>818973</v>
      </c>
      <c r="C89" s="1" t="s">
        <v>341</v>
      </c>
      <c r="D89" s="1" t="s">
        <v>342</v>
      </c>
      <c r="E89" s="2" t="s">
        <v>343</v>
      </c>
      <c r="F89" s="2" t="s">
        <v>344</v>
      </c>
      <c r="G89" s="2">
        <v>6</v>
      </c>
      <c r="H89" s="2" t="s">
        <v>37</v>
      </c>
      <c r="I89" s="1">
        <v>0</v>
      </c>
      <c r="J89" s="3" t="s">
        <v>18</v>
      </c>
      <c r="K89" s="2" t="str">
        <f>J89*1673.00</f>
        <v>0</v>
      </c>
      <c r="L89" s="5"/>
    </row>
    <row r="90" spans="1:12" customHeight="1" ht="105" outlineLevel="4">
      <c r="A90" s="1"/>
      <c r="B90" s="1">
        <v>818974</v>
      </c>
      <c r="C90" s="1" t="s">
        <v>345</v>
      </c>
      <c r="D90" s="1" t="s">
        <v>346</v>
      </c>
      <c r="E90" s="2" t="s">
        <v>347</v>
      </c>
      <c r="F90" s="2" t="s">
        <v>348</v>
      </c>
      <c r="G90" s="2">
        <v>4</v>
      </c>
      <c r="H90" s="2" t="s">
        <v>37</v>
      </c>
      <c r="I90" s="1">
        <v>0</v>
      </c>
      <c r="J90" s="3" t="s">
        <v>18</v>
      </c>
      <c r="K90" s="2" t="str">
        <f>J90*2216.00</f>
        <v>0</v>
      </c>
      <c r="L90" s="5"/>
    </row>
    <row r="91" spans="1:12" customHeight="1" ht="105" outlineLevel="4">
      <c r="A91" s="1"/>
      <c r="B91" s="1">
        <v>818975</v>
      </c>
      <c r="C91" s="1" t="s">
        <v>349</v>
      </c>
      <c r="D91" s="1" t="s">
        <v>350</v>
      </c>
      <c r="E91" s="2" t="s">
        <v>351</v>
      </c>
      <c r="F91" s="2" t="s">
        <v>352</v>
      </c>
      <c r="G91" s="2">
        <v>7</v>
      </c>
      <c r="H91" s="2" t="s">
        <v>37</v>
      </c>
      <c r="I91" s="1">
        <v>0</v>
      </c>
      <c r="J91" s="3" t="s">
        <v>18</v>
      </c>
      <c r="K91" s="2" t="str">
        <f>J91*907.00</f>
        <v>0</v>
      </c>
      <c r="L91" s="5"/>
    </row>
    <row r="92" spans="1:12" customHeight="1" ht="105" outlineLevel="4">
      <c r="A92" s="1"/>
      <c r="B92" s="1">
        <v>818976</v>
      </c>
      <c r="C92" s="1" t="s">
        <v>353</v>
      </c>
      <c r="D92" s="1" t="s">
        <v>354</v>
      </c>
      <c r="E92" s="2" t="s">
        <v>355</v>
      </c>
      <c r="F92" s="2" t="s">
        <v>356</v>
      </c>
      <c r="G92" s="2">
        <v>10</v>
      </c>
      <c r="H92" s="2" t="s">
        <v>42</v>
      </c>
      <c r="I92" s="1">
        <v>0</v>
      </c>
      <c r="J92" s="3" t="s">
        <v>18</v>
      </c>
      <c r="K92" s="2" t="str">
        <f>J92*914.00</f>
        <v>0</v>
      </c>
      <c r="L92" s="5"/>
    </row>
    <row r="93" spans="1:12" customHeight="1" ht="105" outlineLevel="4">
      <c r="A93" s="1"/>
      <c r="B93" s="1">
        <v>818977</v>
      </c>
      <c r="C93" s="1" t="s">
        <v>357</v>
      </c>
      <c r="D93" s="1" t="s">
        <v>358</v>
      </c>
      <c r="E93" s="2" t="s">
        <v>359</v>
      </c>
      <c r="F93" s="2" t="s">
        <v>360</v>
      </c>
      <c r="G93" s="2">
        <v>6</v>
      </c>
      <c r="H93" s="2" t="s">
        <v>17</v>
      </c>
      <c r="I93" s="1">
        <v>0</v>
      </c>
      <c r="J93" s="3" t="s">
        <v>18</v>
      </c>
      <c r="K93" s="2" t="str">
        <f>J93*1024.00</f>
        <v>0</v>
      </c>
      <c r="L93" s="5"/>
    </row>
    <row r="94" spans="1:12" customHeight="1" ht="105" outlineLevel="4">
      <c r="A94" s="1"/>
      <c r="B94" s="1">
        <v>818978</v>
      </c>
      <c r="C94" s="1" t="s">
        <v>361</v>
      </c>
      <c r="D94" s="1" t="s">
        <v>362</v>
      </c>
      <c r="E94" s="2" t="s">
        <v>363</v>
      </c>
      <c r="F94" s="2" t="s">
        <v>364</v>
      </c>
      <c r="G94" s="2">
        <v>0</v>
      </c>
      <c r="H94" s="2" t="s">
        <v>42</v>
      </c>
      <c r="I94" s="1">
        <v>0</v>
      </c>
      <c r="J94" s="3" t="s">
        <v>18</v>
      </c>
      <c r="K94" s="2" t="str">
        <f>J94*1606.00</f>
        <v>0</v>
      </c>
      <c r="L94" s="5"/>
    </row>
    <row r="95" spans="1:12" customHeight="1" ht="105" outlineLevel="4">
      <c r="A95" s="1"/>
      <c r="B95" s="1">
        <v>818979</v>
      </c>
      <c r="C95" s="1" t="s">
        <v>365</v>
      </c>
      <c r="D95" s="1" t="s">
        <v>366</v>
      </c>
      <c r="E95" s="2" t="s">
        <v>367</v>
      </c>
      <c r="F95" s="2" t="s">
        <v>368</v>
      </c>
      <c r="G95" s="2">
        <v>5</v>
      </c>
      <c r="H95" s="2" t="s">
        <v>37</v>
      </c>
      <c r="I95" s="1">
        <v>0</v>
      </c>
      <c r="J95" s="3" t="s">
        <v>18</v>
      </c>
      <c r="K95" s="2" t="str">
        <f>J95*1094.00</f>
        <v>0</v>
      </c>
      <c r="L95" s="5"/>
    </row>
    <row r="96" spans="1:12" customHeight="1" ht="105" outlineLevel="4">
      <c r="A96" s="1"/>
      <c r="B96" s="1">
        <v>818980</v>
      </c>
      <c r="C96" s="1" t="s">
        <v>369</v>
      </c>
      <c r="D96" s="1" t="s">
        <v>370</v>
      </c>
      <c r="E96" s="2" t="s">
        <v>371</v>
      </c>
      <c r="F96" s="2" t="s">
        <v>372</v>
      </c>
      <c r="G96" s="2">
        <v>0</v>
      </c>
      <c r="H96" s="2" t="s">
        <v>37</v>
      </c>
      <c r="I96" s="1">
        <v>0</v>
      </c>
      <c r="J96" s="3" t="s">
        <v>18</v>
      </c>
      <c r="K96" s="2" t="str">
        <f>J96*1811.00</f>
        <v>0</v>
      </c>
      <c r="L96" s="5"/>
    </row>
    <row r="97" spans="1:12" customHeight="1" ht="105" outlineLevel="4">
      <c r="A97" s="1"/>
      <c r="B97" s="1">
        <v>818981</v>
      </c>
      <c r="C97" s="1" t="s">
        <v>373</v>
      </c>
      <c r="D97" s="1" t="s">
        <v>374</v>
      </c>
      <c r="E97" s="2" t="s">
        <v>375</v>
      </c>
      <c r="F97" s="2" t="s">
        <v>376</v>
      </c>
      <c r="G97" s="2">
        <v>0</v>
      </c>
      <c r="H97" s="2">
        <v>0</v>
      </c>
      <c r="I97" s="1">
        <v>0</v>
      </c>
      <c r="J97" s="3" t="s">
        <v>18</v>
      </c>
      <c r="K97" s="2" t="str">
        <f>J97*1002.00</f>
        <v>0</v>
      </c>
      <c r="L97" s="5"/>
    </row>
    <row r="98" spans="1:12" customHeight="1" ht="105" outlineLevel="4">
      <c r="A98" s="1"/>
      <c r="B98" s="1">
        <v>818982</v>
      </c>
      <c r="C98" s="1" t="s">
        <v>377</v>
      </c>
      <c r="D98" s="1" t="s">
        <v>378</v>
      </c>
      <c r="E98" s="2" t="s">
        <v>379</v>
      </c>
      <c r="F98" s="2" t="s">
        <v>376</v>
      </c>
      <c r="G98" s="2">
        <v>0</v>
      </c>
      <c r="H98" s="2">
        <v>0</v>
      </c>
      <c r="I98" s="1">
        <v>0</v>
      </c>
      <c r="J98" s="3" t="s">
        <v>18</v>
      </c>
      <c r="K98" s="2" t="str">
        <f>J98*1002.00</f>
        <v>0</v>
      </c>
      <c r="L98" s="5"/>
    </row>
    <row r="99" spans="1:12" customHeight="1" ht="105" outlineLevel="4">
      <c r="A99" s="1"/>
      <c r="B99" s="1">
        <v>818983</v>
      </c>
      <c r="C99" s="1" t="s">
        <v>380</v>
      </c>
      <c r="D99" s="1" t="s">
        <v>381</v>
      </c>
      <c r="E99" s="2" t="s">
        <v>382</v>
      </c>
      <c r="F99" s="2" t="s">
        <v>383</v>
      </c>
      <c r="G99" s="2">
        <v>0</v>
      </c>
      <c r="H99" s="2">
        <v>0</v>
      </c>
      <c r="I99" s="1">
        <v>0</v>
      </c>
      <c r="J99" s="3" t="s">
        <v>18</v>
      </c>
      <c r="K99" s="2" t="str">
        <f>J99*1649.00</f>
        <v>0</v>
      </c>
      <c r="L99" s="5"/>
    </row>
    <row r="100" spans="1:12" customHeight="1" ht="105" outlineLevel="4">
      <c r="A100" s="1"/>
      <c r="B100" s="1">
        <v>818984</v>
      </c>
      <c r="C100" s="1" t="s">
        <v>384</v>
      </c>
      <c r="D100" s="1" t="s">
        <v>385</v>
      </c>
      <c r="E100" s="2" t="s">
        <v>386</v>
      </c>
      <c r="F100" s="2" t="s">
        <v>387</v>
      </c>
      <c r="G100" s="2">
        <v>0</v>
      </c>
      <c r="H100" s="2" t="s">
        <v>42</v>
      </c>
      <c r="I100" s="1">
        <v>0</v>
      </c>
      <c r="J100" s="3" t="s">
        <v>18</v>
      </c>
      <c r="K100" s="2" t="str">
        <f>J100*2266.00</f>
        <v>0</v>
      </c>
      <c r="L100" s="5"/>
    </row>
    <row r="101" spans="1:12" customHeight="1" ht="105" outlineLevel="4">
      <c r="A101" s="1"/>
      <c r="B101" s="1">
        <v>818985</v>
      </c>
      <c r="C101" s="1" t="s">
        <v>388</v>
      </c>
      <c r="D101" s="1" t="s">
        <v>389</v>
      </c>
      <c r="E101" s="2" t="s">
        <v>390</v>
      </c>
      <c r="F101" s="2" t="s">
        <v>391</v>
      </c>
      <c r="G101" s="2">
        <v>0</v>
      </c>
      <c r="H101" s="2" t="s">
        <v>37</v>
      </c>
      <c r="I101" s="1">
        <v>0</v>
      </c>
      <c r="J101" s="3" t="s">
        <v>18</v>
      </c>
      <c r="K101" s="2" t="str">
        <f>J101*1887.00</f>
        <v>0</v>
      </c>
      <c r="L101" s="5"/>
    </row>
    <row r="102" spans="1:12" customHeight="1" ht="105" outlineLevel="4">
      <c r="A102" s="1"/>
      <c r="B102" s="1">
        <v>818986</v>
      </c>
      <c r="C102" s="1" t="s">
        <v>392</v>
      </c>
      <c r="D102" s="1" t="s">
        <v>393</v>
      </c>
      <c r="E102" s="2" t="s">
        <v>394</v>
      </c>
      <c r="F102" s="2" t="s">
        <v>395</v>
      </c>
      <c r="G102" s="2">
        <v>0</v>
      </c>
      <c r="H102" s="2" t="s">
        <v>42</v>
      </c>
      <c r="I102" s="1">
        <v>0</v>
      </c>
      <c r="J102" s="3" t="s">
        <v>18</v>
      </c>
      <c r="K102" s="2" t="str">
        <f>J102*2510.00</f>
        <v>0</v>
      </c>
      <c r="L102" s="5"/>
    </row>
    <row r="103" spans="1:12" customHeight="1" ht="105" outlineLevel="4">
      <c r="A103" s="1"/>
      <c r="B103" s="1">
        <v>818987</v>
      </c>
      <c r="C103" s="1" t="s">
        <v>396</v>
      </c>
      <c r="D103" s="1" t="s">
        <v>397</v>
      </c>
      <c r="E103" s="2" t="s">
        <v>398</v>
      </c>
      <c r="F103" s="2" t="s">
        <v>399</v>
      </c>
      <c r="G103" s="2">
        <v>10</v>
      </c>
      <c r="H103" s="2" t="s">
        <v>37</v>
      </c>
      <c r="I103" s="1">
        <v>0</v>
      </c>
      <c r="J103" s="3" t="s">
        <v>18</v>
      </c>
      <c r="K103" s="2" t="str">
        <f>J103*2013.00</f>
        <v>0</v>
      </c>
      <c r="L103" s="5"/>
    </row>
    <row r="104" spans="1:12" customHeight="1" ht="105" outlineLevel="4">
      <c r="A104" s="1"/>
      <c r="B104" s="1">
        <v>818988</v>
      </c>
      <c r="C104" s="1" t="s">
        <v>400</v>
      </c>
      <c r="D104" s="1" t="s">
        <v>401</v>
      </c>
      <c r="E104" s="2" t="s">
        <v>402</v>
      </c>
      <c r="F104" s="2" t="s">
        <v>403</v>
      </c>
      <c r="G104" s="2" t="s">
        <v>27</v>
      </c>
      <c r="H104" s="2" t="s">
        <v>55</v>
      </c>
      <c r="I104" s="1">
        <v>0</v>
      </c>
      <c r="J104" s="3" t="s">
        <v>18</v>
      </c>
      <c r="K104" s="2" t="str">
        <f>J104*2187.00</f>
        <v>0</v>
      </c>
      <c r="L104" s="5"/>
    </row>
    <row r="105" spans="1:12" customHeight="1" ht="105" outlineLevel="4">
      <c r="A105" s="1"/>
      <c r="B105" s="1">
        <v>818989</v>
      </c>
      <c r="C105" s="1" t="s">
        <v>404</v>
      </c>
      <c r="D105" s="1" t="s">
        <v>405</v>
      </c>
      <c r="E105" s="2" t="s">
        <v>406</v>
      </c>
      <c r="F105" s="2" t="s">
        <v>407</v>
      </c>
      <c r="G105" s="2" t="s">
        <v>27</v>
      </c>
      <c r="H105" s="2" t="s">
        <v>37</v>
      </c>
      <c r="I105" s="1">
        <v>0</v>
      </c>
      <c r="J105" s="3" t="s">
        <v>18</v>
      </c>
      <c r="K105" s="2" t="str">
        <f>J105*1304.00</f>
        <v>0</v>
      </c>
      <c r="L105" s="5"/>
    </row>
    <row r="106" spans="1:12" customHeight="1" ht="105" outlineLevel="4">
      <c r="A106" s="1"/>
      <c r="B106" s="1">
        <v>818990</v>
      </c>
      <c r="C106" s="1" t="s">
        <v>408</v>
      </c>
      <c r="D106" s="1" t="s">
        <v>409</v>
      </c>
      <c r="E106" s="2" t="s">
        <v>410</v>
      </c>
      <c r="F106" s="2" t="s">
        <v>411</v>
      </c>
      <c r="G106" s="2">
        <v>7</v>
      </c>
      <c r="H106" s="2" t="s">
        <v>37</v>
      </c>
      <c r="I106" s="1">
        <v>0</v>
      </c>
      <c r="J106" s="3" t="s">
        <v>18</v>
      </c>
      <c r="K106" s="2" t="str">
        <f>J106*1350.00</f>
        <v>0</v>
      </c>
      <c r="L106" s="5"/>
    </row>
    <row r="107" spans="1:12" customHeight="1" ht="105" outlineLevel="4">
      <c r="A107" s="1"/>
      <c r="B107" s="1">
        <v>818991</v>
      </c>
      <c r="C107" s="1" t="s">
        <v>412</v>
      </c>
      <c r="D107" s="1" t="s">
        <v>413</v>
      </c>
      <c r="E107" s="2" t="s">
        <v>414</v>
      </c>
      <c r="F107" s="2" t="s">
        <v>415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J107*757.00</f>
        <v>0</v>
      </c>
      <c r="L107" s="5"/>
    </row>
    <row r="108" spans="1:12" customHeight="1" ht="105" outlineLevel="4">
      <c r="A108" s="1"/>
      <c r="B108" s="1">
        <v>818992</v>
      </c>
      <c r="C108" s="1" t="s">
        <v>416</v>
      </c>
      <c r="D108" s="1" t="s">
        <v>417</v>
      </c>
      <c r="E108" s="2" t="s">
        <v>418</v>
      </c>
      <c r="F108" s="2" t="s">
        <v>419</v>
      </c>
      <c r="G108" s="2" t="s">
        <v>27</v>
      </c>
      <c r="H108" s="2" t="s">
        <v>42</v>
      </c>
      <c r="I108" s="1">
        <v>0</v>
      </c>
      <c r="J108" s="3" t="s">
        <v>18</v>
      </c>
      <c r="K108" s="2" t="str">
        <f>J108*1935.00</f>
        <v>0</v>
      </c>
      <c r="L108" s="5"/>
    </row>
    <row r="109" spans="1:12" customHeight="1" ht="105" outlineLevel="4">
      <c r="A109" s="1"/>
      <c r="B109" s="1">
        <v>824488</v>
      </c>
      <c r="C109" s="1" t="s">
        <v>420</v>
      </c>
      <c r="D109" s="1" t="s">
        <v>421</v>
      </c>
      <c r="E109" s="2" t="s">
        <v>422</v>
      </c>
      <c r="F109" s="2" t="s">
        <v>423</v>
      </c>
      <c r="G109" s="2" t="s">
        <v>27</v>
      </c>
      <c r="H109" s="2" t="s">
        <v>17</v>
      </c>
      <c r="I109" s="1">
        <v>0</v>
      </c>
      <c r="J109" s="3" t="s">
        <v>18</v>
      </c>
      <c r="K109" s="2" t="str">
        <f>J109*1023.00</f>
        <v>0</v>
      </c>
      <c r="L109" s="5"/>
    </row>
    <row r="110" spans="1:12" customHeight="1" ht="105" outlineLevel="4">
      <c r="A110" s="1"/>
      <c r="B110" s="1">
        <v>824489</v>
      </c>
      <c r="C110" s="1" t="s">
        <v>424</v>
      </c>
      <c r="D110" s="1" t="s">
        <v>425</v>
      </c>
      <c r="E110" s="2" t="s">
        <v>426</v>
      </c>
      <c r="F110" s="2" t="s">
        <v>427</v>
      </c>
      <c r="G110" s="2" t="s">
        <v>27</v>
      </c>
      <c r="H110" s="2" t="s">
        <v>42</v>
      </c>
      <c r="I110" s="1">
        <v>0</v>
      </c>
      <c r="J110" s="3" t="s">
        <v>18</v>
      </c>
      <c r="K110" s="2" t="str">
        <f>J110*1928.00</f>
        <v>0</v>
      </c>
      <c r="L110" s="5"/>
    </row>
    <row r="111" spans="1:12" customHeight="1" ht="105" outlineLevel="4">
      <c r="A111" s="1"/>
      <c r="B111" s="1">
        <v>824490</v>
      </c>
      <c r="C111" s="1" t="s">
        <v>428</v>
      </c>
      <c r="D111" s="1" t="s">
        <v>429</v>
      </c>
      <c r="E111" s="2" t="s">
        <v>430</v>
      </c>
      <c r="F111" s="2" t="s">
        <v>431</v>
      </c>
      <c r="G111" s="2">
        <v>6</v>
      </c>
      <c r="H111" s="2" t="s">
        <v>17</v>
      </c>
      <c r="I111" s="1">
        <v>0</v>
      </c>
      <c r="J111" s="3" t="s">
        <v>18</v>
      </c>
      <c r="K111" s="2" t="str">
        <f>J111*1772.00</f>
        <v>0</v>
      </c>
      <c r="L111" s="5"/>
    </row>
    <row r="112" spans="1:12" outlineLevel="2">
      <c r="A112" s="8" t="s">
        <v>432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5"/>
    </row>
    <row r="113" spans="1:12" customHeight="1" ht="105" outlineLevel="4">
      <c r="A113" s="1"/>
      <c r="B113" s="1">
        <v>818996</v>
      </c>
      <c r="C113" s="1" t="s">
        <v>433</v>
      </c>
      <c r="D113" s="1" t="s">
        <v>434</v>
      </c>
      <c r="E113" s="2" t="s">
        <v>435</v>
      </c>
      <c r="F113" s="2" t="s">
        <v>436</v>
      </c>
      <c r="G113" s="2">
        <v>2</v>
      </c>
      <c r="H113" s="2">
        <v>0</v>
      </c>
      <c r="I113" s="1">
        <v>0</v>
      </c>
      <c r="J113" s="3" t="s">
        <v>18</v>
      </c>
      <c r="K113" s="2" t="str">
        <f>J113*1365.53</f>
        <v>0</v>
      </c>
      <c r="L113" s="5"/>
    </row>
    <row r="114" spans="1:12" customHeight="1" ht="105" outlineLevel="4">
      <c r="A114" s="1"/>
      <c r="B114" s="1">
        <v>818997</v>
      </c>
      <c r="C114" s="1" t="s">
        <v>437</v>
      </c>
      <c r="D114" s="1" t="s">
        <v>438</v>
      </c>
      <c r="E114" s="2" t="s">
        <v>439</v>
      </c>
      <c r="F114" s="2" t="s">
        <v>440</v>
      </c>
      <c r="G114" s="2" t="s">
        <v>27</v>
      </c>
      <c r="H114" s="2">
        <v>0</v>
      </c>
      <c r="I114" s="1">
        <v>0</v>
      </c>
      <c r="J114" s="3" t="s">
        <v>18</v>
      </c>
      <c r="K114" s="2" t="str">
        <f>J114*1724.01</f>
        <v>0</v>
      </c>
      <c r="L114" s="5"/>
    </row>
    <row r="115" spans="1:12" customHeight="1" ht="105" outlineLevel="4">
      <c r="A115" s="1"/>
      <c r="B115" s="1">
        <v>818998</v>
      </c>
      <c r="C115" s="1" t="s">
        <v>441</v>
      </c>
      <c r="D115" s="1" t="s">
        <v>442</v>
      </c>
      <c r="E115" s="2" t="s">
        <v>443</v>
      </c>
      <c r="F115" s="2" t="s">
        <v>444</v>
      </c>
      <c r="G115" s="2">
        <v>8</v>
      </c>
      <c r="H115" s="2">
        <v>0</v>
      </c>
      <c r="I115" s="1">
        <v>0</v>
      </c>
      <c r="J115" s="3" t="s">
        <v>18</v>
      </c>
      <c r="K115" s="2" t="str">
        <f>J115*1338.75</f>
        <v>0</v>
      </c>
      <c r="L115" s="5"/>
    </row>
    <row r="116" spans="1:12" customHeight="1" ht="105" outlineLevel="4">
      <c r="A116" s="1"/>
      <c r="B116" s="1">
        <v>818999</v>
      </c>
      <c r="C116" s="1" t="s">
        <v>445</v>
      </c>
      <c r="D116" s="1" t="s">
        <v>446</v>
      </c>
      <c r="E116" s="2" t="s">
        <v>447</v>
      </c>
      <c r="F116" s="2" t="s">
        <v>448</v>
      </c>
      <c r="G116" s="2" t="s">
        <v>27</v>
      </c>
      <c r="H116" s="2">
        <v>0</v>
      </c>
      <c r="I116" s="1">
        <v>0</v>
      </c>
      <c r="J116" s="3" t="s">
        <v>18</v>
      </c>
      <c r="K116" s="2" t="str">
        <f>J116*1628.81</f>
        <v>0</v>
      </c>
      <c r="L116" s="5"/>
    </row>
    <row r="117" spans="1:12" customHeight="1" ht="105" outlineLevel="4">
      <c r="A117" s="1"/>
      <c r="B117" s="1">
        <v>819000</v>
      </c>
      <c r="C117" s="1" t="s">
        <v>449</v>
      </c>
      <c r="D117" s="1" t="s">
        <v>450</v>
      </c>
      <c r="E117" s="2" t="s">
        <v>451</v>
      </c>
      <c r="F117" s="2" t="s">
        <v>452</v>
      </c>
      <c r="G117" s="2">
        <v>2</v>
      </c>
      <c r="H117" s="2">
        <v>0</v>
      </c>
      <c r="I117" s="1">
        <v>0</v>
      </c>
      <c r="J117" s="3" t="s">
        <v>18</v>
      </c>
      <c r="K117" s="2" t="str">
        <f>J117*301.96</f>
        <v>0</v>
      </c>
      <c r="L117" s="5"/>
    </row>
    <row r="118" spans="1:12" customHeight="1" ht="105" outlineLevel="4">
      <c r="A118" s="1"/>
      <c r="B118" s="1">
        <v>819001</v>
      </c>
      <c r="C118" s="1" t="s">
        <v>453</v>
      </c>
      <c r="D118" s="1" t="s">
        <v>454</v>
      </c>
      <c r="E118" s="2" t="s">
        <v>451</v>
      </c>
      <c r="F118" s="2" t="s">
        <v>455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J118*342.13</f>
        <v>0</v>
      </c>
      <c r="L118" s="5"/>
    </row>
    <row r="119" spans="1:12" customHeight="1" ht="105" outlineLevel="4">
      <c r="A119" s="1"/>
      <c r="B119" s="1">
        <v>819002</v>
      </c>
      <c r="C119" s="1" t="s">
        <v>456</v>
      </c>
      <c r="D119" s="1" t="s">
        <v>457</v>
      </c>
      <c r="E119" s="2" t="s">
        <v>458</v>
      </c>
      <c r="F119" s="2" t="s">
        <v>459</v>
      </c>
      <c r="G119" s="2" t="s">
        <v>36</v>
      </c>
      <c r="H119" s="2">
        <v>0</v>
      </c>
      <c r="I119" s="1">
        <v>0</v>
      </c>
      <c r="J119" s="3" t="s">
        <v>18</v>
      </c>
      <c r="K119" s="2" t="str">
        <f>J119*593.51</f>
        <v>0</v>
      </c>
      <c r="L119" s="5"/>
    </row>
    <row r="120" spans="1:12" customHeight="1" ht="105" outlineLevel="4">
      <c r="A120" s="1"/>
      <c r="B120" s="1">
        <v>819003</v>
      </c>
      <c r="C120" s="1" t="s">
        <v>460</v>
      </c>
      <c r="D120" s="1" t="s">
        <v>461</v>
      </c>
      <c r="E120" s="2" t="s">
        <v>462</v>
      </c>
      <c r="F120" s="2" t="s">
        <v>463</v>
      </c>
      <c r="G120" s="2">
        <v>6</v>
      </c>
      <c r="H120" s="2">
        <v>0</v>
      </c>
      <c r="I120" s="1">
        <v>0</v>
      </c>
      <c r="J120" s="3" t="s">
        <v>18</v>
      </c>
      <c r="K120" s="2" t="str">
        <f>J120*819.61</f>
        <v>0</v>
      </c>
      <c r="L120" s="5"/>
    </row>
    <row r="121" spans="1:12" customHeight="1" ht="105" outlineLevel="4">
      <c r="A121" s="1"/>
      <c r="B121" s="1">
        <v>819004</v>
      </c>
      <c r="C121" s="1" t="s">
        <v>464</v>
      </c>
      <c r="D121" s="1" t="s">
        <v>465</v>
      </c>
      <c r="E121" s="2" t="s">
        <v>466</v>
      </c>
      <c r="F121" s="2" t="s">
        <v>203</v>
      </c>
      <c r="G121" s="2" t="s">
        <v>27</v>
      </c>
      <c r="H121" s="2">
        <v>0</v>
      </c>
      <c r="I121" s="1">
        <v>0</v>
      </c>
      <c r="J121" s="3" t="s">
        <v>18</v>
      </c>
      <c r="K121" s="2" t="str">
        <f>J121*557.81</f>
        <v>0</v>
      </c>
      <c r="L121" s="5"/>
    </row>
    <row r="122" spans="1:12" customHeight="1" ht="105" outlineLevel="4">
      <c r="A122" s="1"/>
      <c r="B122" s="1">
        <v>819005</v>
      </c>
      <c r="C122" s="1" t="s">
        <v>467</v>
      </c>
      <c r="D122" s="1" t="s">
        <v>468</v>
      </c>
      <c r="E122" s="2" t="s">
        <v>469</v>
      </c>
      <c r="F122" s="2" t="s">
        <v>470</v>
      </c>
      <c r="G122" s="2">
        <v>10</v>
      </c>
      <c r="H122" s="2">
        <v>0</v>
      </c>
      <c r="I122" s="1">
        <v>0</v>
      </c>
      <c r="J122" s="3" t="s">
        <v>18</v>
      </c>
      <c r="K122" s="2" t="str">
        <f>J122*751.19</f>
        <v>0</v>
      </c>
      <c r="L122" s="5"/>
    </row>
    <row r="123" spans="1:12" customHeight="1" ht="105" outlineLevel="4">
      <c r="A123" s="1"/>
      <c r="B123" s="1">
        <v>825180</v>
      </c>
      <c r="C123" s="1" t="s">
        <v>471</v>
      </c>
      <c r="D123" s="1" t="s">
        <v>472</v>
      </c>
      <c r="E123" s="2" t="s">
        <v>473</v>
      </c>
      <c r="F123" s="2" t="s">
        <v>474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J123*300.48</f>
        <v>0</v>
      </c>
      <c r="L123" s="5"/>
    </row>
    <row r="124" spans="1:12" customHeight="1" ht="105" outlineLevel="4">
      <c r="A124" s="1"/>
      <c r="B124" s="1">
        <v>825181</v>
      </c>
      <c r="C124" s="1" t="s">
        <v>475</v>
      </c>
      <c r="D124" s="1" t="s">
        <v>476</v>
      </c>
      <c r="E124" s="2" t="s">
        <v>473</v>
      </c>
      <c r="F124" s="2" t="s">
        <v>477</v>
      </c>
      <c r="G124" s="2" t="s">
        <v>27</v>
      </c>
      <c r="H124" s="2">
        <v>0</v>
      </c>
      <c r="I124" s="1">
        <v>0</v>
      </c>
      <c r="J124" s="3" t="s">
        <v>18</v>
      </c>
      <c r="K124" s="2" t="str">
        <f>J124*403.11</f>
        <v>0</v>
      </c>
      <c r="L124" s="5"/>
    </row>
    <row r="125" spans="1:12" customHeight="1" ht="105" outlineLevel="4">
      <c r="A125" s="1"/>
      <c r="B125" s="1">
        <v>825183</v>
      </c>
      <c r="C125" s="1" t="s">
        <v>478</v>
      </c>
      <c r="D125" s="1" t="s">
        <v>479</v>
      </c>
      <c r="E125" s="2" t="s">
        <v>473</v>
      </c>
      <c r="F125" s="2" t="s">
        <v>480</v>
      </c>
      <c r="G125" s="2" t="s">
        <v>27</v>
      </c>
      <c r="H125" s="2">
        <v>0</v>
      </c>
      <c r="I125" s="1">
        <v>0</v>
      </c>
      <c r="J125" s="3" t="s">
        <v>18</v>
      </c>
      <c r="K125" s="2" t="str">
        <f>J125*293.04</f>
        <v>0</v>
      </c>
      <c r="L125" s="5"/>
    </row>
    <row r="126" spans="1:12" customHeight="1" ht="105" outlineLevel="4">
      <c r="A126" s="1"/>
      <c r="B126" s="1">
        <v>825184</v>
      </c>
      <c r="C126" s="1" t="s">
        <v>481</v>
      </c>
      <c r="D126" s="1" t="s">
        <v>482</v>
      </c>
      <c r="E126" s="2" t="s">
        <v>473</v>
      </c>
      <c r="F126" s="2" t="s">
        <v>483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J126*321.30</f>
        <v>0</v>
      </c>
      <c r="L126" s="5"/>
    </row>
    <row r="127" spans="1:12" customHeight="1" ht="105" outlineLevel="4">
      <c r="A127" s="1"/>
      <c r="B127" s="1">
        <v>825185</v>
      </c>
      <c r="C127" s="1" t="s">
        <v>484</v>
      </c>
      <c r="D127" s="1" t="s">
        <v>485</v>
      </c>
      <c r="E127" s="2" t="s">
        <v>473</v>
      </c>
      <c r="F127" s="2" t="s">
        <v>486</v>
      </c>
      <c r="G127" s="2" t="s">
        <v>36</v>
      </c>
      <c r="H127" s="2">
        <v>0</v>
      </c>
      <c r="I127" s="1">
        <v>0</v>
      </c>
      <c r="J127" s="3" t="s">
        <v>18</v>
      </c>
      <c r="K127" s="2" t="str">
        <f>J127*339.15</f>
        <v>0</v>
      </c>
      <c r="L127" s="5"/>
    </row>
    <row r="128" spans="1:12" customHeight="1" ht="105" outlineLevel="4">
      <c r="A128" s="1"/>
      <c r="B128" s="1">
        <v>825186</v>
      </c>
      <c r="C128" s="1" t="s">
        <v>487</v>
      </c>
      <c r="D128" s="1" t="s">
        <v>488</v>
      </c>
      <c r="E128" s="2" t="s">
        <v>489</v>
      </c>
      <c r="F128" s="2" t="s">
        <v>490</v>
      </c>
      <c r="G128" s="2">
        <v>10</v>
      </c>
      <c r="H128" s="2">
        <v>0</v>
      </c>
      <c r="I128" s="1">
        <v>0</v>
      </c>
      <c r="J128" s="3" t="s">
        <v>18</v>
      </c>
      <c r="K128" s="2" t="str">
        <f>J128*879.11</f>
        <v>0</v>
      </c>
      <c r="L128" s="5"/>
    </row>
    <row r="129" spans="1:12" customHeight="1" ht="105" outlineLevel="4">
      <c r="A129" s="1"/>
      <c r="B129" s="1">
        <v>825187</v>
      </c>
      <c r="C129" s="1" t="s">
        <v>491</v>
      </c>
      <c r="D129" s="1" t="s">
        <v>492</v>
      </c>
      <c r="E129" s="2" t="s">
        <v>493</v>
      </c>
      <c r="F129" s="2" t="s">
        <v>494</v>
      </c>
      <c r="G129" s="2" t="s">
        <v>36</v>
      </c>
      <c r="H129" s="2">
        <v>0</v>
      </c>
      <c r="I129" s="1">
        <v>0</v>
      </c>
      <c r="J129" s="3" t="s">
        <v>18</v>
      </c>
      <c r="K129" s="2" t="str">
        <f>J129*589.05</f>
        <v>0</v>
      </c>
      <c r="L129" s="5"/>
    </row>
    <row r="130" spans="1:12" customHeight="1" ht="105" outlineLevel="4">
      <c r="A130" s="1"/>
      <c r="B130" s="1">
        <v>825188</v>
      </c>
      <c r="C130" s="1" t="s">
        <v>495</v>
      </c>
      <c r="D130" s="1" t="s">
        <v>496</v>
      </c>
      <c r="E130" s="2" t="s">
        <v>497</v>
      </c>
      <c r="F130" s="2" t="s">
        <v>494</v>
      </c>
      <c r="G130" s="2">
        <v>3</v>
      </c>
      <c r="H130" s="2">
        <v>0</v>
      </c>
      <c r="I130" s="1">
        <v>0</v>
      </c>
      <c r="J130" s="3" t="s">
        <v>18</v>
      </c>
      <c r="K130" s="2" t="str">
        <f>J130*589.05</f>
        <v>0</v>
      </c>
      <c r="L130" s="5"/>
    </row>
    <row r="131" spans="1:12" customHeight="1" ht="105" outlineLevel="4">
      <c r="A131" s="1"/>
      <c r="B131" s="1">
        <v>832480</v>
      </c>
      <c r="C131" s="1" t="s">
        <v>498</v>
      </c>
      <c r="D131" s="1" t="s">
        <v>499</v>
      </c>
      <c r="E131" s="2" t="s">
        <v>500</v>
      </c>
      <c r="F131" s="2" t="s">
        <v>452</v>
      </c>
      <c r="G131" s="2" t="s">
        <v>42</v>
      </c>
      <c r="H131" s="2">
        <v>0</v>
      </c>
      <c r="I131" s="1">
        <v>0</v>
      </c>
      <c r="J131" s="3" t="s">
        <v>18</v>
      </c>
      <c r="K131" s="2" t="str">
        <f>J131*301.96</f>
        <v>0</v>
      </c>
      <c r="L131" s="5"/>
    </row>
    <row r="132" spans="1:12" customHeight="1" ht="105" outlineLevel="4">
      <c r="A132" s="1"/>
      <c r="B132" s="1">
        <v>832481</v>
      </c>
      <c r="C132" s="1" t="s">
        <v>501</v>
      </c>
      <c r="D132" s="1" t="s">
        <v>502</v>
      </c>
      <c r="E132" s="2" t="s">
        <v>503</v>
      </c>
      <c r="F132" s="2" t="s">
        <v>504</v>
      </c>
      <c r="G132" s="2">
        <v>2</v>
      </c>
      <c r="H132" s="2">
        <v>0</v>
      </c>
      <c r="I132" s="1">
        <v>0</v>
      </c>
      <c r="J132" s="3" t="s">
        <v>18</v>
      </c>
      <c r="K132" s="2" t="str">
        <f>J132*325.76</f>
        <v>0</v>
      </c>
      <c r="L132" s="5"/>
    </row>
    <row r="133" spans="1:12" customHeight="1" ht="105" outlineLevel="4">
      <c r="A133" s="1"/>
      <c r="B133" s="1">
        <v>827059</v>
      </c>
      <c r="C133" s="1" t="s">
        <v>505</v>
      </c>
      <c r="D133" s="1" t="s">
        <v>506</v>
      </c>
      <c r="E133" s="2" t="s">
        <v>507</v>
      </c>
      <c r="F133" s="2" t="s">
        <v>508</v>
      </c>
      <c r="G133" s="2">
        <v>0</v>
      </c>
      <c r="H133" s="2">
        <v>0</v>
      </c>
      <c r="I133" s="1">
        <v>0</v>
      </c>
      <c r="J133" s="3" t="s">
        <v>18</v>
      </c>
      <c r="K133" s="2" t="str">
        <f>J133*266.26</f>
        <v>0</v>
      </c>
      <c r="L133" s="5"/>
    </row>
    <row r="134" spans="1:12" customHeight="1" ht="105" outlineLevel="4">
      <c r="A134" s="1"/>
      <c r="B134" s="1">
        <v>832482</v>
      </c>
      <c r="C134" s="1" t="s">
        <v>509</v>
      </c>
      <c r="D134" s="1" t="s">
        <v>510</v>
      </c>
      <c r="E134" s="2" t="s">
        <v>511</v>
      </c>
      <c r="F134" s="2" t="s">
        <v>512</v>
      </c>
      <c r="G134" s="2" t="s">
        <v>27</v>
      </c>
      <c r="H134" s="2">
        <v>0</v>
      </c>
      <c r="I134" s="1">
        <v>0</v>
      </c>
      <c r="J134" s="3" t="s">
        <v>18</v>
      </c>
      <c r="K134" s="2" t="str">
        <f>J134*166.60</f>
        <v>0</v>
      </c>
      <c r="L134" s="5"/>
    </row>
    <row r="135" spans="1:12" customHeight="1" ht="105" outlineLevel="4">
      <c r="A135" s="1"/>
      <c r="B135" s="1">
        <v>832494</v>
      </c>
      <c r="C135" s="1" t="s">
        <v>513</v>
      </c>
      <c r="D135" s="1" t="s">
        <v>514</v>
      </c>
      <c r="E135" s="2" t="s">
        <v>515</v>
      </c>
      <c r="F135" s="2" t="s">
        <v>516</v>
      </c>
      <c r="G135" s="2">
        <v>9</v>
      </c>
      <c r="H135" s="2">
        <v>0</v>
      </c>
      <c r="I135" s="1">
        <v>0</v>
      </c>
      <c r="J135" s="3" t="s">
        <v>18</v>
      </c>
      <c r="K135" s="2" t="str">
        <f>J135*908.86</f>
        <v>0</v>
      </c>
      <c r="L135" s="5"/>
    </row>
    <row r="136" spans="1:12" customHeight="1" ht="105" outlineLevel="4">
      <c r="A136" s="1"/>
      <c r="B136" s="1">
        <v>830638</v>
      </c>
      <c r="C136" s="1" t="s">
        <v>517</v>
      </c>
      <c r="D136" s="1" t="s">
        <v>518</v>
      </c>
      <c r="E136" s="2" t="s">
        <v>519</v>
      </c>
      <c r="F136" s="2" t="s">
        <v>520</v>
      </c>
      <c r="G136" s="2" t="s">
        <v>27</v>
      </c>
      <c r="H136" s="2">
        <v>0</v>
      </c>
      <c r="I136" s="1">
        <v>0</v>
      </c>
      <c r="J136" s="3" t="s">
        <v>18</v>
      </c>
      <c r="K136" s="2" t="str">
        <f>J136*946.05</f>
        <v>0</v>
      </c>
      <c r="L136" s="5"/>
    </row>
    <row r="137" spans="1:12" customHeight="1" ht="105" outlineLevel="4">
      <c r="A137" s="1"/>
      <c r="B137" s="1">
        <v>832495</v>
      </c>
      <c r="C137" s="1" t="s">
        <v>521</v>
      </c>
      <c r="D137" s="1" t="s">
        <v>522</v>
      </c>
      <c r="E137" s="2" t="s">
        <v>523</v>
      </c>
      <c r="F137" s="2" t="s">
        <v>524</v>
      </c>
      <c r="G137" s="2">
        <v>5</v>
      </c>
      <c r="H137" s="2">
        <v>0</v>
      </c>
      <c r="I137" s="1">
        <v>0</v>
      </c>
      <c r="J137" s="3" t="s">
        <v>18</v>
      </c>
      <c r="K137" s="2" t="str">
        <f>J137*1805.83</f>
        <v>0</v>
      </c>
      <c r="L137" s="5"/>
    </row>
    <row r="138" spans="1:12" customHeight="1" ht="105" outlineLevel="4">
      <c r="A138" s="1"/>
      <c r="B138" s="1">
        <v>832496</v>
      </c>
      <c r="C138" s="1" t="s">
        <v>525</v>
      </c>
      <c r="D138" s="1" t="s">
        <v>526</v>
      </c>
      <c r="E138" s="2" t="s">
        <v>527</v>
      </c>
      <c r="F138" s="2" t="s">
        <v>528</v>
      </c>
      <c r="G138" s="2">
        <v>6</v>
      </c>
      <c r="H138" s="2">
        <v>0</v>
      </c>
      <c r="I138" s="1">
        <v>0</v>
      </c>
      <c r="J138" s="3" t="s">
        <v>18</v>
      </c>
      <c r="K138" s="2" t="str">
        <f>J138*862.75</f>
        <v>0</v>
      </c>
      <c r="L138" s="5"/>
    </row>
    <row r="139" spans="1:12" customHeight="1" ht="105" outlineLevel="4">
      <c r="A139" s="1"/>
      <c r="B139" s="1">
        <v>832497</v>
      </c>
      <c r="C139" s="1" t="s">
        <v>529</v>
      </c>
      <c r="D139" s="1" t="s">
        <v>530</v>
      </c>
      <c r="E139" s="2" t="s">
        <v>531</v>
      </c>
      <c r="F139" s="2" t="s">
        <v>528</v>
      </c>
      <c r="G139" s="2">
        <v>4</v>
      </c>
      <c r="H139" s="2">
        <v>0</v>
      </c>
      <c r="I139" s="1">
        <v>0</v>
      </c>
      <c r="J139" s="3" t="s">
        <v>18</v>
      </c>
      <c r="K139" s="2" t="str">
        <f>J139*862.75</f>
        <v>0</v>
      </c>
      <c r="L139" s="5"/>
    </row>
    <row r="140" spans="1:12" customHeight="1" ht="105" outlineLevel="4">
      <c r="A140" s="1"/>
      <c r="B140" s="1">
        <v>828461</v>
      </c>
      <c r="C140" s="1" t="s">
        <v>532</v>
      </c>
      <c r="D140" s="1" t="s">
        <v>533</v>
      </c>
      <c r="E140" s="2" t="s">
        <v>534</v>
      </c>
      <c r="F140" s="2" t="s">
        <v>535</v>
      </c>
      <c r="G140" s="2" t="s">
        <v>17</v>
      </c>
      <c r="H140" s="2">
        <v>0</v>
      </c>
      <c r="I140" s="1">
        <v>0</v>
      </c>
      <c r="J140" s="3" t="s">
        <v>18</v>
      </c>
      <c r="K140" s="2" t="str">
        <f>J140*1319.41</f>
        <v>0</v>
      </c>
      <c r="L140" s="5"/>
    </row>
    <row r="141" spans="1:12" customHeight="1" ht="105" outlineLevel="4">
      <c r="A141" s="1"/>
      <c r="B141" s="1">
        <v>825197</v>
      </c>
      <c r="C141" s="1" t="s">
        <v>536</v>
      </c>
      <c r="D141" s="1" t="s">
        <v>537</v>
      </c>
      <c r="E141" s="2" t="s">
        <v>538</v>
      </c>
      <c r="F141" s="2" t="s">
        <v>539</v>
      </c>
      <c r="G141" s="2">
        <v>1</v>
      </c>
      <c r="H141" s="2">
        <v>0</v>
      </c>
      <c r="I141" s="1">
        <v>0</v>
      </c>
      <c r="J141" s="3" t="s">
        <v>18</v>
      </c>
      <c r="K141" s="2" t="str">
        <f>J141*821.10</f>
        <v>0</v>
      </c>
      <c r="L141" s="5"/>
    </row>
    <row r="142" spans="1:12" customHeight="1" ht="105" outlineLevel="4">
      <c r="A142" s="1"/>
      <c r="B142" s="1">
        <v>825198</v>
      </c>
      <c r="C142" s="1" t="s">
        <v>540</v>
      </c>
      <c r="D142" s="1" t="s">
        <v>541</v>
      </c>
      <c r="E142" s="2" t="s">
        <v>542</v>
      </c>
      <c r="F142" s="2" t="s">
        <v>543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J142*1053.15</f>
        <v>0</v>
      </c>
      <c r="L142" s="5"/>
    </row>
    <row r="143" spans="1:12" customHeight="1" ht="105" outlineLevel="4">
      <c r="A143" s="1"/>
      <c r="B143" s="1">
        <v>825199</v>
      </c>
      <c r="C143" s="1" t="s">
        <v>544</v>
      </c>
      <c r="D143" s="1" t="s">
        <v>545</v>
      </c>
      <c r="E143" s="2" t="s">
        <v>546</v>
      </c>
      <c r="F143" s="2" t="s">
        <v>547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J143*1094.80</f>
        <v>0</v>
      </c>
      <c r="L143" s="5"/>
    </row>
    <row r="144" spans="1:12" customHeight="1" ht="105" outlineLevel="4">
      <c r="A144" s="1"/>
      <c r="B144" s="1">
        <v>825200</v>
      </c>
      <c r="C144" s="1" t="s">
        <v>548</v>
      </c>
      <c r="D144" s="1" t="s">
        <v>549</v>
      </c>
      <c r="E144" s="2" t="s">
        <v>550</v>
      </c>
      <c r="F144" s="2" t="s">
        <v>551</v>
      </c>
      <c r="G144" s="2">
        <v>6</v>
      </c>
      <c r="H144" s="2">
        <v>0</v>
      </c>
      <c r="I144" s="1">
        <v>0</v>
      </c>
      <c r="J144" s="3" t="s">
        <v>18</v>
      </c>
      <c r="K144" s="2" t="str">
        <f>J144*1581.21</f>
        <v>0</v>
      </c>
      <c r="L144" s="5"/>
    </row>
    <row r="145" spans="1:12" customHeight="1" ht="105" outlineLevel="4">
      <c r="A145" s="1"/>
      <c r="B145" s="1">
        <v>870283</v>
      </c>
      <c r="C145" s="1" t="s">
        <v>552</v>
      </c>
      <c r="D145" s="1"/>
      <c r="E145" s="2" t="s">
        <v>553</v>
      </c>
      <c r="F145" s="2" t="s">
        <v>554</v>
      </c>
      <c r="G145" s="2">
        <v>1</v>
      </c>
      <c r="H145" s="2">
        <v>0</v>
      </c>
      <c r="I145" s="1">
        <v>0</v>
      </c>
      <c r="J145" s="3" t="s">
        <v>18</v>
      </c>
      <c r="K145" s="2" t="str">
        <f>J145*400.00</f>
        <v>0</v>
      </c>
      <c r="L145" s="5"/>
    </row>
    <row r="146" spans="1:12" customHeight="1" ht="105" outlineLevel="4">
      <c r="A146" s="1"/>
      <c r="B146" s="1">
        <v>870284</v>
      </c>
      <c r="C146" s="1" t="s">
        <v>555</v>
      </c>
      <c r="D146" s="1"/>
      <c r="E146" s="2" t="s">
        <v>556</v>
      </c>
      <c r="F146" s="2" t="s">
        <v>557</v>
      </c>
      <c r="G146" s="2" t="s">
        <v>27</v>
      </c>
      <c r="H146" s="2">
        <v>0</v>
      </c>
      <c r="I146" s="1">
        <v>0</v>
      </c>
      <c r="J146" s="3" t="s">
        <v>18</v>
      </c>
      <c r="K146" s="2" t="str">
        <f>J146*474.11</f>
        <v>0</v>
      </c>
      <c r="L146" s="5"/>
    </row>
    <row r="147" spans="1:12" customHeight="1" ht="105" outlineLevel="4">
      <c r="A147" s="1"/>
      <c r="B147" s="1">
        <v>870285</v>
      </c>
      <c r="C147" s="1" t="s">
        <v>558</v>
      </c>
      <c r="D147" s="1"/>
      <c r="E147" s="2" t="s">
        <v>559</v>
      </c>
      <c r="F147" s="2" t="s">
        <v>554</v>
      </c>
      <c r="G147" s="2">
        <v>2</v>
      </c>
      <c r="H147" s="2">
        <v>0</v>
      </c>
      <c r="I147" s="1">
        <v>0</v>
      </c>
      <c r="J147" s="3" t="s">
        <v>18</v>
      </c>
      <c r="K147" s="2" t="str">
        <f>J147*400.00</f>
        <v>0</v>
      </c>
      <c r="L147" s="5"/>
    </row>
    <row r="148" spans="1:12" customHeight="1" ht="105" outlineLevel="4">
      <c r="A148" s="1"/>
      <c r="B148" s="1">
        <v>870286</v>
      </c>
      <c r="C148" s="1" t="s">
        <v>560</v>
      </c>
      <c r="D148" s="1"/>
      <c r="E148" s="2" t="s">
        <v>561</v>
      </c>
      <c r="F148" s="2" t="s">
        <v>557</v>
      </c>
      <c r="G148" s="2">
        <v>0</v>
      </c>
      <c r="H148" s="2">
        <v>0</v>
      </c>
      <c r="I148" s="1">
        <v>0</v>
      </c>
      <c r="J148" s="3" t="s">
        <v>18</v>
      </c>
      <c r="K148" s="2" t="str">
        <f>J148*474.11</f>
        <v>0</v>
      </c>
      <c r="L148" s="5"/>
    </row>
    <row r="149" spans="1:12" customHeight="1" ht="105" outlineLevel="4">
      <c r="A149" s="1"/>
      <c r="B149" s="1">
        <v>874426</v>
      </c>
      <c r="C149" s="1" t="s">
        <v>562</v>
      </c>
      <c r="D149" s="1"/>
      <c r="E149" s="2" t="s">
        <v>563</v>
      </c>
      <c r="F149" s="2" t="s">
        <v>557</v>
      </c>
      <c r="G149" s="2">
        <v>0</v>
      </c>
      <c r="H149" s="2">
        <v>0</v>
      </c>
      <c r="I149" s="1">
        <v>0</v>
      </c>
      <c r="J149" s="3" t="s">
        <v>18</v>
      </c>
      <c r="K149" s="2" t="str">
        <f>J149*474.11</f>
        <v>0</v>
      </c>
      <c r="L149" s="5"/>
    </row>
    <row r="150" spans="1:12" outlineLevel="2">
      <c r="A150" s="8" t="s">
        <v>564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5"/>
    </row>
    <row r="151" spans="1:12" customHeight="1" ht="105" outlineLevel="4">
      <c r="A151" s="1"/>
      <c r="B151" s="1">
        <v>834474</v>
      </c>
      <c r="C151" s="1" t="s">
        <v>565</v>
      </c>
      <c r="D151" s="1" t="s">
        <v>566</v>
      </c>
      <c r="E151" s="2" t="s">
        <v>567</v>
      </c>
      <c r="F151" s="2" t="s">
        <v>568</v>
      </c>
      <c r="G151" s="2" t="s">
        <v>36</v>
      </c>
      <c r="H151" s="2">
        <v>0</v>
      </c>
      <c r="I151" s="1">
        <v>0</v>
      </c>
      <c r="J151" s="3" t="s">
        <v>18</v>
      </c>
      <c r="K151" s="2" t="str">
        <f>J151*593.55</f>
        <v>0</v>
      </c>
      <c r="L151" s="5"/>
    </row>
    <row r="152" spans="1:12" customHeight="1" ht="105" outlineLevel="4">
      <c r="A152" s="1"/>
      <c r="B152" s="1">
        <v>834475</v>
      </c>
      <c r="C152" s="1" t="s">
        <v>569</v>
      </c>
      <c r="D152" s="1" t="s">
        <v>570</v>
      </c>
      <c r="E152" s="2" t="s">
        <v>571</v>
      </c>
      <c r="F152" s="2" t="s">
        <v>572</v>
      </c>
      <c r="G152" s="2" t="s">
        <v>36</v>
      </c>
      <c r="H152" s="2">
        <v>0</v>
      </c>
      <c r="I152" s="1">
        <v>0</v>
      </c>
      <c r="J152" s="3" t="s">
        <v>18</v>
      </c>
      <c r="K152" s="2" t="str">
        <f>J152*677.28</f>
        <v>0</v>
      </c>
      <c r="L152" s="5"/>
    </row>
    <row r="153" spans="1:12" customHeight="1" ht="105" outlineLevel="4">
      <c r="A153" s="1"/>
      <c r="B153" s="1">
        <v>834476</v>
      </c>
      <c r="C153" s="1" t="s">
        <v>573</v>
      </c>
      <c r="D153" s="1" t="s">
        <v>574</v>
      </c>
      <c r="E153" s="2" t="s">
        <v>575</v>
      </c>
      <c r="F153" s="2" t="s">
        <v>576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J153*1061.53</f>
        <v>0</v>
      </c>
      <c r="L153" s="5"/>
    </row>
    <row r="154" spans="1:12" customHeight="1" ht="105" outlineLevel="4">
      <c r="A154" s="1"/>
      <c r="B154" s="1">
        <v>834477</v>
      </c>
      <c r="C154" s="1" t="s">
        <v>577</v>
      </c>
      <c r="D154" s="1" t="s">
        <v>578</v>
      </c>
      <c r="E154" s="2" t="s">
        <v>579</v>
      </c>
      <c r="F154" s="2" t="s">
        <v>580</v>
      </c>
      <c r="G154" s="2" t="s">
        <v>27</v>
      </c>
      <c r="H154" s="2">
        <v>0</v>
      </c>
      <c r="I154" s="1">
        <v>0</v>
      </c>
      <c r="J154" s="3" t="s">
        <v>18</v>
      </c>
      <c r="K154" s="2" t="str">
        <f>J154*585.36</f>
        <v>0</v>
      </c>
      <c r="L154" s="5"/>
    </row>
    <row r="155" spans="1:12" customHeight="1" ht="105" outlineLevel="4">
      <c r="A155" s="1"/>
      <c r="B155" s="1">
        <v>834478</v>
      </c>
      <c r="C155" s="1" t="s">
        <v>581</v>
      </c>
      <c r="D155" s="1" t="s">
        <v>582</v>
      </c>
      <c r="E155" s="2" t="s">
        <v>583</v>
      </c>
      <c r="F155" s="2" t="s">
        <v>584</v>
      </c>
      <c r="G155" s="2" t="s">
        <v>36</v>
      </c>
      <c r="H155" s="2">
        <v>0</v>
      </c>
      <c r="I155" s="1">
        <v>0</v>
      </c>
      <c r="J155" s="3" t="s">
        <v>18</v>
      </c>
      <c r="K155" s="2" t="str">
        <f>J155*757.94</f>
        <v>0</v>
      </c>
      <c r="L155" s="5"/>
    </row>
    <row r="156" spans="1:12" customHeight="1" ht="105" outlineLevel="4">
      <c r="A156" s="1"/>
      <c r="B156" s="1">
        <v>834479</v>
      </c>
      <c r="C156" s="1" t="s">
        <v>585</v>
      </c>
      <c r="D156" s="1" t="s">
        <v>586</v>
      </c>
      <c r="E156" s="2" t="s">
        <v>587</v>
      </c>
      <c r="F156" s="2" t="s">
        <v>588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J156*1138.93</f>
        <v>0</v>
      </c>
      <c r="L156" s="5"/>
    </row>
    <row r="157" spans="1:12" customHeight="1" ht="105" outlineLevel="4">
      <c r="A157" s="1"/>
      <c r="B157" s="1">
        <v>836399</v>
      </c>
      <c r="C157" s="1" t="s">
        <v>589</v>
      </c>
      <c r="D157" s="1" t="s">
        <v>590</v>
      </c>
      <c r="E157" s="2" t="s">
        <v>591</v>
      </c>
      <c r="F157" s="2" t="s">
        <v>592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J157*439.27</f>
        <v>0</v>
      </c>
      <c r="L157" s="5"/>
    </row>
    <row r="158" spans="1:12" customHeight="1" ht="105" outlineLevel="4">
      <c r="A158" s="1"/>
      <c r="B158" s="1">
        <v>836400</v>
      </c>
      <c r="C158" s="1" t="s">
        <v>593</v>
      </c>
      <c r="D158" s="1" t="s">
        <v>594</v>
      </c>
      <c r="E158" s="2" t="s">
        <v>595</v>
      </c>
      <c r="F158" s="2" t="s">
        <v>596</v>
      </c>
      <c r="G158" s="2">
        <v>8</v>
      </c>
      <c r="H158" s="2">
        <v>0</v>
      </c>
      <c r="I158" s="1">
        <v>0</v>
      </c>
      <c r="J158" s="3" t="s">
        <v>18</v>
      </c>
      <c r="K158" s="2" t="str">
        <f>J158*1197.78</f>
        <v>0</v>
      </c>
      <c r="L15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3:K73"/>
    <mergeCell ref="A4:K4"/>
    <mergeCell ref="A34:K34"/>
    <mergeCell ref="A68:K68"/>
    <mergeCell ref="A74:K74"/>
    <mergeCell ref="A112:K112"/>
    <mergeCell ref="A150:K15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2025-10-29T11:29:30+03:00</dcterms:created>
  <dcterms:modified xsi:type="dcterms:W3CDTF">2025-10-29T11:29:30+03:00</dcterms:modified>
  <dc:title>Untitled Spreadsheet</dc:title>
  <dc:description/>
  <dc:subject/>
  <cp:keywords/>
  <cp:category/>
</cp:coreProperties>
</file>