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<sst xmlns="http://schemas.openxmlformats.org/spreadsheetml/2006/main" uniqueCount="620">
  <si>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</si>
  <si>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</si>
  <si>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</si>
  <si>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</si>
  <si>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</si>
  <si>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</si>
  <si>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</si>
  <si>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</si>
  <si>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</si>
  <si>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</si>
  <si>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</si>
  <si>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</si>
  <si>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</si>
  <si>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</si>
  <si>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</si>
  <si>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</si>
  <si>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</si>
  <si>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&gt;25</t>
  </si>
  <si>
    <t>&gt;500</t>
  </si>
  <si>
    <t>шт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</si>
  <si>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</si>
  <si>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</si>
  <si>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</si>
  <si>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</si>
  <si>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</si>
  <si>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</si>
  <si>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</si>
  <si>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</si>
  <si>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&gt;50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</si>
  <si>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</si>
  <si>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</si>
  <si>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</si>
  <si>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</si>
  <si>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</si>
  <si>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</si>
  <si>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</si>
  <si>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</si>
  <si>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</si>
  <si>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</si>
  <si>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</si>
  <si>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</si>
  <si>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</si>
  <si>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</si>
  <si>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</si>
  <si>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</si>
  <si>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&gt;100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</si>
  <si>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</si>
  <si>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</si>
  <si>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</si>
  <si>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</si>
  <si>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</si>
  <si>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</si>
  <si>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</si>
  <si>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</si>
  <si>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&gt;10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</si>
  <si>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</si>
  <si>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</si>
  <si>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</si>
  <si>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</si>
  <si>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</si>
  <si>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</si>
  <si>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</si>
  <si>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</si>
  <si>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</si>
  <si>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</si>
  <si>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</si>
  <si>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</si>
  <si>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</si>
  <si>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</si>
  <si>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</si>
  <si>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</si>
  <si>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</si>
  <si>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</si>
  <si>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</si>
  <si>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</si>
  <si>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</si>
  <si>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</si>
  <si>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</si>
  <si>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</si>
  <si>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</si>
  <si>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</si>
  <si>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</si>
  <si>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</si>
  <si>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</si>
  <si>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</si>
  <si>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</si>
  <si>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</si>
  <si>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</si>
  <si>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</si>
  <si>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</si>
  <si>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</si>
  <si>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</si>
  <si>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</si>
  <si>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</si>
  <si>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</si>
  <si>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</si>
  <si>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</si>
  <si>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</si>
  <si>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</si>
  <si>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</si>
  <si>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</si>
  <si>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</si>
  <si>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</si>
  <si>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</si>
  <si>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</si>
  <si>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</si>
  <si>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</si>
  <si>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 c внешним  силиконо</t>
  </si>
  <si>
    <t>GPS-160001</t>
  </si>
  <si>
    <t>BZEN20</t>
  </si>
  <si>
    <t>Гибкая подводка для воды 20см 1/2 ВН-ВН нержавейка в СИЛИКОН покрытии (150шт)</t>
  </si>
  <si>
    <t>74.38 руб.</t>
  </si>
  <si>
    <t>GPS-160002</t>
  </si>
  <si>
    <t>BZEN30</t>
  </si>
  <si>
    <t>Гибкая подводка для воды 30см 1/2 ВН-ВН нержавейка в СИЛИКОН покрытии (150шт)</t>
  </si>
  <si>
    <t>83.30 руб.</t>
  </si>
  <si>
    <t>GPS-160003</t>
  </si>
  <si>
    <t>BZEN40</t>
  </si>
  <si>
    <t>Гибкая подводка для воды 40см 1/2 ВН-ВН нержавейка в СИЛИКОН покрытии (150шт)</t>
  </si>
  <si>
    <t>92.23 руб.</t>
  </si>
  <si>
    <t>GPS-160004</t>
  </si>
  <si>
    <t>BZEN50</t>
  </si>
  <si>
    <t>Гибкая подводка для воды 50см 1/2 ВН-ВН нержавейка в СИЛИКОН покрытии (150шт)</t>
  </si>
  <si>
    <t>101.15 руб.</t>
  </si>
  <si>
    <t>GPS-160005</t>
  </si>
  <si>
    <t>BZEN60</t>
  </si>
  <si>
    <t>Гибкая подводка для воды 60см 1/2 ВН-ВН нержавейка в СИЛИКОН покрытии (150шт)</t>
  </si>
  <si>
    <t>110.08 руб.</t>
  </si>
  <si>
    <t>GPS-160006</t>
  </si>
  <si>
    <t>BZEN80</t>
  </si>
  <si>
    <t>Гибкая подводка для воды 80см 1/2 ВН-ВН нержавейка в СИЛИКОН покрытии (100шт)</t>
  </si>
  <si>
    <t>127.93 руб.</t>
  </si>
  <si>
    <t>GPS-160007</t>
  </si>
  <si>
    <t>BZEN100</t>
  </si>
  <si>
    <t>Гибкая подводка для воды 100см 1/2 ВН-ВН нержавейка в СИЛИКОН покрытии (100шт)</t>
  </si>
  <si>
    <t>145.78 руб.</t>
  </si>
  <si>
    <t>GPS-160008</t>
  </si>
  <si>
    <t>BZEN120</t>
  </si>
  <si>
    <t>Гибкая подводка для воды 120см 1/2 ВН-ВН нержавейка в СИЛИКОН покрытии (50шт)</t>
  </si>
  <si>
    <t>165.11 руб.</t>
  </si>
  <si>
    <t>GPS-160009</t>
  </si>
  <si>
    <t>BZEN150</t>
  </si>
  <si>
    <t>Гибкая подводка для воды 150см 1/2 ВН-ВН нержавейка в СИЛИКОН покрытии (50шт)</t>
  </si>
  <si>
    <t>193.38 руб.</t>
  </si>
  <si>
    <t>GPS-160010</t>
  </si>
  <si>
    <t>BZEN200</t>
  </si>
  <si>
    <t>Гибкая подводка для воды 200см 1/2 ВН-ВН нержавейка в СИЛИКОН покрытии (50шт)</t>
  </si>
  <si>
    <t>238.00 руб.</t>
  </si>
  <si>
    <t>GPS-160013</t>
  </si>
  <si>
    <t>BZEW20</t>
  </si>
  <si>
    <t>Гибкая подводка для воды 20см 1/2 ВН-НАР нержавейка в СИЛИКОН покрытии (150шт)</t>
  </si>
  <si>
    <t>75.86 руб.</t>
  </si>
  <si>
    <t>GPS-160014</t>
  </si>
  <si>
    <t>BZEW30</t>
  </si>
  <si>
    <t>Гибкая подводка для воды 30см 1/2 ВН-НАР нержавейка в СИЛИКОН покрытии (150шт)</t>
  </si>
  <si>
    <t>84.79 руб.</t>
  </si>
  <si>
    <t>GPS-160015</t>
  </si>
  <si>
    <t>BZEW40</t>
  </si>
  <si>
    <t>Гибкая подводка для воды 40см 1/2 ВН-НАР нержавейка в СИЛИКОН покрытии (150шт)</t>
  </si>
  <si>
    <t>93.71 руб.</t>
  </si>
  <si>
    <t>GPS-160016</t>
  </si>
  <si>
    <t>BZEW50</t>
  </si>
  <si>
    <t>Гибкая подводка для воды 50см 1/2 ВН-НАР нержавейка в СИЛИКОН покрытии (150шт)</t>
  </si>
  <si>
    <t>102.64 руб.</t>
  </si>
  <si>
    <t>GPS-160017</t>
  </si>
  <si>
    <t>BZEW60</t>
  </si>
  <si>
    <t>Гибкая подводка для воды 60см 1/2 ВН-НАР нержавейка в СИЛИКОН покрытии (150шт)</t>
  </si>
  <si>
    <t>111.56 руб.</t>
  </si>
  <si>
    <t>GPS-160018</t>
  </si>
  <si>
    <t>BZEW80</t>
  </si>
  <si>
    <t>Гибкая подводка для воды 80см 1/2 ВН-НАР нержавейка в СИЛИКОН покрытии (100шт)</t>
  </si>
  <si>
    <t>130.90 руб.</t>
  </si>
  <si>
    <t>GPS-160019</t>
  </si>
  <si>
    <t>BZEW100</t>
  </si>
  <si>
    <t>Гибкая подводка для воды 100см 1/2 ВН-НАР нержавейка в СИЛИКОН покрытии (100шт)</t>
  </si>
  <si>
    <t>148.75 руб.</t>
  </si>
  <si>
    <t>GPS-160020</t>
  </si>
  <si>
    <t>BZEW120</t>
  </si>
  <si>
    <t>Гибкая подводка для воды 120см 1/2 ВН-НАР нержавейка в СИЛИКОН покрытии (50шт)</t>
  </si>
  <si>
    <t>166.60 руб.</t>
  </si>
  <si>
    <t>GPS-160021</t>
  </si>
  <si>
    <t>BZEW150</t>
  </si>
  <si>
    <t>Гибкая подводка для воды 150см 1/2 ВН-НАР нержавейка в СИЛИКОН покрытии (50шт)</t>
  </si>
  <si>
    <t>GPS-160022</t>
  </si>
  <si>
    <t>BZEW200</t>
  </si>
  <si>
    <t>Гибкая подводка для воды 200см 1/2 ВН-НАР нержавейка в СИЛИКОН покрытии (50шт)</t>
  </si>
  <si>
    <t>239.49 руб.</t>
  </si>
  <si>
    <t>Гибкая подводка для воды АКВАЛЮКС</t>
  </si>
  <si>
    <t>GPS-110001</t>
  </si>
  <si>
    <t>BZN20</t>
  </si>
  <si>
    <t>Гибкая подводка для воды 20см 1/2 в-в  нерж сталь VIEIR (200шт)</t>
  </si>
  <si>
    <t>69.91 руб.</t>
  </si>
  <si>
    <t>GPS-110002</t>
  </si>
  <si>
    <t>BZN30</t>
  </si>
  <si>
    <t>Гибкая подводка для воды 30см 1/2 в-в  нерж сталь VIEIR (150шт)</t>
  </si>
  <si>
    <t>78.84 руб.</t>
  </si>
  <si>
    <t>GPS-110003</t>
  </si>
  <si>
    <t>BZN40</t>
  </si>
  <si>
    <t>Гибкая подводка для воды 40см 1/2 в-в  нерж сталь VIEIR (150шт)</t>
  </si>
  <si>
    <t>87.76 руб.</t>
  </si>
  <si>
    <t>GPS-110004</t>
  </si>
  <si>
    <t>BZN50</t>
  </si>
  <si>
    <t>Гибкая подводка для воды 50см 1/2 в-в  нерж сталь VIEIR (150шт)</t>
  </si>
  <si>
    <t>95.20 руб.</t>
  </si>
  <si>
    <t>GPS-110005</t>
  </si>
  <si>
    <t>BZN60</t>
  </si>
  <si>
    <t>Гибкая подводка для воды 60см 1/2 в-в  нерж сталь VIEIR (150шт)</t>
  </si>
  <si>
    <t>GPS-110006</t>
  </si>
  <si>
    <t>BZN80</t>
  </si>
  <si>
    <t>Гибкая подводка для воды 80см 1/2 в-в  нерж сталь VIEIR (100шт)</t>
  </si>
  <si>
    <t>119.00 руб.</t>
  </si>
  <si>
    <t>GPS-110007</t>
  </si>
  <si>
    <t>BZN100</t>
  </si>
  <si>
    <t>Гибкая подводка для воды 100см 1/2 в-в  нерж сталь VIEIR (100шт)</t>
  </si>
  <si>
    <t>135.36 руб.</t>
  </si>
  <si>
    <t>GPS-110008</t>
  </si>
  <si>
    <t>BZN120</t>
  </si>
  <si>
    <t>Гибкая подводка для воды 120см 1/2 в-в  нерж сталь VIEIR (50шт)</t>
  </si>
  <si>
    <t>150.24 руб.</t>
  </si>
  <si>
    <t>GPS-110009</t>
  </si>
  <si>
    <t>BZN150</t>
  </si>
  <si>
    <t>Гибкая подводка для воды 150см 1/2 в-в  нерж сталь VIEIR (50шт)</t>
  </si>
  <si>
    <t>175.53 руб.</t>
  </si>
  <si>
    <t>GPS-110011</t>
  </si>
  <si>
    <t>BZN200</t>
  </si>
  <si>
    <t>Гибкая подводка для воды 200см 1/2 в-в  нерж сталь VIEIR (50шт)</t>
  </si>
  <si>
    <t>215.69 руб.</t>
  </si>
  <si>
    <t>GPS-110013</t>
  </si>
  <si>
    <t>BZN300</t>
  </si>
  <si>
    <t>Гибкая подводка для воды 300см 1/2 в-в  нерж сталь VIEIR (50шт)</t>
  </si>
  <si>
    <t>294.53 руб.</t>
  </si>
  <si>
    <t>GPS-110015</t>
  </si>
  <si>
    <t>BZN400</t>
  </si>
  <si>
    <t>Гибкая подводка для воды 400см 1/2 в-в  нерж сталь VIEIR (20шт)</t>
  </si>
  <si>
    <t>374.85 руб.</t>
  </si>
  <si>
    <t>GPS-110016</t>
  </si>
  <si>
    <t>BZW20</t>
  </si>
  <si>
    <t>Гибкая подводка для воды 20см 1/2 в-н  нерж сталь VIEIR (200шт)</t>
  </si>
  <si>
    <t>72.89 руб.</t>
  </si>
  <si>
    <t>GPS-110017</t>
  </si>
  <si>
    <t>BZW30</t>
  </si>
  <si>
    <t>Гибкая подводка для воды 30см 1/2 в-н  нерж сталь VIEIR (150шт)</t>
  </si>
  <si>
    <t>80.33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</si>
  <si>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</si>
  <si>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</si>
  <si>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</si>
  <si>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</si>
  <si>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</si>
  <si>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</si>
  <si>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96.69 руб.</t>
  </si>
  <si>
    <t>GPS-110020</t>
  </si>
  <si>
    <t>BZW60</t>
  </si>
  <si>
    <t>Гибкая подводка для воды 60см 1/2 в-н  нерж сталь VIEIR (150шт)</t>
  </si>
  <si>
    <t>104.13 руб.</t>
  </si>
  <si>
    <t>GPS-110021</t>
  </si>
  <si>
    <t>BZW80</t>
  </si>
  <si>
    <t>Гибкая подводка для воды 80см 1/2 в-н  нерж сталь VIEIR (100шт)</t>
  </si>
  <si>
    <t>120.49 руб.</t>
  </si>
  <si>
    <t>GPS-110022</t>
  </si>
  <si>
    <t>BZW100</t>
  </si>
  <si>
    <t>Гибкая подводка для воды 100см 1/2 в-н  нерж сталь VIEIR (100шт)</t>
  </si>
  <si>
    <t>136.85 руб.</t>
  </si>
  <si>
    <t>GPS-110023</t>
  </si>
  <si>
    <t>BZW120</t>
  </si>
  <si>
    <t>Гибкая подводка для воды 120см 1/2 в-н  нерж сталь VIEIR (50шт)</t>
  </si>
  <si>
    <t>151.73 руб.</t>
  </si>
  <si>
    <t>GPS-110024</t>
  </si>
  <si>
    <t>BZW150</t>
  </si>
  <si>
    <t>Гибкая подводка для воды 150см 1/2 в-н  нерж сталь VIEIR (50шт)</t>
  </si>
  <si>
    <t>177.01 руб.</t>
  </si>
  <si>
    <t>GPS-110026</t>
  </si>
  <si>
    <t>BZW200</t>
  </si>
  <si>
    <t>Гибкая подводка для воды 200см 1/2 в-н  нерж сталь VIEIR (50шт)</t>
  </si>
  <si>
    <t>217.18 руб.</t>
  </si>
  <si>
    <t>GPS-110028</t>
  </si>
  <si>
    <t>BZW300</t>
  </si>
  <si>
    <t>Гибкая подводка для воды 300см 1/2 в-н  нерж сталь VIEIR (50шт)</t>
  </si>
  <si>
    <t>296.01 руб.</t>
  </si>
  <si>
    <t>GPS-110030</t>
  </si>
  <si>
    <t>BZW400</t>
  </si>
  <si>
    <t>Гибкая подводка для воды 400см 1/2 в-н  нерж сталь VIEIR (20шт)</t>
  </si>
  <si>
    <t>376.34 руб.</t>
  </si>
  <si>
    <t>Гибкая подводка для воды АКВАЛЮКС ГИГАНТ</t>
  </si>
  <si>
    <t>GPS-120033</t>
  </si>
  <si>
    <t>BZCN50</t>
  </si>
  <si>
    <t>подводка ГИГАНТ 50см 1" вн-вн (1/25шт)</t>
  </si>
  <si>
    <t>657.48 руб.</t>
  </si>
  <si>
    <t>GPS-120034</t>
  </si>
  <si>
    <t>BZCN60</t>
  </si>
  <si>
    <t>подводка ГИГАНТ 60см 1" вн-вн (1/25шт)</t>
  </si>
  <si>
    <t>711.03 руб.</t>
  </si>
  <si>
    <t>GPS-120035</t>
  </si>
  <si>
    <t>BZCN80</t>
  </si>
  <si>
    <t>подводка ГИГАНТ 80см 1" вн-вн (1/25шт)</t>
  </si>
  <si>
    <t>816.64 руб.</t>
  </si>
  <si>
    <t>GPS-120036</t>
  </si>
  <si>
    <t>BZCN100</t>
  </si>
  <si>
    <t>подводка ГИГАНТ 100см 1" вн-вн (1/25шт)</t>
  </si>
  <si>
    <t>923.74 руб.</t>
  </si>
  <si>
    <t>GPS-120037</t>
  </si>
  <si>
    <t>BZCN120</t>
  </si>
  <si>
    <t>подводка ГИГАНТ 120см 1" вн-вн (1/25шт)</t>
  </si>
  <si>
    <t>1 029.35 руб.</t>
  </si>
  <si>
    <t>GPS-120038</t>
  </si>
  <si>
    <t>BZCN150</t>
  </si>
  <si>
    <t>подводка ГИГАНТ 150см 1" вн-вн (1/25шт)</t>
  </si>
  <si>
    <t>1 188.51 руб.</t>
  </si>
  <si>
    <t>GPS-120039</t>
  </si>
  <si>
    <t>BZCN200</t>
  </si>
  <si>
    <t>подводка ГИГАНТ 200см 1" вн-вн (1/25шт)</t>
  </si>
  <si>
    <t>1 453.29 руб.</t>
  </si>
  <si>
    <t>GPS-120040</t>
  </si>
  <si>
    <t>BZCW50</t>
  </si>
  <si>
    <t>подводка ГИГАНТ 50см 1" вн-нар (1/25шт)</t>
  </si>
  <si>
    <t>647.06 руб.</t>
  </si>
  <si>
    <t>GPS-120041</t>
  </si>
  <si>
    <t>BZCW60</t>
  </si>
  <si>
    <t>подводка ГИГАНТ 60см 1" вн-нар (1/25шт)</t>
  </si>
  <si>
    <t>700.61 руб.</t>
  </si>
  <si>
    <t>GPS-120042</t>
  </si>
  <si>
    <t>BZCW80</t>
  </si>
  <si>
    <t>подводка ГИГАНТ 80см 1" вн-нар (1/25шт)</t>
  </si>
  <si>
    <t>804.74 руб.</t>
  </si>
  <si>
    <t>GPS-120043</t>
  </si>
  <si>
    <t>BZCW100</t>
  </si>
  <si>
    <t>подводка ГИГАНТ 100см 1" вн-нар (1/25шт)</t>
  </si>
  <si>
    <t>911.84 руб.</t>
  </si>
  <si>
    <t>GPS-120044</t>
  </si>
  <si>
    <t>BZCW120</t>
  </si>
  <si>
    <t>подводка ГИГАНТ 120см 1" вн-нар (1/25шт)</t>
  </si>
  <si>
    <t>1 017.45 руб.</t>
  </si>
  <si>
    <t>GPS-120045</t>
  </si>
  <si>
    <t>BZCW150</t>
  </si>
  <si>
    <t>подводка ГИГАНТ 150см 1" вн-нар (1/25шт)</t>
  </si>
  <si>
    <t>1 175.13 руб.</t>
  </si>
  <si>
    <t>GPS-120046</t>
  </si>
  <si>
    <t>BZCW200</t>
  </si>
  <si>
    <t>подводка ГИГАНТ 200см 1" вн-нар (1/25шт)</t>
  </si>
  <si>
    <t>1 442.88 руб.</t>
  </si>
  <si>
    <t>GPS-120047</t>
  </si>
  <si>
    <t>BZLN60</t>
  </si>
  <si>
    <t>подводка угловая ГИГАНТ 60см 1" вн-вн (1/25шт)</t>
  </si>
  <si>
    <t>761.60 руб.</t>
  </si>
  <si>
    <t>GPS-120048</t>
  </si>
  <si>
    <t>BZLN80</t>
  </si>
  <si>
    <t>подводка угловая ГИГАНТ 80см 1" вн-вн (1/25шт)</t>
  </si>
  <si>
    <t>868.70 руб.</t>
  </si>
  <si>
    <t>GPS-120049</t>
  </si>
  <si>
    <t>BZLN100</t>
  </si>
  <si>
    <t>подводка угловая ГИГАНТ 100см 1" вн-вн (1/25шт)</t>
  </si>
  <si>
    <t>975.80 руб.</t>
  </si>
  <si>
    <t>GPS-120050</t>
  </si>
  <si>
    <t>BZLN120</t>
  </si>
  <si>
    <t>подводка угловая ГИГАНТ 120см 1" вн-вн (1/25шт)</t>
  </si>
  <si>
    <t>1 078.44 руб.</t>
  </si>
  <si>
    <t>GPS-120051</t>
  </si>
  <si>
    <t>BZLW60</t>
  </si>
  <si>
    <t>подводка угловая ГИГАНТ 60см 1" вн-нар (1/25шт)</t>
  </si>
  <si>
    <t>751.19 руб.</t>
  </si>
  <si>
    <t>GPS-120052</t>
  </si>
  <si>
    <t>BZLW80</t>
  </si>
  <si>
    <t>подводка угловая ГИГАНТ 80см 1" вн-нар (1/25шт)</t>
  </si>
  <si>
    <t>858.29 руб.</t>
  </si>
  <si>
    <t>GPS-120053</t>
  </si>
  <si>
    <t>BZLW100</t>
  </si>
  <si>
    <t>подводка угловая ГИГАНТ 100см 1" вн-нар (1/25шт)</t>
  </si>
  <si>
    <t>965.39 руб.</t>
  </si>
  <si>
    <t>GPS-120054</t>
  </si>
  <si>
    <t>BZLW120</t>
  </si>
  <si>
    <t>подводка угловая ГИГАНТ 120см 1" вн-нар (1/25шт)</t>
  </si>
  <si>
    <t>1 075.46 руб.</t>
  </si>
  <si>
    <t>Гибкая подводка для СМЕСИТЕЛЕЙ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</si>
  <si>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</si>
  <si>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</si>
  <si>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</si>
  <si>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</si>
  <si>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</si>
  <si>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</si>
  <si>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</si>
  <si>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</si>
  <si>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</si>
  <si>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</si>
  <si>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</si>
  <si>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</si>
  <si>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</si>
  <si>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</si>
  <si>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</si>
  <si>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</si>
  <si>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</si>
  <si>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</si>
  <si>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</si>
  <si>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</si>
  <si>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</si>
  <si>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</si>
  <si>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</si>
  <si>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</si>
  <si>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</si>
  <si>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</si>
  <si>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</si>
  <si>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</si>
  <si>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</si>
  <si>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</si>
  <si>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</si>
  <si>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</si>
  <si>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</si>
  <si>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</si>
  <si>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</si>
  <si>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</si>
  <si>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</si>
  <si>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</si>
  <si>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</si>
  <si>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</si>
  <si>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</si>
  <si>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</si>
  <si>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</si>
  <si>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</si>
  <si>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</si>
  <si>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</si>
  <si>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</si>
  <si>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</si>
  <si>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</si>
  <si>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</si>
  <si>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</si>
  <si>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</si>
  <si>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</si>
  <si>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</si>
  <si>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</si>
  <si>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</si>
  <si>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</si>
  <si>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</si>
  <si>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</si>
  <si>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</si>
  <si>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</si>
  <si>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</si>
  <si>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Гибкая 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</si>
  <si>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</si>
  <si>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</si>
  <si>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</si>
  <si>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</si>
  <si>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</si>
  <si>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</si>
  <si>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458.15 руб.</t>
  </si>
  <si>
    <t>GPS-150013</t>
  </si>
  <si>
    <t>TL80</t>
  </si>
  <si>
    <t>трубка медная хром жесткая 1/2 вн-вн 80cм (1/50шт)</t>
  </si>
  <si>
    <t>596.49 руб.</t>
  </si>
  <si>
    <t>GPS-150014</t>
  </si>
  <si>
    <t>TL50A</t>
  </si>
  <si>
    <t>трубка медная хром жесткая 1/2 вн-М10 50cм (1/50шт)</t>
  </si>
  <si>
    <t>382.29 руб.</t>
  </si>
  <si>
    <t>GPS-150015</t>
  </si>
  <si>
    <t>TL60A</t>
  </si>
  <si>
    <t>трубка медная хром жесткая 1/2 вн-М10 60cм (1/50шт)</t>
  </si>
  <si>
    <t>441.79 руб.</t>
  </si>
  <si>
    <t>GPS-150016</t>
  </si>
  <si>
    <t>TL80A</t>
  </si>
  <si>
    <t>трубка медная хром жесткая 1/2 вн-М10 80cм (1/50шт)</t>
  </si>
  <si>
    <t>603.93 руб.</t>
  </si>
  <si>
    <t>GPS-150017</t>
  </si>
  <si>
    <t>PV15</t>
  </si>
  <si>
    <t>соединитель для жесткой подводки 1/2нар х 10мм</t>
  </si>
  <si>
    <t>141.31 руб.</t>
  </si>
  <si>
    <t>GPS-150018</t>
  </si>
  <si>
    <t>PV16</t>
  </si>
  <si>
    <t>соединитель для жесткой подводки 1/2вн х 10мм</t>
  </si>
  <si>
    <t>GPS-150019</t>
  </si>
  <si>
    <t>PV17</t>
  </si>
  <si>
    <t>угольник для жесткой подводки 1/2вн х 10мм</t>
  </si>
  <si>
    <t>208.25 руб.</t>
  </si>
  <si>
    <t>GPS-150020</t>
  </si>
  <si>
    <t>PV18</t>
  </si>
  <si>
    <t>угольник для жесткой подводки 1/2нар х 10мм</t>
  </si>
  <si>
    <t>178.50 руб.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</si>
  <si>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</si>
  <si>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</si>
  <si>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</si>
  <si>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</si>
  <si>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</si>
  <si>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</si>
  <si>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</si>
  <si>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</si>
  <si>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</si>
  <si>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</si>
  <si>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</si>
  <si>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</si>
  <si>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</si>
  <si>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</si>
  <si>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</si>
  <si>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</si>
  <si>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</si>
  <si>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</si>
  <si>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</si>
  <si>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</si>
  <si>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</si>
  <si>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</si>
  <si>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</si>
  <si>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</si>
  <si>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</si>
  <si>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</si>
  <si>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</si>
  <si>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</si>
  <si>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</si>
  <si>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</si>
  <si>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</si>
  <si>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</si>
  <si>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</si>
  <si>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 с вне</t>
  </si>
  <si>
    <t>GPS-170002</t>
  </si>
  <si>
    <t>BZEJ40</t>
  </si>
  <si>
    <t>Комплект подводки для смесителя 40см нержавейка в СИЛИКОН покрытии VIEIR (5/75шт)</t>
  </si>
  <si>
    <t>159.16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</si>
  <si>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</si>
  <si>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</si>
  <si>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</si>
  <si>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</si>
  <si>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</si>
  <si>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</si>
  <si>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196.35 руб.</t>
  </si>
  <si>
    <t>GPS-170005</t>
  </si>
  <si>
    <t>BZEJ80</t>
  </si>
  <si>
    <t>Комплект подводки для смесителя 80см нержавейка в СИЛИКОН покрытии VIEIR (5/50шт)</t>
  </si>
  <si>
    <t>232.05 руб.</t>
  </si>
  <si>
    <t>GPS-170006</t>
  </si>
  <si>
    <t>BZEJ100</t>
  </si>
  <si>
    <t>Комплект подводки для смесителя 100см нержавейка в СИЛИКОН покрытии VIEIR (5/50шт)</t>
  </si>
  <si>
    <t>270.73 руб.</t>
  </si>
  <si>
    <t>GPS-170007</t>
  </si>
  <si>
    <t>BZEJ120</t>
  </si>
  <si>
    <t>Комплект подводки для смесителя 120см нержавейка в СИЛИКОН покрытии VIEIR (5/25шт)</t>
  </si>
  <si>
    <t>306.43 руб.</t>
  </si>
  <si>
    <t>GPS-170008</t>
  </si>
  <si>
    <t>BZEJ150</t>
  </si>
  <si>
    <t>Комплект подводки для смесителя 150см нержавейка в СИЛИКОН покрытии VIEIR (5/25шт)</t>
  </si>
  <si>
    <t>361.46 руб.</t>
  </si>
  <si>
    <t>Комплект гибкой подводки для смесителя АКВАЛЮКС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</si>
  <si>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</si>
  <si>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</si>
  <si>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</si>
  <si>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</si>
  <si>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</si>
  <si>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</si>
  <si>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</si>
  <si>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</si>
  <si>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</si>
  <si>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182.96 руб.</t>
  </si>
  <si>
    <t>GPS-130005</t>
  </si>
  <si>
    <t>BZJ80</t>
  </si>
  <si>
    <t>Комплект подводки для смесителя 80см нерж сталь VIEIR (100шт)</t>
  </si>
  <si>
    <t>GPS-130006</t>
  </si>
  <si>
    <t>BZJ100</t>
  </si>
  <si>
    <t>Комплект подводки для смесителя 100см нерж сталь VIEIR (100шт)</t>
  </si>
  <si>
    <t>248.41 руб.</t>
  </si>
  <si>
    <t>GPS-130007</t>
  </si>
  <si>
    <t>BZJ120</t>
  </si>
  <si>
    <t>Комплект подводки для смесителя 120см нерж сталь VIEIR (100шт)</t>
  </si>
  <si>
    <t>279.65 руб.</t>
  </si>
  <si>
    <t>GPS-130008</t>
  </si>
  <si>
    <t>BZJ150</t>
  </si>
  <si>
    <t>Комплект подводки для смесителя 150см нерж сталь VIEIR (50шт)</t>
  </si>
  <si>
    <t>328.74 руб.</t>
  </si>
  <si>
    <t>GPS-130009</t>
  </si>
  <si>
    <t>BZJ200</t>
  </si>
  <si>
    <t>Комплект подводки для смесителя 200см нерж сталь VIEIR (50шт)</t>
  </si>
  <si>
    <t>409.06 руб.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</si>
  <si>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</si>
  <si>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</si>
  <si>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</si>
  <si>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</si>
  <si>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</si>
  <si>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</si>
  <si>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</si>
  <si>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</si>
  <si>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</si>
  <si>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</si>
  <si>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</si>
  <si>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</si>
  <si>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</si>
  <si>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</si>
  <si>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</si>
  <si>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</si>
  <si>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</si>
  <si>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</si>
  <si>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</si>
  <si>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</si>
  <si>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</si>
  <si>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</si>
  <si>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</si>
  <si>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</si>
  <si>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</si>
  <si>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</si>
  <si>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</si>
  <si>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</si>
  <si>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</si>
  <si>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</si>
  <si>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Шланги для стиральных машин</t>
  </si>
  <si>
    <t>Шланги наливные для стиральных машин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</si>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</sst>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e68_86a6_11e9_8101_003048fd731b_0e51a37f_27b2_11ed_a30e_00259070b4871.jpeg"/><Relationship Id="rId2" Type="http://schemas.openxmlformats.org/officeDocument/2006/relationships/image" Target="../media/2e019e6c_86a6_11e9_8101_003048fd731b_0e51a386_27b2_11ed_a30e_00259070b4872.jpeg"/><Relationship Id="rId3" Type="http://schemas.openxmlformats.org/officeDocument/2006/relationships/image" Target="../media/2e019e70_86a6_11e9_8101_003048fd731b_0e51a38d_27b2_11ed_a30e_00259070b4873.jpeg"/><Relationship Id="rId4" Type="http://schemas.openxmlformats.org/officeDocument/2006/relationships/image" Target="../media/2e019e74_86a6_11e9_8101_003048fd731b_0e51a394_27b2_11ed_a30e_00259070b4874.jpeg"/><Relationship Id="rId5" Type="http://schemas.openxmlformats.org/officeDocument/2006/relationships/image" Target="../media/2e019e78_86a6_11e9_8101_003048fd731b_0e51a39b_27b2_11ed_a30e_00259070b4875.jpeg"/><Relationship Id="rId6" Type="http://schemas.openxmlformats.org/officeDocument/2006/relationships/image" Target="../media/2e019e7c_86a6_11e9_8101_003048fd731b_884a9c95_27b2_11ed_a30e_00259070b4876.jpeg"/><Relationship Id="rId7" Type="http://schemas.openxmlformats.org/officeDocument/2006/relationships/image" Target="../media/2e019e80_86a6_11e9_8101_003048fd731b_884a9c9c_27b2_11ed_a30e_00259070b4877.jpeg"/><Relationship Id="rId8" Type="http://schemas.openxmlformats.org/officeDocument/2006/relationships/image" Target="../media/2e019e84_86a6_11e9_8101_003048fd731b_884a9ca3_27b2_11ed_a30e_00259070b4878.jpeg"/><Relationship Id="rId9" Type="http://schemas.openxmlformats.org/officeDocument/2006/relationships/image" Target="../media/2e019e88_86a6_11e9_8101_003048fd731b_884a9caa_27b2_11ed_a30e_00259070b4879.jpeg"/><Relationship Id="rId10" Type="http://schemas.openxmlformats.org/officeDocument/2006/relationships/image" Target="../media/2e019e8c_86a6_11e9_8101_003048fd731b_884a9cb1_27b2_11ed_a30e_00259070b48710.jpeg"/><Relationship Id="rId11" Type="http://schemas.openxmlformats.org/officeDocument/2006/relationships/image" Target="../media/2e019e90_86a6_11e9_8101_003048fd731b_884a9cb8_27b2_11ed_a30e_00259070b48711.jpeg"/><Relationship Id="rId12" Type="http://schemas.openxmlformats.org/officeDocument/2006/relationships/image" Target="../media/2e019e94_86a6_11e9_8101_003048fd731b_3d7c06ce_0312_11ef_a5a4_047c1617b14312.jpeg"/><Relationship Id="rId13" Type="http://schemas.openxmlformats.org/officeDocument/2006/relationships/image" Target="../media/2e019e98_86a6_11e9_8101_003048fd731b_3d7c06cf_0312_11ef_a5a4_047c1617b14313.jpeg"/><Relationship Id="rId14" Type="http://schemas.openxmlformats.org/officeDocument/2006/relationships/image" Target="../media/2e019e9c_86a6_11e9_8101_003048fd731b_3d7c06d0_0312_11ef_a5a4_047c1617b14314.jpeg"/><Relationship Id="rId15" Type="http://schemas.openxmlformats.org/officeDocument/2006/relationships/image" Target="../media/2e019ea0_86a6_11e9_8101_003048fd731b_3d7c06d1_0312_11ef_a5a4_047c1617b14315.jpeg"/><Relationship Id="rId16" Type="http://schemas.openxmlformats.org/officeDocument/2006/relationships/image" Target="../media/2e019ea4_86a6_11e9_8101_003048fd731b_3d7c06d2_0312_11ef_a5a4_047c1617b14316.jpeg"/><Relationship Id="rId17" Type="http://schemas.openxmlformats.org/officeDocument/2006/relationships/image" Target="../media/2e019ea8_86a6_11e9_8101_003048fd731b_3d7c06d3_0312_11ef_a5a4_047c1617b14317.jpeg"/><Relationship Id="rId18" Type="http://schemas.openxmlformats.org/officeDocument/2006/relationships/image" Target="../media/2e019eac_86a6_11e9_8101_003048fd731b_3d7c06d4_0312_11ef_a5a4_047c1617b14318.jpeg"/><Relationship Id="rId19" Type="http://schemas.openxmlformats.org/officeDocument/2006/relationships/image" Target="../media/2e019eb0_86a6_11e9_8101_003048fd731b_3d7c06d5_0312_11ef_a5a4_047c1617b14319.jpeg"/><Relationship Id="rId20" Type="http://schemas.openxmlformats.org/officeDocument/2006/relationships/image" Target="../media/2e019eb4_86a6_11e9_8101_003048fd731b_3d7c06d6_0312_11ef_a5a4_047c1617b14320.jpeg"/><Relationship Id="rId21" Type="http://schemas.openxmlformats.org/officeDocument/2006/relationships/image" Target="../media/2e019eb8_86a6_11e9_8101_003048fd731b_3d7c06d7_0312_11ef_a5a4_047c1617b14321.jpeg"/><Relationship Id="rId22" Type="http://schemas.openxmlformats.org/officeDocument/2006/relationships/image" Target="../media/2e019ebc_86a6_11e9_8101_003048fd731b_3d7c06d8_0312_11ef_a5a4_047c1617b14322.jpeg"/><Relationship Id="rId23" Type="http://schemas.openxmlformats.org/officeDocument/2006/relationships/image" Target="../media/e1867f35_3767_11ea_810f_003048fd731b_21d4f57d_793a_11f0_a79f_047c1617b14323.jpeg"/><Relationship Id="rId24" Type="http://schemas.openxmlformats.org/officeDocument/2006/relationships/image" Target="../media/e1867f37_3767_11ea_810f_003048fd731b_21d4f57e_793a_11f0_a79f_047c1617b14324.jpeg"/><Relationship Id="rId25" Type="http://schemas.openxmlformats.org/officeDocument/2006/relationships/image" Target="../media/e1867f39_3767_11ea_810f_003048fd731b_21d4f57f_793a_11f0_a79f_047c1617b14325.jpeg"/><Relationship Id="rId26" Type="http://schemas.openxmlformats.org/officeDocument/2006/relationships/image" Target="../media/e1867f3b_3767_11ea_810f_003048fd731b_21d4f580_793a_11f0_a79f_047c1617b14326.jpeg"/><Relationship Id="rId27" Type="http://schemas.openxmlformats.org/officeDocument/2006/relationships/image" Target="../media/e1867f3d_3767_11ea_810f_003048fd731b_21d4f581_793a_11f0_a79f_047c1617b14327.jpeg"/><Relationship Id="rId28" Type="http://schemas.openxmlformats.org/officeDocument/2006/relationships/image" Target="../media/e1867f3f_3767_11ea_810f_003048fd731b_21d4f582_793a_11f0_a79f_047c1617b14328.jpeg"/><Relationship Id="rId29" Type="http://schemas.openxmlformats.org/officeDocument/2006/relationships/image" Target="../media/e1867f41_3767_11ea_810f_003048fd731b_21d4f583_793a_11f0_a79f_047c1617b14329.jpeg"/><Relationship Id="rId30" Type="http://schemas.openxmlformats.org/officeDocument/2006/relationships/image" Target="../media/e1867f43_3767_11ea_810f_003048fd731b_21d4f584_793a_11f0_a79f_047c1617b14330.jpeg"/><Relationship Id="rId31" Type="http://schemas.openxmlformats.org/officeDocument/2006/relationships/image" Target="../media/e1867f45_3767_11ea_810f_003048fd731b_21d4f585_793a_11f0_a79f_047c1617b14331.jpeg"/><Relationship Id="rId32" Type="http://schemas.openxmlformats.org/officeDocument/2006/relationships/image" Target="../media/e1867f47_3767_11ea_810f_003048fd731b_21d4f586_793a_11f0_a79f_047c1617b14332.jpeg"/><Relationship Id="rId33" Type="http://schemas.openxmlformats.org/officeDocument/2006/relationships/image" Target="../media/e1867f49_3767_11ea_810f_003048fd731b_21d4f587_793a_11f0_a79f_047c1617b14333.jpeg"/><Relationship Id="rId34" Type="http://schemas.openxmlformats.org/officeDocument/2006/relationships/image" Target="../media/e1867f4b_3767_11ea_810f_003048fd731b_21d4f588_793a_11f0_a79f_047c1617b14334.jpeg"/><Relationship Id="rId35" Type="http://schemas.openxmlformats.org/officeDocument/2006/relationships/image" Target="../media/e1867f4d_3767_11ea_810f_003048fd731b_21d4f589_793a_11f0_a79f_047c1617b14335.jpeg"/><Relationship Id="rId36" Type="http://schemas.openxmlformats.org/officeDocument/2006/relationships/image" Target="../media/e1867f4f_3767_11ea_810f_003048fd731b_21d4f58a_793a_11f0_a79f_047c1617b14336.jpeg"/><Relationship Id="rId37" Type="http://schemas.openxmlformats.org/officeDocument/2006/relationships/image" Target="../media/e1867f51_3767_11ea_810f_003048fd731b_21d4f58b_793a_11f0_a79f_047c1617b14337.jpeg"/><Relationship Id="rId38" Type="http://schemas.openxmlformats.org/officeDocument/2006/relationships/image" Target="../media/e1867f53_3767_11ea_810f_003048fd731b_21d4f58c_793a_11f0_a79f_047c1617b14338.jpeg"/><Relationship Id="rId39" Type="http://schemas.openxmlformats.org/officeDocument/2006/relationships/image" Target="../media/e1867f55_3767_11ea_810f_003048fd731b_21d4f58d_793a_11f0_a79f_047c1617b14339.jpeg"/><Relationship Id="rId40" Type="http://schemas.openxmlformats.org/officeDocument/2006/relationships/image" Target="../media/e1867f57_3767_11ea_810f_003048fd731b_21d4f58e_793a_11f0_a79f_047c1617b14340.jpeg"/><Relationship Id="rId41" Type="http://schemas.openxmlformats.org/officeDocument/2006/relationships/image" Target="../media/e1867f59_3767_11ea_810f_003048fd731b_21d4f58f_793a_11f0_a79f_047c1617b14341.jpeg"/><Relationship Id="rId42" Type="http://schemas.openxmlformats.org/officeDocument/2006/relationships/image" Target="../media/e1867f5b_3767_11ea_810f_003048fd731b_21d4f590_793a_11f0_a79f_047c1617b14342.jpeg"/><Relationship Id="rId43" Type="http://schemas.openxmlformats.org/officeDocument/2006/relationships/image" Target="../media/2e019ec0_86a6_11e9_8101_003048fd731b_ac993dba_476f_11ea_810f_003048fd731b43.jpeg"/><Relationship Id="rId44" Type="http://schemas.openxmlformats.org/officeDocument/2006/relationships/image" Target="../media/2e019ec2_86a6_11e9_8101_003048fd731b_ac993dc0_476f_11ea_810f_003048fd731b44.jpeg"/><Relationship Id="rId45" Type="http://schemas.openxmlformats.org/officeDocument/2006/relationships/image" Target="../media/2e019ec4_86a6_11e9_8101_003048fd731b_ac993dc6_476f_11ea_810f_003048fd731b45.jpeg"/><Relationship Id="rId46" Type="http://schemas.openxmlformats.org/officeDocument/2006/relationships/image" Target="../media/2e019ec6_86a6_11e9_8101_003048fd731b_ac993dc8_476f_11ea_810f_003048fd731b46.jpeg"/><Relationship Id="rId47" Type="http://schemas.openxmlformats.org/officeDocument/2006/relationships/image" Target="../media/2e019ec8_86a6_11e9_8101_003048fd731b_ac993dca_476f_11ea_810f_003048fd731b47.jpeg"/><Relationship Id="rId48" Type="http://schemas.openxmlformats.org/officeDocument/2006/relationships/image" Target="../media/2e019eca_86a6_11e9_8101_003048fd731b_ac993dcc_476f_11ea_810f_003048fd731b48.jpeg"/><Relationship Id="rId49" Type="http://schemas.openxmlformats.org/officeDocument/2006/relationships/image" Target="../media/2e019ecc_86a6_11e9_8101_003048fd731b_ac993db0_476f_11ea_810f_003048fd731b49.jpeg"/><Relationship Id="rId50" Type="http://schemas.openxmlformats.org/officeDocument/2006/relationships/image" Target="../media/2e019ece_86a6_11e9_8101_003048fd731b_ac993db2_476f_11ea_810f_003048fd731b50.jpeg"/><Relationship Id="rId51" Type="http://schemas.openxmlformats.org/officeDocument/2006/relationships/image" Target="../media/2e019ed0_86a6_11e9_8101_003048fd731b_ac993db4_476f_11ea_810f_003048fd731b51.jpeg"/><Relationship Id="rId52" Type="http://schemas.openxmlformats.org/officeDocument/2006/relationships/image" Target="../media/2e019ed4_86a6_11e9_8101_003048fd731b_ac993db8_476f_11ea_810f_003048fd731b52.jpeg"/><Relationship Id="rId53" Type="http://schemas.openxmlformats.org/officeDocument/2006/relationships/image" Target="../media/2e019ed8_86a6_11e9_8101_003048fd731b_ac993dbe_476f_11ea_810f_003048fd731b53.jpeg"/><Relationship Id="rId54" Type="http://schemas.openxmlformats.org/officeDocument/2006/relationships/image" Target="../media/2e019edc_86a6_11e9_8101_003048fd731b_ac993dc4_476f_11ea_810f_003048fd731b54.jpeg"/><Relationship Id="rId55" Type="http://schemas.openxmlformats.org/officeDocument/2006/relationships/image" Target="../media/2e019ede_86a6_11e9_8101_003048fd731b_ac993dbb_476f_11ea_810f_003048fd731b55.jpeg"/><Relationship Id="rId56" Type="http://schemas.openxmlformats.org/officeDocument/2006/relationships/image" Target="../media/2e019ee0_86a6_11e9_8101_003048fd731b_ac993dc1_476f_11ea_810f_003048fd731b56.jpeg"/><Relationship Id="rId57" Type="http://schemas.openxmlformats.org/officeDocument/2006/relationships/image" Target="../media/2e019ee2_86a6_11e9_8101_003048fd731b_ac993dc7_476f_11ea_810f_003048fd731b57.jpeg"/><Relationship Id="rId58" Type="http://schemas.openxmlformats.org/officeDocument/2006/relationships/image" Target="../media/2e019ee4_86a6_11e9_8101_003048fd731b_ac993dc9_476f_11ea_810f_003048fd731b58.jpeg"/><Relationship Id="rId59" Type="http://schemas.openxmlformats.org/officeDocument/2006/relationships/image" Target="../media/2e019ee6_86a6_11e9_8101_003048fd731b_ac993dcb_476f_11ea_810f_003048fd731b59.jpeg"/><Relationship Id="rId60" Type="http://schemas.openxmlformats.org/officeDocument/2006/relationships/image" Target="../media/2e019ee8_86a6_11e9_8101_003048fd731b_ac993dcd_476f_11ea_810f_003048fd731b60.jpeg"/><Relationship Id="rId61" Type="http://schemas.openxmlformats.org/officeDocument/2006/relationships/image" Target="../media/2e019eea_86a6_11e9_8101_003048fd731b_ac993db1_476f_11ea_810f_003048fd731b61.jpeg"/><Relationship Id="rId62" Type="http://schemas.openxmlformats.org/officeDocument/2006/relationships/image" Target="../media/2e019eec_86a6_11e9_8101_003048fd731b_ac993db3_476f_11ea_810f_003048fd731b62.jpeg"/><Relationship Id="rId63" Type="http://schemas.openxmlformats.org/officeDocument/2006/relationships/image" Target="../media/2e019eee_86a6_11e9_8101_003048fd731b_ac993db5_476f_11ea_810f_003048fd731b63.jpeg"/><Relationship Id="rId64" Type="http://schemas.openxmlformats.org/officeDocument/2006/relationships/image" Target="../media/2e019ef2_86a6_11e9_8101_003048fd731b_ac993db9_476f_11ea_810f_003048fd731b64.jpeg"/><Relationship Id="rId65" Type="http://schemas.openxmlformats.org/officeDocument/2006/relationships/image" Target="../media/2e019ef6_86a6_11e9_8101_003048fd731b_ac993dbf_476f_11ea_810f_003048fd731b65.jpeg"/><Relationship Id="rId66" Type="http://schemas.openxmlformats.org/officeDocument/2006/relationships/image" Target="../media/2e019efa_86a6_11e9_8101_003048fd731b_ac993dc5_476f_11ea_810f_003048fd731b66.jpeg"/><Relationship Id="rId67" Type="http://schemas.openxmlformats.org/officeDocument/2006/relationships/image" Target="../media/e1867f6f_3767_11ea_810f_003048fd731b_365b9bd2_0312_11ef_a5a4_047c1617b14367.jpeg"/><Relationship Id="rId68" Type="http://schemas.openxmlformats.org/officeDocument/2006/relationships/image" Target="../media/e1867f71_3767_11ea_810f_003048fd731b_365b9bd3_0312_11ef_a5a4_047c1617b14368.jpeg"/><Relationship Id="rId69" Type="http://schemas.openxmlformats.org/officeDocument/2006/relationships/image" Target="../media/e1867f73_3767_11ea_810f_003048fd731b_365b9bd4_0312_11ef_a5a4_047c1617b14369.jpeg"/><Relationship Id="rId70" Type="http://schemas.openxmlformats.org/officeDocument/2006/relationships/image" Target="../media/e1867f75_3767_11ea_810f_003048fd731b_365b9bce_0312_11ef_a5a4_047c1617b14370.jpeg"/><Relationship Id="rId71" Type="http://schemas.openxmlformats.org/officeDocument/2006/relationships/image" Target="../media/e1867f77_3767_11ea_810f_003048fd731b_365b9bcf_0312_11ef_a5a4_047c1617b14371.jpeg"/><Relationship Id="rId72" Type="http://schemas.openxmlformats.org/officeDocument/2006/relationships/image" Target="../media/e1867f79_3767_11ea_810f_003048fd731b_365b9bd0_0312_11ef_a5a4_047c1617b14372.jpeg"/><Relationship Id="rId73" Type="http://schemas.openxmlformats.org/officeDocument/2006/relationships/image" Target="../media/e1867f7b_3767_11ea_810f_003048fd731b_365b9bd1_0312_11ef_a5a4_047c1617b14373.jpeg"/><Relationship Id="rId74" Type="http://schemas.openxmlformats.org/officeDocument/2006/relationships/image" Target="../media/e1867f7d_3767_11ea_810f_003048fd731b_365b9bd9_0312_11ef_a5a4_047c1617b14374.jpeg"/><Relationship Id="rId75" Type="http://schemas.openxmlformats.org/officeDocument/2006/relationships/image" Target="../media/e1867f7f_3767_11ea_810f_003048fd731b_365b9bda_0312_11ef_a5a4_047c1617b14375.jpeg"/><Relationship Id="rId76" Type="http://schemas.openxmlformats.org/officeDocument/2006/relationships/image" Target="../media/e1867f81_3767_11ea_810f_003048fd731b_365b9bdb_0312_11ef_a5a4_047c1617b14376.jpeg"/><Relationship Id="rId77" Type="http://schemas.openxmlformats.org/officeDocument/2006/relationships/image" Target="../media/e1867f83_3767_11ea_810f_003048fd731b_365b9bd5_0312_11ef_a5a4_047c1617b14377.jpeg"/><Relationship Id="rId78" Type="http://schemas.openxmlformats.org/officeDocument/2006/relationships/image" Target="../media/e1867f85_3767_11ea_810f_003048fd731b_365b9bd6_0312_11ef_a5a4_047c1617b14378.jpeg"/><Relationship Id="rId79" Type="http://schemas.openxmlformats.org/officeDocument/2006/relationships/image" Target="../media/e1867f87_3767_11ea_810f_003048fd731b_365b9bd7_0312_11ef_a5a4_047c1617b14379.jpeg"/><Relationship Id="rId80" Type="http://schemas.openxmlformats.org/officeDocument/2006/relationships/image" Target="../media/e1867f89_3767_11ea_810f_003048fd731b_365b9bd8_0312_11ef_a5a4_047c1617b14380.jpeg"/><Relationship Id="rId81" Type="http://schemas.openxmlformats.org/officeDocument/2006/relationships/image" Target="../media/e1867f8b_3767_11ea_810f_003048fd731b_ac993dac_476f_11ea_810f_003048fd731b81.jpeg"/><Relationship Id="rId82" Type="http://schemas.openxmlformats.org/officeDocument/2006/relationships/image" Target="../media/e1867f8d_3767_11ea_810f_003048fd731b_ac993dae_476f_11ea_810f_003048fd731b82.jpeg"/><Relationship Id="rId83" Type="http://schemas.openxmlformats.org/officeDocument/2006/relationships/image" Target="../media/e1867f8f_3767_11ea_810f_003048fd731b_ac993da8_476f_11ea_810f_003048fd731b83.jpeg"/><Relationship Id="rId84" Type="http://schemas.openxmlformats.org/officeDocument/2006/relationships/image" Target="../media/e1867f91_3767_11ea_810f_003048fd731b_ac993daa_476f_11ea_810f_003048fd731b84.jpeg"/><Relationship Id="rId85" Type="http://schemas.openxmlformats.org/officeDocument/2006/relationships/image" Target="../media/e1867f93_3767_11ea_810f_003048fd731b_ac993dad_476f_11ea_810f_003048fd731b85.jpeg"/><Relationship Id="rId86" Type="http://schemas.openxmlformats.org/officeDocument/2006/relationships/image" Target="../media/e1867f95_3767_11ea_810f_003048fd731b_ac993daf_476f_11ea_810f_003048fd731b86.jpeg"/><Relationship Id="rId87" Type="http://schemas.openxmlformats.org/officeDocument/2006/relationships/image" Target="../media/e1867f97_3767_11ea_810f_003048fd731b_ac993da9_476f_11ea_810f_003048fd731b87.jpeg"/><Relationship Id="rId88" Type="http://schemas.openxmlformats.org/officeDocument/2006/relationships/image" Target="../media/e1867f99_3767_11ea_810f_003048fd731b_ac993dab_476f_11ea_810f_003048fd731b88.jpeg"/><Relationship Id="rId89" Type="http://schemas.openxmlformats.org/officeDocument/2006/relationships/image" Target="../media/2e019f4e_86a6_11e9_8101_003048fd731b_884a9ce6_27b2_11ed_a30e_00259070b48789.jpeg"/><Relationship Id="rId90" Type="http://schemas.openxmlformats.org/officeDocument/2006/relationships/image" Target="../media/2e019f52_86a6_11e9_8101_003048fd731b_884a9ce7_27b2_11ed_a30e_00259070b48790.jpeg"/><Relationship Id="rId91" Type="http://schemas.openxmlformats.org/officeDocument/2006/relationships/image" Target="../media/2e019f56_86a6_11e9_8101_003048fd731b_884a9ce8_27b2_11ed_a30e_00259070b48791.jpeg"/><Relationship Id="rId92" Type="http://schemas.openxmlformats.org/officeDocument/2006/relationships/image" Target="../media/2e019f5a_86a6_11e9_8101_003048fd731b_884a9ce9_27b2_11ed_a30e_00259070b48792.jpeg"/><Relationship Id="rId93" Type="http://schemas.openxmlformats.org/officeDocument/2006/relationships/image" Target="../media/2e019f5e_86a6_11e9_8101_003048fd731b_884a9cea_27b2_11ed_a30e_00259070b48793.jpeg"/><Relationship Id="rId94" Type="http://schemas.openxmlformats.org/officeDocument/2006/relationships/image" Target="../media/2e019f62_86a6_11e9_8101_003048fd731b_884a9ceb_27b2_11ed_a30e_00259070b48794.jpeg"/><Relationship Id="rId95" Type="http://schemas.openxmlformats.org/officeDocument/2006/relationships/image" Target="../media/2e019f66_86a6_11e9_8101_003048fd731b_884a9cec_27b2_11ed_a30e_00259070b48795.jpeg"/><Relationship Id="rId96" Type="http://schemas.openxmlformats.org/officeDocument/2006/relationships/image" Target="../media/2e019f6a_86a6_11e9_8101_003048fd731b_884a9ced_27b2_11ed_a30e_00259070b48796.jpeg"/><Relationship Id="rId97" Type="http://schemas.openxmlformats.org/officeDocument/2006/relationships/image" Target="../media/2e019f6e_86a6_11e9_8101_003048fd731b_884a9cee_27b2_11ed_a30e_00259070b48797.jpeg"/><Relationship Id="rId98" Type="http://schemas.openxmlformats.org/officeDocument/2006/relationships/image" Target="../media/2e019f72_86a6_11e9_8101_003048fd731b_884a9cef_27b2_11ed_a30e_00259070b48798.jpeg"/><Relationship Id="rId99" Type="http://schemas.openxmlformats.org/officeDocument/2006/relationships/image" Target="../media/2e019f76_86a6_11e9_8101_003048fd731b_884a9cf0_27b2_11ed_a30e_00259070b48799.jpeg"/><Relationship Id="rId100" Type="http://schemas.openxmlformats.org/officeDocument/2006/relationships/image" Target="../media/2e019f7a_86a6_11e9_8101_003048fd731b_884a9cf1_27b2_11ed_a30e_00259070b487100.jpeg"/><Relationship Id="rId101" Type="http://schemas.openxmlformats.org/officeDocument/2006/relationships/image" Target="../media/2e019f7e_86a6_11e9_8101_003048fd731b_884a9cf2_27b2_11ed_a30e_00259070b487101.jpeg"/><Relationship Id="rId102" Type="http://schemas.openxmlformats.org/officeDocument/2006/relationships/image" Target="../media/2e019f82_86a6_11e9_8101_003048fd731b_884a9cf3_27b2_11ed_a30e_00259070b487102.jpeg"/><Relationship Id="rId103" Type="http://schemas.openxmlformats.org/officeDocument/2006/relationships/image" Target="../media/351c69ff_86a6_11e9_8101_003048fd731b_884a9cf4_27b2_11ed_a30e_00259070b487103.jpeg"/><Relationship Id="rId104" Type="http://schemas.openxmlformats.org/officeDocument/2006/relationships/image" Target="../media/351c6a03_86a6_11e9_8101_003048fd731b_884a9cf5_27b2_11ed_a30e_00259070b487104.jpeg"/><Relationship Id="rId105" Type="http://schemas.openxmlformats.org/officeDocument/2006/relationships/image" Target="../media/e1867fa9_3767_11ea_810f_003048fd731b_af04db58_4847_11ea_810f_003048fd731b105.jpeg"/><Relationship Id="rId106" Type="http://schemas.openxmlformats.org/officeDocument/2006/relationships/image" Target="../media/e1867fab_3767_11ea_810f_003048fd731b_af04db59_4847_11ea_810f_003048fd731b106.jpeg"/><Relationship Id="rId107" Type="http://schemas.openxmlformats.org/officeDocument/2006/relationships/image" Target="../media/e1867fad_3767_11ea_810f_003048fd731b_af04db5a_4847_11ea_810f_003048fd731b107.jpeg"/><Relationship Id="rId108" Type="http://schemas.openxmlformats.org/officeDocument/2006/relationships/image" Target="../media/e1867faf_3767_11ea_810f_003048fd731b_af04db5b_4847_11ea_810f_003048fd731b108.jpeg"/><Relationship Id="rId109" Type="http://schemas.openxmlformats.org/officeDocument/2006/relationships/image" Target="../media/e1867fb1_3767_11ea_810f_003048fd731b_af04db5c_4847_11ea_810f_003048fd731b109.jpeg"/><Relationship Id="rId110" Type="http://schemas.openxmlformats.org/officeDocument/2006/relationships/image" Target="../media/e1867fb3_3767_11ea_810f_003048fd731b_af04db5d_4847_11ea_810f_003048fd731b110.jpeg"/><Relationship Id="rId111" Type="http://schemas.openxmlformats.org/officeDocument/2006/relationships/image" Target="../media/3c8d8cfa_68f5_11ea_8111_003048fd731b_884a9cf6_27b2_11ed_a30e_00259070b487111.jpeg"/><Relationship Id="rId112" Type="http://schemas.openxmlformats.org/officeDocument/2006/relationships/image" Target="../media/3c8d8cfc_68f5_11ea_8111_003048fd731b_018ae967_7ca2_11ea_8111_003048fd731b112.jpeg"/><Relationship Id="rId113" Type="http://schemas.openxmlformats.org/officeDocument/2006/relationships/image" Target="../media/3c8d8cfe_68f5_11ea_8111_003048fd731b_018ae968_7ca2_11ea_8111_003048fd731b113.jpeg"/><Relationship Id="rId114" Type="http://schemas.openxmlformats.org/officeDocument/2006/relationships/image" Target="../media/3c8d8d00_68f5_11ea_8111_003048fd731b_018ae969_7ca2_11ea_8111_003048fd731b114.jpeg"/><Relationship Id="rId115" Type="http://schemas.openxmlformats.org/officeDocument/2006/relationships/image" Target="../media/2e019f2d_86a6_11e9_8101_003048fd731b_884a9cf7_27b2_11ed_a30e_00259070b487115.jpeg"/><Relationship Id="rId116" Type="http://schemas.openxmlformats.org/officeDocument/2006/relationships/image" Target="../media/2e019f31_86a6_11e9_8101_003048fd731b_884a9cfe_27b2_11ed_a30e_00259070b487116.jpeg"/><Relationship Id="rId117" Type="http://schemas.openxmlformats.org/officeDocument/2006/relationships/image" Target="../media/2e019f35_86a6_11e9_8101_003048fd731b_884a9d05_27b2_11ed_a30e_00259070b487117.jpeg"/><Relationship Id="rId118" Type="http://schemas.openxmlformats.org/officeDocument/2006/relationships/image" Target="../media/2e019f39_86a6_11e9_8101_003048fd731b_884a9d0c_27b2_11ed_a30e_00259070b487118.jpeg"/><Relationship Id="rId119" Type="http://schemas.openxmlformats.org/officeDocument/2006/relationships/image" Target="../media/2e019f3d_86a6_11e9_8101_003048fd731b_884a9d13_27b2_11ed_a30e_00259070b487119.jpeg"/><Relationship Id="rId120" Type="http://schemas.openxmlformats.org/officeDocument/2006/relationships/image" Target="../media/2e019f41_86a6_11e9_8101_003048fd731b_884a9d1a_27b2_11ed_a30e_00259070b487120.jpeg"/><Relationship Id="rId121" Type="http://schemas.openxmlformats.org/officeDocument/2006/relationships/image" Target="../media/2e019f45_86a6_11e9_8101_003048fd731b_884a9d21_27b2_11ed_a30e_00259070b487121.jpeg"/><Relationship Id="rId122" Type="http://schemas.openxmlformats.org/officeDocument/2006/relationships/image" Target="../media/2e019f49_86a6_11e9_8101_003048fd731b_884a9d28_27b2_11ed_a30e_00259070b487122.jpeg"/><Relationship Id="rId123" Type="http://schemas.openxmlformats.org/officeDocument/2006/relationships/image" Target="../media/e1867f9b_3767_11ea_810f_003048fd731b_884a9d32_27b2_11ed_a30e_00259070b487123.jpeg"/><Relationship Id="rId124" Type="http://schemas.openxmlformats.org/officeDocument/2006/relationships/image" Target="../media/e1867f9d_3767_11ea_810f_003048fd731b_884a9d33_27b2_11ed_a30e_00259070b487124.jpeg"/><Relationship Id="rId125" Type="http://schemas.openxmlformats.org/officeDocument/2006/relationships/image" Target="../media/e1867f9f_3767_11ea_810f_003048fd731b_884a9d34_27b2_11ed_a30e_00259070b487125.jpeg"/><Relationship Id="rId126" Type="http://schemas.openxmlformats.org/officeDocument/2006/relationships/image" Target="../media/e1867fa1_3767_11ea_810f_003048fd731b_884a9d35_27b2_11ed_a30e_00259070b487126.jpeg"/><Relationship Id="rId127" Type="http://schemas.openxmlformats.org/officeDocument/2006/relationships/image" Target="../media/e1867fa3_3767_11ea_810f_003048fd731b_884a9d2f_27b2_11ed_a30e_00259070b487127.jpeg"/><Relationship Id="rId128" Type="http://schemas.openxmlformats.org/officeDocument/2006/relationships/image" Target="../media/e1867fa5_3767_11ea_810f_003048fd731b_884a9d30_27b2_11ed_a30e_00259070b487128.jpeg"/><Relationship Id="rId129" Type="http://schemas.openxmlformats.org/officeDocument/2006/relationships/image" Target="../media/e1867fa7_3767_11ea_810f_003048fd731b_884a9d31_27b2_11ed_a30e_00259070b487129.jpeg"/><Relationship Id="rId130" Type="http://schemas.openxmlformats.org/officeDocument/2006/relationships/image" Target="../media/351c6a09_86a6_11e9_8101_003048fd731b_892ca505_3773_11ea_810f_003048fd731b130.jpeg"/><Relationship Id="rId131" Type="http://schemas.openxmlformats.org/officeDocument/2006/relationships/image" Target="../media/351c6a0b_86a6_11e9_8101_003048fd731b_892ca506_3773_11ea_810f_003048fd731b131.jpeg"/><Relationship Id="rId132" Type="http://schemas.openxmlformats.org/officeDocument/2006/relationships/image" Target="../media/351c6a0d_86a6_11e9_8101_003048fd731b_892ca507_3773_11ea_810f_003048fd731b132.jpeg"/><Relationship Id="rId133" Type="http://schemas.openxmlformats.org/officeDocument/2006/relationships/image" Target="../media/351c6a0f_86a6_11e9_8101_003048fd731b_892ca508_3773_11ea_810f_003048fd731b133.jpeg"/><Relationship Id="rId134" Type="http://schemas.openxmlformats.org/officeDocument/2006/relationships/image" Target="../media/351c6a11_86a6_11e9_8101_003048fd731b_892ca509_3773_11ea_810f_003048fd731b134.jpeg"/><Relationship Id="rId135" Type="http://schemas.openxmlformats.org/officeDocument/2006/relationships/image" Target="../media/351c6a13_86a6_11e9_8101_003048fd731b_892ca50a_3773_11ea_810f_003048fd731b135.jpeg"/><Relationship Id="rId136" Type="http://schemas.openxmlformats.org/officeDocument/2006/relationships/image" Target="../media/351c6a15_86a6_11e9_8101_003048fd731b_892ca50b_3773_11ea_810f_003048fd731b136.jpeg"/><Relationship Id="rId137" Type="http://schemas.openxmlformats.org/officeDocument/2006/relationships/image" Target="../media/ddda6e2b_d148_11e9_8109_003048fd731b_892ca50c_3773_11ea_810f_003048fd731b137.jpeg"/><Relationship Id="rId138" Type="http://schemas.openxmlformats.org/officeDocument/2006/relationships/image" Target="../media/2a60479e_f967_11e9_810b_003048fd731b_3d7c06f0_0312_11ef_a5a4_047c1617b143138.jpeg"/><Relationship Id="rId139" Type="http://schemas.openxmlformats.org/officeDocument/2006/relationships/image" Target="../media/2a6047a0_f967_11e9_810b_003048fd731b_3d7c06f1_0312_11ef_a5a4_047c1617b143139.jpeg"/><Relationship Id="rId140" Type="http://schemas.openxmlformats.org/officeDocument/2006/relationships/image" Target="../media/2a6047a2_f967_11e9_810b_003048fd731b_3d7c06ee_0312_11ef_a5a4_047c1617b143140.jpeg"/><Relationship Id="rId141" Type="http://schemas.openxmlformats.org/officeDocument/2006/relationships/image" Target="../media/2a6047a4_f967_11e9_810b_003048fd731b_3d7c06f8_0312_11ef_a5a4_047c1617b143141.jpeg"/><Relationship Id="rId142" Type="http://schemas.openxmlformats.org/officeDocument/2006/relationships/image" Target="../media/2a6047a6_f967_11e9_810b_003048fd731b_3d7c06fa_0312_11ef_a5a4_047c1617b143142.jpeg"/><Relationship Id="rId143" Type="http://schemas.openxmlformats.org/officeDocument/2006/relationships/image" Target="../media/cfda73b7_f967_11e9_810b_003048fd731b_3d7c06fb_0312_11ef_a5a4_047c1617b143143.jpeg"/><Relationship Id="rId144" Type="http://schemas.openxmlformats.org/officeDocument/2006/relationships/image" Target="../media/cfda73b9_f967_11e9_810b_003048fd731b_3d7c06fc_0312_11ef_a5a4_047c1617b143144.jpeg"/><Relationship Id="rId145" Type="http://schemas.openxmlformats.org/officeDocument/2006/relationships/image" Target="../media/cfda73bb_f967_11e9_810b_003048fd731b_3d7c06f3_0312_11ef_a5a4_047c1617b143145.jpeg"/><Relationship Id="rId146" Type="http://schemas.openxmlformats.org/officeDocument/2006/relationships/image" Target="../media/cfda73bd_f967_11e9_810b_003048fd731b_3d7c06f4_0312_11ef_a5a4_047c1617b143146.jpeg"/><Relationship Id="rId147" Type="http://schemas.openxmlformats.org/officeDocument/2006/relationships/image" Target="../media/cfda73bf_f967_11e9_810b_003048fd731b_3d7c06f6_0312_11ef_a5a4_047c1617b143147.jpeg"/><Relationship Id="rId148" Type="http://schemas.openxmlformats.org/officeDocument/2006/relationships/image" Target="../media/cfda73c1_f967_11e9_810b_003048fd731b_3d7c06f7_0312_11ef_a5a4_047c1617b143148.jpeg"/><Relationship Id="rId149" Type="http://schemas.openxmlformats.org/officeDocument/2006/relationships/image" Target="../media/3c8d8d10_68f5_11ea_8111_003048fd731b_3d7c0712_0312_11ef_a5a4_047c1617b143149.jpeg"/><Relationship Id="rId150" Type="http://schemas.openxmlformats.org/officeDocument/2006/relationships/image" Target="../media/351c6a50_86a6_11e9_8101_003048fd731b_46b00d10_57f4_11ea_810f_003048fd731b150.jpeg"/><Relationship Id="rId151" Type="http://schemas.openxmlformats.org/officeDocument/2006/relationships/image" Target="../media/351c6a52_86a6_11e9_8101_003048fd731b_46b00d11_57f4_11ea_810f_003048fd731b151.jpeg"/><Relationship Id="rId152" Type="http://schemas.openxmlformats.org/officeDocument/2006/relationships/image" Target="../media/351c6a54_86a6_11e9_8101_003048fd731b_46b00d12_57f4_11ea_810f_003048fd731b152.jpeg"/><Relationship Id="rId153" Type="http://schemas.openxmlformats.org/officeDocument/2006/relationships/image" Target="../media/351c6a56_86a6_11e9_8101_003048fd731b_46b00d13_57f4_11ea_810f_003048fd731b153.jpeg"/><Relationship Id="rId154" Type="http://schemas.openxmlformats.org/officeDocument/2006/relationships/image" Target="../media/3c8d8d1e_68f5_11ea_8111_003048fd731b_3d7c0722_0312_11ef_a5a4_047c1617b143154.jpeg"/><Relationship Id="rId155" Type="http://schemas.openxmlformats.org/officeDocument/2006/relationships/image" Target="../media/3c8d8d22_68f5_11ea_8111_003048fd731b_3d7c0726_0312_11ef_a5a4_047c1617b143155.jpeg"/><Relationship Id="rId156" Type="http://schemas.openxmlformats.org/officeDocument/2006/relationships/image" Target="../media/3c8d8d24_68f5_11ea_8111_003048fd731b_3d7c0728_0312_11ef_a5a4_047c1617b1431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3" name="Image_123" descr="Image_1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4" name="Image_124" descr="Image_12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7" name="Image_150" descr="Image_15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8" name="Image_162" descr="Image_16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0" name="Image_167" descr="Image_16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1" name="Image_168" descr="Image_16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2" name="Image_169" descr="Image_16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3" name="Image_170" descr="Image_17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4" name="Image_171" descr="Image_17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5" name="Image_172" descr="Image_17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6" name="Image_173" descr="Image_17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821529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J5*135.00</f>
        <v>0</v>
      </c>
      <c r="L5" s="5"/>
    </row>
    <row r="6" spans="1:12" customHeight="1" ht="105" outlineLevel="4">
      <c r="A6" s="1"/>
      <c r="B6" s="1">
        <v>821530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J6*157.00</f>
        <v>0</v>
      </c>
      <c r="L6" s="5"/>
    </row>
    <row r="7" spans="1:12" customHeight="1" ht="105" outlineLevel="4">
      <c r="A7" s="1"/>
      <c r="B7" s="1">
        <v>821531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J7*169.00</f>
        <v>0</v>
      </c>
      <c r="L7" s="5"/>
    </row>
    <row r="8" spans="1:12" customHeight="1" ht="105" outlineLevel="4">
      <c r="A8" s="1"/>
      <c r="B8" s="1">
        <v>821532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18</v>
      </c>
      <c r="I8" s="1">
        <v>0</v>
      </c>
      <c r="J8" s="3" t="s">
        <v>19</v>
      </c>
      <c r="K8" s="2" t="str">
        <f>J8*167.00</f>
        <v>0</v>
      </c>
      <c r="L8" s="5"/>
    </row>
    <row r="9" spans="1:12" customHeight="1" ht="105" outlineLevel="4">
      <c r="A9" s="1"/>
      <c r="B9" s="1">
        <v>821533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18</v>
      </c>
      <c r="I9" s="1">
        <v>0</v>
      </c>
      <c r="J9" s="3" t="s">
        <v>19</v>
      </c>
      <c r="K9" s="2" t="str">
        <f>J9*209.00</f>
        <v>0</v>
      </c>
      <c r="L9" s="5"/>
    </row>
    <row r="10" spans="1:12" customHeight="1" ht="105" outlineLevel="4">
      <c r="A10" s="1"/>
      <c r="B10" s="1">
        <v>821534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28</v>
      </c>
      <c r="H10" s="2" t="s">
        <v>18</v>
      </c>
      <c r="I10" s="1">
        <v>0</v>
      </c>
      <c r="J10" s="3" t="s">
        <v>19</v>
      </c>
      <c r="K10" s="2" t="str">
        <f>J10*233.00</f>
        <v>0</v>
      </c>
      <c r="L10" s="5"/>
    </row>
    <row r="11" spans="1:12" customHeight="1" ht="105" outlineLevel="4">
      <c r="A11" s="1"/>
      <c r="B11" s="1">
        <v>821535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 t="s">
        <v>45</v>
      </c>
      <c r="I11" s="1">
        <v>0</v>
      </c>
      <c r="J11" s="3" t="s">
        <v>19</v>
      </c>
      <c r="K11" s="2" t="str">
        <f>J11*247.00</f>
        <v>0</v>
      </c>
      <c r="L11" s="5"/>
    </row>
    <row r="12" spans="1:12" customHeight="1" ht="105" outlineLevel="4">
      <c r="A12" s="1"/>
      <c r="B12" s="1">
        <v>821536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17</v>
      </c>
      <c r="H12" s="2" t="s">
        <v>45</v>
      </c>
      <c r="I12" s="1">
        <v>0</v>
      </c>
      <c r="J12" s="3" t="s">
        <v>19</v>
      </c>
      <c r="K12" s="2" t="str">
        <f>J12*282.00</f>
        <v>0</v>
      </c>
      <c r="L12" s="5"/>
    </row>
    <row r="13" spans="1:12" customHeight="1" ht="105" outlineLevel="4">
      <c r="A13" s="1"/>
      <c r="B13" s="1">
        <v>821537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 t="s">
        <v>45</v>
      </c>
      <c r="I13" s="1">
        <v>0</v>
      </c>
      <c r="J13" s="3" t="s">
        <v>19</v>
      </c>
      <c r="K13" s="2" t="str">
        <f>J13*334.00</f>
        <v>0</v>
      </c>
      <c r="L13" s="5"/>
    </row>
    <row r="14" spans="1:12" customHeight="1" ht="105" outlineLevel="4">
      <c r="A14" s="1"/>
      <c r="B14" s="1">
        <v>821538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54</v>
      </c>
      <c r="H14" s="2" t="s">
        <v>17</v>
      </c>
      <c r="I14" s="1">
        <v>0</v>
      </c>
      <c r="J14" s="3" t="s">
        <v>19</v>
      </c>
      <c r="K14" s="2" t="str">
        <f>J14*370.00</f>
        <v>0</v>
      </c>
      <c r="L14" s="5"/>
    </row>
    <row r="15" spans="1:12" customHeight="1" ht="105" outlineLevel="4">
      <c r="A15" s="1"/>
      <c r="B15" s="1">
        <v>821539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54</v>
      </c>
      <c r="H15" s="2" t="s">
        <v>45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821540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17</v>
      </c>
      <c r="H16" s="2" t="s">
        <v>45</v>
      </c>
      <c r="I16" s="1">
        <v>0</v>
      </c>
      <c r="J16" s="3" t="s">
        <v>19</v>
      </c>
      <c r="K16" s="2" t="str">
        <f>J16*151.00</f>
        <v>0</v>
      </c>
      <c r="L16" s="5"/>
    </row>
    <row r="17" spans="1:12" customHeight="1" ht="105" outlineLevel="4">
      <c r="A17" s="1"/>
      <c r="B17" s="1">
        <v>821541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17</v>
      </c>
      <c r="H17" s="2" t="s">
        <v>45</v>
      </c>
      <c r="I17" s="1">
        <v>0</v>
      </c>
      <c r="J17" s="3" t="s">
        <v>19</v>
      </c>
      <c r="K17" s="2" t="str">
        <f>J17*163.00</f>
        <v>0</v>
      </c>
      <c r="L17" s="5"/>
    </row>
    <row r="18" spans="1:12" customHeight="1" ht="105" outlineLevel="4">
      <c r="A18" s="1"/>
      <c r="B18" s="1">
        <v>821542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17</v>
      </c>
      <c r="H18" s="2" t="s">
        <v>45</v>
      </c>
      <c r="I18" s="1">
        <v>0</v>
      </c>
      <c r="J18" s="3" t="s">
        <v>19</v>
      </c>
      <c r="K18" s="2" t="str">
        <f>J18*173.00</f>
        <v>0</v>
      </c>
      <c r="L18" s="5"/>
    </row>
    <row r="19" spans="1:12" customHeight="1" ht="105" outlineLevel="4">
      <c r="A19" s="1"/>
      <c r="B19" s="1">
        <v>821543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17</v>
      </c>
      <c r="H19" s="2" t="s">
        <v>45</v>
      </c>
      <c r="I19" s="1">
        <v>0</v>
      </c>
      <c r="J19" s="3" t="s">
        <v>19</v>
      </c>
      <c r="K19" s="2" t="str">
        <f>J19*177.00</f>
        <v>0</v>
      </c>
      <c r="L19" s="5"/>
    </row>
    <row r="20" spans="1:12" customHeight="1" ht="105" outlineLevel="4">
      <c r="A20" s="1"/>
      <c r="B20" s="1">
        <v>821544</v>
      </c>
      <c r="C20" s="1" t="s">
        <v>79</v>
      </c>
      <c r="D20" s="1" t="s">
        <v>80</v>
      </c>
      <c r="E20" s="2" t="s">
        <v>81</v>
      </c>
      <c r="F20" s="2" t="s">
        <v>82</v>
      </c>
      <c r="G20" s="2" t="s">
        <v>54</v>
      </c>
      <c r="H20" s="2" t="s">
        <v>45</v>
      </c>
      <c r="I20" s="1">
        <v>0</v>
      </c>
      <c r="J20" s="3" t="s">
        <v>19</v>
      </c>
      <c r="K20" s="2" t="str">
        <f>J20*195.00</f>
        <v>0</v>
      </c>
      <c r="L20" s="5"/>
    </row>
    <row r="21" spans="1:12" customHeight="1" ht="105" outlineLevel="4">
      <c r="A21" s="1"/>
      <c r="B21" s="1">
        <v>821545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54</v>
      </c>
      <c r="H21" s="2" t="s">
        <v>45</v>
      </c>
      <c r="I21" s="1">
        <v>0</v>
      </c>
      <c r="J21" s="3" t="s">
        <v>19</v>
      </c>
      <c r="K21" s="2" t="str">
        <f>J21*219.00</f>
        <v>0</v>
      </c>
      <c r="L21" s="5"/>
    </row>
    <row r="22" spans="1:12" customHeight="1" ht="105" outlineLevel="4">
      <c r="A22" s="1"/>
      <c r="B22" s="1">
        <v>821546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7</v>
      </c>
      <c r="H22" s="2" t="s">
        <v>45</v>
      </c>
      <c r="I22" s="1">
        <v>0</v>
      </c>
      <c r="J22" s="3" t="s">
        <v>19</v>
      </c>
      <c r="K22" s="2" t="str">
        <f>J22*254.00</f>
        <v>0</v>
      </c>
      <c r="L22" s="5"/>
    </row>
    <row r="23" spans="1:12" customHeight="1" ht="105" outlineLevel="4">
      <c r="A23" s="1"/>
      <c r="B23" s="1">
        <v>821547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54</v>
      </c>
      <c r="H23" s="2" t="s">
        <v>28</v>
      </c>
      <c r="I23" s="1">
        <v>0</v>
      </c>
      <c r="J23" s="3" t="s">
        <v>19</v>
      </c>
      <c r="K23" s="2" t="str">
        <f>J23*285.00</f>
        <v>0</v>
      </c>
      <c r="L23" s="5"/>
    </row>
    <row r="24" spans="1:12" customHeight="1" ht="105" outlineLevel="4">
      <c r="A24" s="1"/>
      <c r="B24" s="1">
        <v>821548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54</v>
      </c>
      <c r="H24" s="2" t="s">
        <v>45</v>
      </c>
      <c r="I24" s="1">
        <v>0</v>
      </c>
      <c r="J24" s="3" t="s">
        <v>19</v>
      </c>
      <c r="K24" s="2" t="str">
        <f>J24*330.00</f>
        <v>0</v>
      </c>
      <c r="L24" s="5"/>
    </row>
    <row r="25" spans="1:12" customHeight="1" ht="105" outlineLevel="4">
      <c r="A25" s="1"/>
      <c r="B25" s="1">
        <v>821549</v>
      </c>
      <c r="C25" s="1" t="s">
        <v>99</v>
      </c>
      <c r="D25" s="1" t="s">
        <v>100</v>
      </c>
      <c r="E25" s="2" t="s">
        <v>101</v>
      </c>
      <c r="F25" s="2" t="s">
        <v>102</v>
      </c>
      <c r="G25" s="2" t="s">
        <v>54</v>
      </c>
      <c r="H25" s="2" t="s">
        <v>28</v>
      </c>
      <c r="I25" s="1">
        <v>0</v>
      </c>
      <c r="J25" s="3" t="s">
        <v>19</v>
      </c>
      <c r="K25" s="2" t="str">
        <f>J25*385.00</f>
        <v>0</v>
      </c>
      <c r="L25" s="5"/>
    </row>
    <row r="26" spans="1:12" customHeight="1" ht="105" outlineLevel="4">
      <c r="A26" s="1"/>
      <c r="B26" s="1">
        <v>821550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9</v>
      </c>
      <c r="H26" s="2" t="s">
        <v>28</v>
      </c>
      <c r="I26" s="1">
        <v>0</v>
      </c>
      <c r="J26" s="3" t="s">
        <v>19</v>
      </c>
      <c r="K26" s="2" t="str">
        <f>J26*469.00</f>
        <v>0</v>
      </c>
      <c r="L26" s="5"/>
    </row>
    <row r="27" spans="1:12" outlineLevel="2">
      <c r="A27" s="8" t="s">
        <v>107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824824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>
        <v>0</v>
      </c>
      <c r="I28" s="1">
        <v>0</v>
      </c>
      <c r="J28" s="3" t="s">
        <v>19</v>
      </c>
      <c r="K28" s="2" t="str">
        <f>J28*74.38</f>
        <v>0</v>
      </c>
      <c r="L28" s="5"/>
    </row>
    <row r="29" spans="1:12" customHeight="1" ht="105" outlineLevel="4">
      <c r="A29" s="1"/>
      <c r="B29" s="1">
        <v>824825</v>
      </c>
      <c r="C29" s="1" t="s">
        <v>112</v>
      </c>
      <c r="D29" s="1" t="s">
        <v>113</v>
      </c>
      <c r="E29" s="2" t="s">
        <v>114</v>
      </c>
      <c r="F29" s="2" t="s">
        <v>115</v>
      </c>
      <c r="G29" s="2" t="s">
        <v>45</v>
      </c>
      <c r="H29" s="2">
        <v>0</v>
      </c>
      <c r="I29" s="1">
        <v>0</v>
      </c>
      <c r="J29" s="3" t="s">
        <v>19</v>
      </c>
      <c r="K29" s="2" t="str">
        <f>J29*83.30</f>
        <v>0</v>
      </c>
      <c r="L29" s="5"/>
    </row>
    <row r="30" spans="1:12" customHeight="1" ht="105" outlineLevel="4">
      <c r="A30" s="1"/>
      <c r="B30" s="1">
        <v>824826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45</v>
      </c>
      <c r="H30" s="2">
        <v>0</v>
      </c>
      <c r="I30" s="1">
        <v>0</v>
      </c>
      <c r="J30" s="3" t="s">
        <v>19</v>
      </c>
      <c r="K30" s="2" t="str">
        <f>J30*92.23</f>
        <v>0</v>
      </c>
      <c r="L30" s="5"/>
    </row>
    <row r="31" spans="1:12" customHeight="1" ht="105" outlineLevel="4">
      <c r="A31" s="1"/>
      <c r="B31" s="1">
        <v>824827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45</v>
      </c>
      <c r="H31" s="2">
        <v>0</v>
      </c>
      <c r="I31" s="1">
        <v>0</v>
      </c>
      <c r="J31" s="3" t="s">
        <v>19</v>
      </c>
      <c r="K31" s="2" t="str">
        <f>J31*101.15</f>
        <v>0</v>
      </c>
      <c r="L31" s="5"/>
    </row>
    <row r="32" spans="1:12" customHeight="1" ht="105" outlineLevel="4">
      <c r="A32" s="1"/>
      <c r="B32" s="1">
        <v>824828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28</v>
      </c>
      <c r="H32" s="2">
        <v>0</v>
      </c>
      <c r="I32" s="1">
        <v>0</v>
      </c>
      <c r="J32" s="3" t="s">
        <v>19</v>
      </c>
      <c r="K32" s="2" t="str">
        <f>J32*110.08</f>
        <v>0</v>
      </c>
      <c r="L32" s="5"/>
    </row>
    <row r="33" spans="1:12" customHeight="1" ht="105" outlineLevel="4">
      <c r="A33" s="1"/>
      <c r="B33" s="1">
        <v>824829</v>
      </c>
      <c r="C33" s="1" t="s">
        <v>128</v>
      </c>
      <c r="D33" s="1" t="s">
        <v>129</v>
      </c>
      <c r="E33" s="2" t="s">
        <v>130</v>
      </c>
      <c r="F33" s="2" t="s">
        <v>131</v>
      </c>
      <c r="G33" s="2" t="s">
        <v>45</v>
      </c>
      <c r="H33" s="2">
        <v>0</v>
      </c>
      <c r="I33" s="1">
        <v>0</v>
      </c>
      <c r="J33" s="3" t="s">
        <v>19</v>
      </c>
      <c r="K33" s="2" t="str">
        <f>J33*127.93</f>
        <v>0</v>
      </c>
      <c r="L33" s="5"/>
    </row>
    <row r="34" spans="1:12" customHeight="1" ht="105" outlineLevel="4">
      <c r="A34" s="1"/>
      <c r="B34" s="1">
        <v>824830</v>
      </c>
      <c r="C34" s="1" t="s">
        <v>132</v>
      </c>
      <c r="D34" s="1" t="s">
        <v>133</v>
      </c>
      <c r="E34" s="2" t="s">
        <v>134</v>
      </c>
      <c r="F34" s="2" t="s">
        <v>135</v>
      </c>
      <c r="G34" s="2" t="s">
        <v>45</v>
      </c>
      <c r="H34" s="2">
        <v>0</v>
      </c>
      <c r="I34" s="1">
        <v>0</v>
      </c>
      <c r="J34" s="3" t="s">
        <v>19</v>
      </c>
      <c r="K34" s="2" t="str">
        <f>J34*145.78</f>
        <v>0</v>
      </c>
      <c r="L34" s="5"/>
    </row>
    <row r="35" spans="1:12" customHeight="1" ht="105" outlineLevel="4">
      <c r="A35" s="1"/>
      <c r="B35" s="1">
        <v>824831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28</v>
      </c>
      <c r="H35" s="2">
        <v>0</v>
      </c>
      <c r="I35" s="1">
        <v>0</v>
      </c>
      <c r="J35" s="3" t="s">
        <v>19</v>
      </c>
      <c r="K35" s="2" t="str">
        <f>J35*165.11</f>
        <v>0</v>
      </c>
      <c r="L35" s="5"/>
    </row>
    <row r="36" spans="1:12" customHeight="1" ht="105" outlineLevel="4">
      <c r="A36" s="1"/>
      <c r="B36" s="1">
        <v>824832</v>
      </c>
      <c r="C36" s="1" t="s">
        <v>140</v>
      </c>
      <c r="D36" s="1" t="s">
        <v>141</v>
      </c>
      <c r="E36" s="2" t="s">
        <v>142</v>
      </c>
      <c r="F36" s="2" t="s">
        <v>143</v>
      </c>
      <c r="G36" s="2" t="s">
        <v>54</v>
      </c>
      <c r="H36" s="2">
        <v>0</v>
      </c>
      <c r="I36" s="1">
        <v>0</v>
      </c>
      <c r="J36" s="3" t="s">
        <v>19</v>
      </c>
      <c r="K36" s="2" t="str">
        <f>J36*193.38</f>
        <v>0</v>
      </c>
      <c r="L36" s="5"/>
    </row>
    <row r="37" spans="1:12" customHeight="1" ht="105" outlineLevel="4">
      <c r="A37" s="1"/>
      <c r="B37" s="1">
        <v>824833</v>
      </c>
      <c r="C37" s="1" t="s">
        <v>144</v>
      </c>
      <c r="D37" s="1" t="s">
        <v>145</v>
      </c>
      <c r="E37" s="2" t="s">
        <v>146</v>
      </c>
      <c r="F37" s="2" t="s">
        <v>147</v>
      </c>
      <c r="G37" s="2" t="s">
        <v>17</v>
      </c>
      <c r="H37" s="2">
        <v>0</v>
      </c>
      <c r="I37" s="1">
        <v>0</v>
      </c>
      <c r="J37" s="3" t="s">
        <v>19</v>
      </c>
      <c r="K37" s="2" t="str">
        <f>J37*238.00</f>
        <v>0</v>
      </c>
      <c r="L37" s="5"/>
    </row>
    <row r="38" spans="1:12" customHeight="1" ht="105" outlineLevel="4">
      <c r="A38" s="1"/>
      <c r="B38" s="1">
        <v>824834</v>
      </c>
      <c r="C38" s="1" t="s">
        <v>148</v>
      </c>
      <c r="D38" s="1" t="s">
        <v>149</v>
      </c>
      <c r="E38" s="2" t="s">
        <v>150</v>
      </c>
      <c r="F38" s="2" t="s">
        <v>151</v>
      </c>
      <c r="G38" s="2" t="s">
        <v>45</v>
      </c>
      <c r="H38" s="2">
        <v>0</v>
      </c>
      <c r="I38" s="1">
        <v>0</v>
      </c>
      <c r="J38" s="3" t="s">
        <v>19</v>
      </c>
      <c r="K38" s="2" t="str">
        <f>J38*75.86</f>
        <v>0</v>
      </c>
      <c r="L38" s="5"/>
    </row>
    <row r="39" spans="1:12" customHeight="1" ht="105" outlineLevel="4">
      <c r="A39" s="1"/>
      <c r="B39" s="1">
        <v>824835</v>
      </c>
      <c r="C39" s="1" t="s">
        <v>152</v>
      </c>
      <c r="D39" s="1" t="s">
        <v>153</v>
      </c>
      <c r="E39" s="2" t="s">
        <v>154</v>
      </c>
      <c r="F39" s="2" t="s">
        <v>155</v>
      </c>
      <c r="G39" s="2" t="s">
        <v>28</v>
      </c>
      <c r="H39" s="2">
        <v>0</v>
      </c>
      <c r="I39" s="1">
        <v>0</v>
      </c>
      <c r="J39" s="3" t="s">
        <v>19</v>
      </c>
      <c r="K39" s="2" t="str">
        <f>J39*84.79</f>
        <v>0</v>
      </c>
      <c r="L39" s="5"/>
    </row>
    <row r="40" spans="1:12" customHeight="1" ht="105" outlineLevel="4">
      <c r="A40" s="1"/>
      <c r="B40" s="1">
        <v>824836</v>
      </c>
      <c r="C40" s="1" t="s">
        <v>156</v>
      </c>
      <c r="D40" s="1" t="s">
        <v>157</v>
      </c>
      <c r="E40" s="2" t="s">
        <v>158</v>
      </c>
      <c r="F40" s="2" t="s">
        <v>159</v>
      </c>
      <c r="G40" s="2" t="s">
        <v>45</v>
      </c>
      <c r="H40" s="2">
        <v>0</v>
      </c>
      <c r="I40" s="1">
        <v>0</v>
      </c>
      <c r="J40" s="3" t="s">
        <v>19</v>
      </c>
      <c r="K40" s="2" t="str">
        <f>J40*93.71</f>
        <v>0</v>
      </c>
      <c r="L40" s="5"/>
    </row>
    <row r="41" spans="1:12" customHeight="1" ht="105" outlineLevel="4">
      <c r="A41" s="1"/>
      <c r="B41" s="1">
        <v>824837</v>
      </c>
      <c r="C41" s="1" t="s">
        <v>160</v>
      </c>
      <c r="D41" s="1" t="s">
        <v>161</v>
      </c>
      <c r="E41" s="2" t="s">
        <v>162</v>
      </c>
      <c r="F41" s="2" t="s">
        <v>163</v>
      </c>
      <c r="G41" s="2" t="s">
        <v>28</v>
      </c>
      <c r="H41" s="2">
        <v>0</v>
      </c>
      <c r="I41" s="1">
        <v>0</v>
      </c>
      <c r="J41" s="3" t="s">
        <v>19</v>
      </c>
      <c r="K41" s="2" t="str">
        <f>J41*102.64</f>
        <v>0</v>
      </c>
      <c r="L41" s="5"/>
    </row>
    <row r="42" spans="1:12" customHeight="1" ht="105" outlineLevel="4">
      <c r="A42" s="1"/>
      <c r="B42" s="1">
        <v>824838</v>
      </c>
      <c r="C42" s="1" t="s">
        <v>164</v>
      </c>
      <c r="D42" s="1" t="s">
        <v>165</v>
      </c>
      <c r="E42" s="2" t="s">
        <v>166</v>
      </c>
      <c r="F42" s="2" t="s">
        <v>167</v>
      </c>
      <c r="G42" s="2" t="s">
        <v>45</v>
      </c>
      <c r="H42" s="2">
        <v>0</v>
      </c>
      <c r="I42" s="1">
        <v>0</v>
      </c>
      <c r="J42" s="3" t="s">
        <v>19</v>
      </c>
      <c r="K42" s="2" t="str">
        <f>J42*111.56</f>
        <v>0</v>
      </c>
      <c r="L42" s="5"/>
    </row>
    <row r="43" spans="1:12" customHeight="1" ht="105" outlineLevel="4">
      <c r="A43" s="1"/>
      <c r="B43" s="1">
        <v>824839</v>
      </c>
      <c r="C43" s="1" t="s">
        <v>168</v>
      </c>
      <c r="D43" s="1" t="s">
        <v>169</v>
      </c>
      <c r="E43" s="2" t="s">
        <v>170</v>
      </c>
      <c r="F43" s="2" t="s">
        <v>171</v>
      </c>
      <c r="G43" s="2" t="s">
        <v>45</v>
      </c>
      <c r="H43" s="2">
        <v>0</v>
      </c>
      <c r="I43" s="1">
        <v>0</v>
      </c>
      <c r="J43" s="3" t="s">
        <v>19</v>
      </c>
      <c r="K43" s="2" t="str">
        <f>J43*130.90</f>
        <v>0</v>
      </c>
      <c r="L43" s="5"/>
    </row>
    <row r="44" spans="1:12" customHeight="1" ht="105" outlineLevel="4">
      <c r="A44" s="1"/>
      <c r="B44" s="1">
        <v>824840</v>
      </c>
      <c r="C44" s="1" t="s">
        <v>172</v>
      </c>
      <c r="D44" s="1" t="s">
        <v>173</v>
      </c>
      <c r="E44" s="2" t="s">
        <v>174</v>
      </c>
      <c r="F44" s="2" t="s">
        <v>175</v>
      </c>
      <c r="G44" s="2" t="s">
        <v>28</v>
      </c>
      <c r="H44" s="2">
        <v>0</v>
      </c>
      <c r="I44" s="1">
        <v>0</v>
      </c>
      <c r="J44" s="3" t="s">
        <v>19</v>
      </c>
      <c r="K44" s="2" t="str">
        <f>J44*148.75</f>
        <v>0</v>
      </c>
      <c r="L44" s="5"/>
    </row>
    <row r="45" spans="1:12" customHeight="1" ht="105" outlineLevel="4">
      <c r="A45" s="1"/>
      <c r="B45" s="1">
        <v>824841</v>
      </c>
      <c r="C45" s="1" t="s">
        <v>176</v>
      </c>
      <c r="D45" s="1" t="s">
        <v>177</v>
      </c>
      <c r="E45" s="2" t="s">
        <v>178</v>
      </c>
      <c r="F45" s="2" t="s">
        <v>179</v>
      </c>
      <c r="G45" s="2" t="s">
        <v>28</v>
      </c>
      <c r="H45" s="2">
        <v>0</v>
      </c>
      <c r="I45" s="1">
        <v>0</v>
      </c>
      <c r="J45" s="3" t="s">
        <v>19</v>
      </c>
      <c r="K45" s="2" t="str">
        <f>J45*166.60</f>
        <v>0</v>
      </c>
      <c r="L45" s="5"/>
    </row>
    <row r="46" spans="1:12" customHeight="1" ht="105" outlineLevel="4">
      <c r="A46" s="1"/>
      <c r="B46" s="1">
        <v>824842</v>
      </c>
      <c r="C46" s="1" t="s">
        <v>180</v>
      </c>
      <c r="D46" s="1" t="s">
        <v>181</v>
      </c>
      <c r="E46" s="2" t="s">
        <v>182</v>
      </c>
      <c r="F46" s="2" t="s">
        <v>143</v>
      </c>
      <c r="G46" s="2" t="s">
        <v>28</v>
      </c>
      <c r="H46" s="2">
        <v>0</v>
      </c>
      <c r="I46" s="1">
        <v>0</v>
      </c>
      <c r="J46" s="3" t="s">
        <v>19</v>
      </c>
      <c r="K46" s="2" t="str">
        <f>J46*193.38</f>
        <v>0</v>
      </c>
      <c r="L46" s="5"/>
    </row>
    <row r="47" spans="1:12" customHeight="1" ht="105" outlineLevel="4">
      <c r="A47" s="1"/>
      <c r="B47" s="1">
        <v>824843</v>
      </c>
      <c r="C47" s="1" t="s">
        <v>183</v>
      </c>
      <c r="D47" s="1" t="s">
        <v>184</v>
      </c>
      <c r="E47" s="2" t="s">
        <v>185</v>
      </c>
      <c r="F47" s="2" t="s">
        <v>186</v>
      </c>
      <c r="G47" s="2" t="s">
        <v>28</v>
      </c>
      <c r="H47" s="2">
        <v>0</v>
      </c>
      <c r="I47" s="1">
        <v>0</v>
      </c>
      <c r="J47" s="3" t="s">
        <v>19</v>
      </c>
      <c r="K47" s="2" t="str">
        <f>J47*239.49</f>
        <v>0</v>
      </c>
      <c r="L47" s="5"/>
    </row>
    <row r="48" spans="1:12" outlineLevel="2">
      <c r="A48" s="8" t="s">
        <v>187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821551</v>
      </c>
      <c r="C49" s="1" t="s">
        <v>188</v>
      </c>
      <c r="D49" s="1" t="s">
        <v>189</v>
      </c>
      <c r="E49" s="2" t="s">
        <v>190</v>
      </c>
      <c r="F49" s="2" t="s">
        <v>191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J49*69.91</f>
        <v>0</v>
      </c>
      <c r="L49" s="5"/>
    </row>
    <row r="50" spans="1:12" customHeight="1" ht="105" outlineLevel="4">
      <c r="A50" s="1"/>
      <c r="B50" s="1">
        <v>821552</v>
      </c>
      <c r="C50" s="1" t="s">
        <v>192</v>
      </c>
      <c r="D50" s="1" t="s">
        <v>193</v>
      </c>
      <c r="E50" s="2" t="s">
        <v>194</v>
      </c>
      <c r="F50" s="2" t="s">
        <v>195</v>
      </c>
      <c r="G50" s="2" t="s">
        <v>45</v>
      </c>
      <c r="H50" s="2">
        <v>0</v>
      </c>
      <c r="I50" s="1">
        <v>0</v>
      </c>
      <c r="J50" s="3" t="s">
        <v>19</v>
      </c>
      <c r="K50" s="2" t="str">
        <f>J50*78.84</f>
        <v>0</v>
      </c>
      <c r="L50" s="5"/>
    </row>
    <row r="51" spans="1:12" customHeight="1" ht="105" outlineLevel="4">
      <c r="A51" s="1"/>
      <c r="B51" s="1">
        <v>821553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28</v>
      </c>
      <c r="H51" s="2">
        <v>0</v>
      </c>
      <c r="I51" s="1">
        <v>0</v>
      </c>
      <c r="J51" s="3" t="s">
        <v>19</v>
      </c>
      <c r="K51" s="2" t="str">
        <f>J51*87.76</f>
        <v>0</v>
      </c>
      <c r="L51" s="5"/>
    </row>
    <row r="52" spans="1:12" customHeight="1" ht="105" outlineLevel="4">
      <c r="A52" s="1"/>
      <c r="B52" s="1">
        <v>821554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28</v>
      </c>
      <c r="H52" s="2">
        <v>0</v>
      </c>
      <c r="I52" s="1">
        <v>0</v>
      </c>
      <c r="J52" s="3" t="s">
        <v>19</v>
      </c>
      <c r="K52" s="2" t="str">
        <f>J52*95.20</f>
        <v>0</v>
      </c>
      <c r="L52" s="5"/>
    </row>
    <row r="53" spans="1:12" customHeight="1" ht="105" outlineLevel="4">
      <c r="A53" s="1"/>
      <c r="B53" s="1">
        <v>821555</v>
      </c>
      <c r="C53" s="1" t="s">
        <v>204</v>
      </c>
      <c r="D53" s="1" t="s">
        <v>205</v>
      </c>
      <c r="E53" s="2" t="s">
        <v>206</v>
      </c>
      <c r="F53" s="2" t="s">
        <v>163</v>
      </c>
      <c r="G53" s="2" t="s">
        <v>45</v>
      </c>
      <c r="H53" s="2">
        <v>0</v>
      </c>
      <c r="I53" s="1">
        <v>0</v>
      </c>
      <c r="J53" s="3" t="s">
        <v>19</v>
      </c>
      <c r="K53" s="2" t="str">
        <f>J53*102.64</f>
        <v>0</v>
      </c>
      <c r="L53" s="5"/>
    </row>
    <row r="54" spans="1:12" customHeight="1" ht="105" outlineLevel="4">
      <c r="A54" s="1"/>
      <c r="B54" s="1">
        <v>821556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45</v>
      </c>
      <c r="H54" s="2">
        <v>0</v>
      </c>
      <c r="I54" s="1">
        <v>0</v>
      </c>
      <c r="J54" s="3" t="s">
        <v>19</v>
      </c>
      <c r="K54" s="2" t="str">
        <f>J54*119.00</f>
        <v>0</v>
      </c>
      <c r="L54" s="5"/>
    </row>
    <row r="55" spans="1:12" customHeight="1" ht="105" outlineLevel="4">
      <c r="A55" s="1"/>
      <c r="B55" s="1">
        <v>821557</v>
      </c>
      <c r="C55" s="1" t="s">
        <v>211</v>
      </c>
      <c r="D55" s="1" t="s">
        <v>212</v>
      </c>
      <c r="E55" s="2" t="s">
        <v>213</v>
      </c>
      <c r="F55" s="2" t="s">
        <v>214</v>
      </c>
      <c r="G55" s="2" t="s">
        <v>28</v>
      </c>
      <c r="H55" s="2">
        <v>0</v>
      </c>
      <c r="I55" s="1">
        <v>0</v>
      </c>
      <c r="J55" s="3" t="s">
        <v>19</v>
      </c>
      <c r="K55" s="2" t="str">
        <f>J55*135.36</f>
        <v>0</v>
      </c>
      <c r="L55" s="5"/>
    </row>
    <row r="56" spans="1:12" customHeight="1" ht="105" outlineLevel="4">
      <c r="A56" s="1"/>
      <c r="B56" s="1">
        <v>821558</v>
      </c>
      <c r="C56" s="1" t="s">
        <v>215</v>
      </c>
      <c r="D56" s="1" t="s">
        <v>216</v>
      </c>
      <c r="E56" s="2" t="s">
        <v>217</v>
      </c>
      <c r="F56" s="2" t="s">
        <v>218</v>
      </c>
      <c r="G56" s="2" t="s">
        <v>28</v>
      </c>
      <c r="H56" s="2">
        <v>0</v>
      </c>
      <c r="I56" s="1">
        <v>0</v>
      </c>
      <c r="J56" s="3" t="s">
        <v>19</v>
      </c>
      <c r="K56" s="2" t="str">
        <f>J56*150.24</f>
        <v>0</v>
      </c>
      <c r="L56" s="5"/>
    </row>
    <row r="57" spans="1:12" customHeight="1" ht="105" outlineLevel="4">
      <c r="A57" s="1"/>
      <c r="B57" s="1">
        <v>821559</v>
      </c>
      <c r="C57" s="1" t="s">
        <v>219</v>
      </c>
      <c r="D57" s="1" t="s">
        <v>220</v>
      </c>
      <c r="E57" s="2" t="s">
        <v>221</v>
      </c>
      <c r="F57" s="2" t="s">
        <v>222</v>
      </c>
      <c r="G57" s="2" t="s">
        <v>54</v>
      </c>
      <c r="H57" s="2">
        <v>0</v>
      </c>
      <c r="I57" s="1">
        <v>0</v>
      </c>
      <c r="J57" s="3" t="s">
        <v>19</v>
      </c>
      <c r="K57" s="2" t="str">
        <f>J57*175.53</f>
        <v>0</v>
      </c>
      <c r="L57" s="5"/>
    </row>
    <row r="58" spans="1:12" customHeight="1" ht="105" outlineLevel="4">
      <c r="A58" s="1"/>
      <c r="B58" s="1">
        <v>821561</v>
      </c>
      <c r="C58" s="1" t="s">
        <v>223</v>
      </c>
      <c r="D58" s="1" t="s">
        <v>224</v>
      </c>
      <c r="E58" s="2" t="s">
        <v>225</v>
      </c>
      <c r="F58" s="2" t="s">
        <v>226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J58*215.69</f>
        <v>0</v>
      </c>
      <c r="L58" s="5"/>
    </row>
    <row r="59" spans="1:12" customHeight="1" ht="105" outlineLevel="4">
      <c r="A59" s="1"/>
      <c r="B59" s="1">
        <v>821563</v>
      </c>
      <c r="C59" s="1" t="s">
        <v>227</v>
      </c>
      <c r="D59" s="1" t="s">
        <v>228</v>
      </c>
      <c r="E59" s="2" t="s">
        <v>229</v>
      </c>
      <c r="F59" s="2" t="s">
        <v>230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J59*294.53</f>
        <v>0</v>
      </c>
      <c r="L59" s="5"/>
    </row>
    <row r="60" spans="1:12" customHeight="1" ht="105" outlineLevel="4">
      <c r="A60" s="1"/>
      <c r="B60" s="1">
        <v>821565</v>
      </c>
      <c r="C60" s="1" t="s">
        <v>231</v>
      </c>
      <c r="D60" s="1" t="s">
        <v>232</v>
      </c>
      <c r="E60" s="2" t="s">
        <v>233</v>
      </c>
      <c r="F60" s="2" t="s">
        <v>234</v>
      </c>
      <c r="G60" s="2" t="s">
        <v>54</v>
      </c>
      <c r="H60" s="2">
        <v>0</v>
      </c>
      <c r="I60" s="1">
        <v>0</v>
      </c>
      <c r="J60" s="3" t="s">
        <v>19</v>
      </c>
      <c r="K60" s="2" t="str">
        <f>J60*374.85</f>
        <v>0</v>
      </c>
      <c r="L60" s="5"/>
    </row>
    <row r="61" spans="1:12" customHeight="1" ht="105" outlineLevel="4">
      <c r="A61" s="1"/>
      <c r="B61" s="1">
        <v>821566</v>
      </c>
      <c r="C61" s="1" t="s">
        <v>235</v>
      </c>
      <c r="D61" s="1" t="s">
        <v>236</v>
      </c>
      <c r="E61" s="2" t="s">
        <v>237</v>
      </c>
      <c r="F61" s="2" t="s">
        <v>238</v>
      </c>
      <c r="G61" s="2" t="s">
        <v>45</v>
      </c>
      <c r="H61" s="2">
        <v>0</v>
      </c>
      <c r="I61" s="1">
        <v>0</v>
      </c>
      <c r="J61" s="3" t="s">
        <v>19</v>
      </c>
      <c r="K61" s="2" t="str">
        <f>J61*72.89</f>
        <v>0</v>
      </c>
      <c r="L61" s="5"/>
    </row>
    <row r="62" spans="1:12" customHeight="1" ht="105" outlineLevel="4">
      <c r="A62" s="1"/>
      <c r="B62" s="1">
        <v>821567</v>
      </c>
      <c r="C62" s="1" t="s">
        <v>239</v>
      </c>
      <c r="D62" s="1" t="s">
        <v>240</v>
      </c>
      <c r="E62" s="2" t="s">
        <v>241</v>
      </c>
      <c r="F62" s="2" t="s">
        <v>242</v>
      </c>
      <c r="G62" s="2" t="s">
        <v>17</v>
      </c>
      <c r="H62" s="2">
        <v>0</v>
      </c>
      <c r="I62" s="1">
        <v>0</v>
      </c>
      <c r="J62" s="3" t="s">
        <v>19</v>
      </c>
      <c r="K62" s="2" t="str">
        <f>J62*80.33</f>
        <v>0</v>
      </c>
      <c r="L62" s="5"/>
    </row>
    <row r="63" spans="1:12" customHeight="1" ht="105" outlineLevel="4">
      <c r="A63" s="1"/>
      <c r="B63" s="1">
        <v>821568</v>
      </c>
      <c r="C63" s="1" t="s">
        <v>243</v>
      </c>
      <c r="D63" s="1" t="s">
        <v>244</v>
      </c>
      <c r="E63" s="2" t="s">
        <v>245</v>
      </c>
      <c r="F63" s="2" t="s">
        <v>199</v>
      </c>
      <c r="G63" s="2" t="s">
        <v>45</v>
      </c>
      <c r="H63" s="2">
        <v>0</v>
      </c>
      <c r="I63" s="1">
        <v>0</v>
      </c>
      <c r="J63" s="3" t="s">
        <v>19</v>
      </c>
      <c r="K63" s="2" t="str">
        <f>J63*87.76</f>
        <v>0</v>
      </c>
      <c r="L63" s="5"/>
    </row>
    <row r="64" spans="1:12" customHeight="1" ht="105" outlineLevel="4">
      <c r="A64" s="1"/>
      <c r="B64" s="1">
        <v>821569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45</v>
      </c>
      <c r="H64" s="2">
        <v>0</v>
      </c>
      <c r="I64" s="1">
        <v>0</v>
      </c>
      <c r="J64" s="3" t="s">
        <v>19</v>
      </c>
      <c r="K64" s="2" t="str">
        <f>J64*96.69</f>
        <v>0</v>
      </c>
      <c r="L64" s="5"/>
    </row>
    <row r="65" spans="1:12" customHeight="1" ht="105" outlineLevel="4">
      <c r="A65" s="1"/>
      <c r="B65" s="1">
        <v>821570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28</v>
      </c>
      <c r="H65" s="2">
        <v>0</v>
      </c>
      <c r="I65" s="1">
        <v>0</v>
      </c>
      <c r="J65" s="3" t="s">
        <v>19</v>
      </c>
      <c r="K65" s="2" t="str">
        <f>J65*104.13</f>
        <v>0</v>
      </c>
      <c r="L65" s="5"/>
    </row>
    <row r="66" spans="1:12" customHeight="1" ht="105" outlineLevel="4">
      <c r="A66" s="1"/>
      <c r="B66" s="1">
        <v>821571</v>
      </c>
      <c r="C66" s="1" t="s">
        <v>254</v>
      </c>
      <c r="D66" s="1" t="s">
        <v>255</v>
      </c>
      <c r="E66" s="2" t="s">
        <v>256</v>
      </c>
      <c r="F66" s="2" t="s">
        <v>257</v>
      </c>
      <c r="G66" s="2" t="s">
        <v>45</v>
      </c>
      <c r="H66" s="2">
        <v>0</v>
      </c>
      <c r="I66" s="1">
        <v>0</v>
      </c>
      <c r="J66" s="3" t="s">
        <v>19</v>
      </c>
      <c r="K66" s="2" t="str">
        <f>J66*120.49</f>
        <v>0</v>
      </c>
      <c r="L66" s="5"/>
    </row>
    <row r="67" spans="1:12" customHeight="1" ht="105" outlineLevel="4">
      <c r="A67" s="1"/>
      <c r="B67" s="1">
        <v>821572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28</v>
      </c>
      <c r="H67" s="2">
        <v>0</v>
      </c>
      <c r="I67" s="1">
        <v>0</v>
      </c>
      <c r="J67" s="3" t="s">
        <v>19</v>
      </c>
      <c r="K67" s="2" t="str">
        <f>J67*136.85</f>
        <v>0</v>
      </c>
      <c r="L67" s="5"/>
    </row>
    <row r="68" spans="1:12" customHeight="1" ht="105" outlineLevel="4">
      <c r="A68" s="1"/>
      <c r="B68" s="1">
        <v>821573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17</v>
      </c>
      <c r="H68" s="2">
        <v>0</v>
      </c>
      <c r="I68" s="1">
        <v>0</v>
      </c>
      <c r="J68" s="3" t="s">
        <v>19</v>
      </c>
      <c r="K68" s="2" t="str">
        <f>J68*151.73</f>
        <v>0</v>
      </c>
      <c r="L68" s="5"/>
    </row>
    <row r="69" spans="1:12" customHeight="1" ht="105" outlineLevel="4">
      <c r="A69" s="1"/>
      <c r="B69" s="1">
        <v>821574</v>
      </c>
      <c r="C69" s="1" t="s">
        <v>266</v>
      </c>
      <c r="D69" s="1" t="s">
        <v>267</v>
      </c>
      <c r="E69" s="2" t="s">
        <v>268</v>
      </c>
      <c r="F69" s="2" t="s">
        <v>269</v>
      </c>
      <c r="G69" s="2" t="s">
        <v>28</v>
      </c>
      <c r="H69" s="2">
        <v>0</v>
      </c>
      <c r="I69" s="1">
        <v>0</v>
      </c>
      <c r="J69" s="3" t="s">
        <v>19</v>
      </c>
      <c r="K69" s="2" t="str">
        <f>J69*177.01</f>
        <v>0</v>
      </c>
      <c r="L69" s="5"/>
    </row>
    <row r="70" spans="1:12" customHeight="1" ht="105" outlineLevel="4">
      <c r="A70" s="1"/>
      <c r="B70" s="1">
        <v>821576</v>
      </c>
      <c r="C70" s="1" t="s">
        <v>270</v>
      </c>
      <c r="D70" s="1" t="s">
        <v>271</v>
      </c>
      <c r="E70" s="2" t="s">
        <v>272</v>
      </c>
      <c r="F70" s="2" t="s">
        <v>273</v>
      </c>
      <c r="G70" s="2" t="s">
        <v>17</v>
      </c>
      <c r="H70" s="2">
        <v>0</v>
      </c>
      <c r="I70" s="1">
        <v>0</v>
      </c>
      <c r="J70" s="3" t="s">
        <v>19</v>
      </c>
      <c r="K70" s="2" t="str">
        <f>J70*217.18</f>
        <v>0</v>
      </c>
      <c r="L70" s="5"/>
    </row>
    <row r="71" spans="1:12" customHeight="1" ht="105" outlineLevel="4">
      <c r="A71" s="1"/>
      <c r="B71" s="1">
        <v>821578</v>
      </c>
      <c r="C71" s="1" t="s">
        <v>274</v>
      </c>
      <c r="D71" s="1" t="s">
        <v>275</v>
      </c>
      <c r="E71" s="2" t="s">
        <v>276</v>
      </c>
      <c r="F71" s="2" t="s">
        <v>277</v>
      </c>
      <c r="G71" s="2" t="s">
        <v>28</v>
      </c>
      <c r="H71" s="2">
        <v>0</v>
      </c>
      <c r="I71" s="1">
        <v>0</v>
      </c>
      <c r="J71" s="3" t="s">
        <v>19</v>
      </c>
      <c r="K71" s="2" t="str">
        <f>J71*296.01</f>
        <v>0</v>
      </c>
      <c r="L71" s="5"/>
    </row>
    <row r="72" spans="1:12" customHeight="1" ht="105" outlineLevel="4">
      <c r="A72" s="1"/>
      <c r="B72" s="1">
        <v>821580</v>
      </c>
      <c r="C72" s="1" t="s">
        <v>278</v>
      </c>
      <c r="D72" s="1" t="s">
        <v>279</v>
      </c>
      <c r="E72" s="2" t="s">
        <v>280</v>
      </c>
      <c r="F72" s="2" t="s">
        <v>281</v>
      </c>
      <c r="G72" s="2" t="s">
        <v>54</v>
      </c>
      <c r="H72" s="2">
        <v>0</v>
      </c>
      <c r="I72" s="1">
        <v>0</v>
      </c>
      <c r="J72" s="3" t="s">
        <v>19</v>
      </c>
      <c r="K72" s="2" t="str">
        <f>J72*376.34</f>
        <v>0</v>
      </c>
      <c r="L72" s="5"/>
    </row>
    <row r="73" spans="1:12" outlineLevel="2">
      <c r="A73" s="8" t="s">
        <v>282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824853</v>
      </c>
      <c r="C74" s="1" t="s">
        <v>283</v>
      </c>
      <c r="D74" s="1" t="s">
        <v>284</v>
      </c>
      <c r="E74" s="2" t="s">
        <v>285</v>
      </c>
      <c r="F74" s="2" t="s">
        <v>286</v>
      </c>
      <c r="G74" s="2" t="s">
        <v>54</v>
      </c>
      <c r="H74" s="2">
        <v>0</v>
      </c>
      <c r="I74" s="1">
        <v>0</v>
      </c>
      <c r="J74" s="3" t="s">
        <v>19</v>
      </c>
      <c r="K74" s="2" t="str">
        <f>J74*657.48</f>
        <v>0</v>
      </c>
      <c r="L74" s="5"/>
    </row>
    <row r="75" spans="1:12" customHeight="1" ht="105" outlineLevel="4">
      <c r="A75" s="1"/>
      <c r="B75" s="1">
        <v>824854</v>
      </c>
      <c r="C75" s="1" t="s">
        <v>287</v>
      </c>
      <c r="D75" s="1" t="s">
        <v>288</v>
      </c>
      <c r="E75" s="2" t="s">
        <v>289</v>
      </c>
      <c r="F75" s="2" t="s">
        <v>290</v>
      </c>
      <c r="G75" s="2" t="s">
        <v>54</v>
      </c>
      <c r="H75" s="2">
        <v>0</v>
      </c>
      <c r="I75" s="1">
        <v>0</v>
      </c>
      <c r="J75" s="3" t="s">
        <v>19</v>
      </c>
      <c r="K75" s="2" t="str">
        <f>J75*711.03</f>
        <v>0</v>
      </c>
      <c r="L75" s="5"/>
    </row>
    <row r="76" spans="1:12" customHeight="1" ht="105" outlineLevel="4">
      <c r="A76" s="1"/>
      <c r="B76" s="1">
        <v>824855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17</v>
      </c>
      <c r="H76" s="2">
        <v>0</v>
      </c>
      <c r="I76" s="1">
        <v>0</v>
      </c>
      <c r="J76" s="3" t="s">
        <v>19</v>
      </c>
      <c r="K76" s="2" t="str">
        <f>J76*816.64</f>
        <v>0</v>
      </c>
      <c r="L76" s="5"/>
    </row>
    <row r="77" spans="1:12" customHeight="1" ht="105" outlineLevel="4">
      <c r="A77" s="1"/>
      <c r="B77" s="1">
        <v>824856</v>
      </c>
      <c r="C77" s="1" t="s">
        <v>295</v>
      </c>
      <c r="D77" s="1" t="s">
        <v>296</v>
      </c>
      <c r="E77" s="2" t="s">
        <v>297</v>
      </c>
      <c r="F77" s="2" t="s">
        <v>298</v>
      </c>
      <c r="G77" s="2">
        <v>9</v>
      </c>
      <c r="H77" s="2">
        <v>0</v>
      </c>
      <c r="I77" s="1">
        <v>0</v>
      </c>
      <c r="J77" s="3" t="s">
        <v>19</v>
      </c>
      <c r="K77" s="2" t="str">
        <f>J77*923.74</f>
        <v>0</v>
      </c>
      <c r="L77" s="5"/>
    </row>
    <row r="78" spans="1:12" customHeight="1" ht="105" outlineLevel="4">
      <c r="A78" s="1"/>
      <c r="B78" s="1">
        <v>824857</v>
      </c>
      <c r="C78" s="1" t="s">
        <v>299</v>
      </c>
      <c r="D78" s="1" t="s">
        <v>300</v>
      </c>
      <c r="E78" s="2" t="s">
        <v>301</v>
      </c>
      <c r="F78" s="2" t="s">
        <v>302</v>
      </c>
      <c r="G78" s="2" t="s">
        <v>54</v>
      </c>
      <c r="H78" s="2">
        <v>0</v>
      </c>
      <c r="I78" s="1">
        <v>0</v>
      </c>
      <c r="J78" s="3" t="s">
        <v>19</v>
      </c>
      <c r="K78" s="2" t="str">
        <f>J78*1029.35</f>
        <v>0</v>
      </c>
      <c r="L78" s="5"/>
    </row>
    <row r="79" spans="1:12" customHeight="1" ht="105" outlineLevel="4">
      <c r="A79" s="1"/>
      <c r="B79" s="1">
        <v>824858</v>
      </c>
      <c r="C79" s="1" t="s">
        <v>303</v>
      </c>
      <c r="D79" s="1" t="s">
        <v>304</v>
      </c>
      <c r="E79" s="2" t="s">
        <v>305</v>
      </c>
      <c r="F79" s="2" t="s">
        <v>306</v>
      </c>
      <c r="G79" s="2" t="s">
        <v>54</v>
      </c>
      <c r="H79" s="2">
        <v>0</v>
      </c>
      <c r="I79" s="1">
        <v>0</v>
      </c>
      <c r="J79" s="3" t="s">
        <v>19</v>
      </c>
      <c r="K79" s="2" t="str">
        <f>J79*1188.51</f>
        <v>0</v>
      </c>
      <c r="L79" s="5"/>
    </row>
    <row r="80" spans="1:12" customHeight="1" ht="105" outlineLevel="4">
      <c r="A80" s="1"/>
      <c r="B80" s="1">
        <v>824859</v>
      </c>
      <c r="C80" s="1" t="s">
        <v>307</v>
      </c>
      <c r="D80" s="1" t="s">
        <v>308</v>
      </c>
      <c r="E80" s="2" t="s">
        <v>309</v>
      </c>
      <c r="F80" s="2" t="s">
        <v>310</v>
      </c>
      <c r="G80" s="2">
        <v>2</v>
      </c>
      <c r="H80" s="2">
        <v>0</v>
      </c>
      <c r="I80" s="1">
        <v>0</v>
      </c>
      <c r="J80" s="3" t="s">
        <v>19</v>
      </c>
      <c r="K80" s="2" t="str">
        <f>J80*1453.29</f>
        <v>0</v>
      </c>
      <c r="L80" s="5"/>
    </row>
    <row r="81" spans="1:12" customHeight="1" ht="105" outlineLevel="4">
      <c r="A81" s="1"/>
      <c r="B81" s="1">
        <v>824860</v>
      </c>
      <c r="C81" s="1" t="s">
        <v>311</v>
      </c>
      <c r="D81" s="1" t="s">
        <v>312</v>
      </c>
      <c r="E81" s="2" t="s">
        <v>313</v>
      </c>
      <c r="F81" s="2" t="s">
        <v>314</v>
      </c>
      <c r="G81" s="2" t="s">
        <v>17</v>
      </c>
      <c r="H81" s="2">
        <v>0</v>
      </c>
      <c r="I81" s="1">
        <v>0</v>
      </c>
      <c r="J81" s="3" t="s">
        <v>19</v>
      </c>
      <c r="K81" s="2" t="str">
        <f>J81*647.06</f>
        <v>0</v>
      </c>
      <c r="L81" s="5"/>
    </row>
    <row r="82" spans="1:12" customHeight="1" ht="105" outlineLevel="4">
      <c r="A82" s="1"/>
      <c r="B82" s="1">
        <v>824861</v>
      </c>
      <c r="C82" s="1" t="s">
        <v>315</v>
      </c>
      <c r="D82" s="1" t="s">
        <v>316</v>
      </c>
      <c r="E82" s="2" t="s">
        <v>317</v>
      </c>
      <c r="F82" s="2" t="s">
        <v>318</v>
      </c>
      <c r="G82" s="2" t="s">
        <v>54</v>
      </c>
      <c r="H82" s="2">
        <v>0</v>
      </c>
      <c r="I82" s="1">
        <v>0</v>
      </c>
      <c r="J82" s="3" t="s">
        <v>19</v>
      </c>
      <c r="K82" s="2" t="str">
        <f>J82*700.61</f>
        <v>0</v>
      </c>
      <c r="L82" s="5"/>
    </row>
    <row r="83" spans="1:12" customHeight="1" ht="105" outlineLevel="4">
      <c r="A83" s="1"/>
      <c r="B83" s="1">
        <v>824862</v>
      </c>
      <c r="C83" s="1" t="s">
        <v>319</v>
      </c>
      <c r="D83" s="1" t="s">
        <v>320</v>
      </c>
      <c r="E83" s="2" t="s">
        <v>321</v>
      </c>
      <c r="F83" s="2" t="s">
        <v>322</v>
      </c>
      <c r="G83" s="2" t="s">
        <v>17</v>
      </c>
      <c r="H83" s="2">
        <v>0</v>
      </c>
      <c r="I83" s="1">
        <v>0</v>
      </c>
      <c r="J83" s="3" t="s">
        <v>19</v>
      </c>
      <c r="K83" s="2" t="str">
        <f>J83*804.74</f>
        <v>0</v>
      </c>
      <c r="L83" s="5"/>
    </row>
    <row r="84" spans="1:12" customHeight="1" ht="105" outlineLevel="4">
      <c r="A84" s="1"/>
      <c r="B84" s="1">
        <v>824863</v>
      </c>
      <c r="C84" s="1" t="s">
        <v>323</v>
      </c>
      <c r="D84" s="1" t="s">
        <v>324</v>
      </c>
      <c r="E84" s="2" t="s">
        <v>325</v>
      </c>
      <c r="F84" s="2" t="s">
        <v>326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J84*911.84</f>
        <v>0</v>
      </c>
      <c r="L84" s="5"/>
    </row>
    <row r="85" spans="1:12" customHeight="1" ht="105" outlineLevel="4">
      <c r="A85" s="1"/>
      <c r="B85" s="1">
        <v>824864</v>
      </c>
      <c r="C85" s="1" t="s">
        <v>327</v>
      </c>
      <c r="D85" s="1" t="s">
        <v>328</v>
      </c>
      <c r="E85" s="2" t="s">
        <v>329</v>
      </c>
      <c r="F85" s="2" t="s">
        <v>330</v>
      </c>
      <c r="G85" s="2">
        <v>0</v>
      </c>
      <c r="H85" s="2">
        <v>0</v>
      </c>
      <c r="I85" s="1">
        <v>0</v>
      </c>
      <c r="J85" s="3" t="s">
        <v>19</v>
      </c>
      <c r="K85" s="2" t="str">
        <f>J85*1017.45</f>
        <v>0</v>
      </c>
      <c r="L85" s="5"/>
    </row>
    <row r="86" spans="1:12" customHeight="1" ht="105" outlineLevel="4">
      <c r="A86" s="1"/>
      <c r="B86" s="1">
        <v>824865</v>
      </c>
      <c r="C86" s="1" t="s">
        <v>331</v>
      </c>
      <c r="D86" s="1" t="s">
        <v>332</v>
      </c>
      <c r="E86" s="2" t="s">
        <v>333</v>
      </c>
      <c r="F86" s="2" t="s">
        <v>334</v>
      </c>
      <c r="G86" s="2">
        <v>4</v>
      </c>
      <c r="H86" s="2">
        <v>0</v>
      </c>
      <c r="I86" s="1">
        <v>0</v>
      </c>
      <c r="J86" s="3" t="s">
        <v>19</v>
      </c>
      <c r="K86" s="2" t="str">
        <f>J86*1175.13</f>
        <v>0</v>
      </c>
      <c r="L86" s="5"/>
    </row>
    <row r="87" spans="1:12" customHeight="1" ht="105" outlineLevel="4">
      <c r="A87" s="1"/>
      <c r="B87" s="1">
        <v>824866</v>
      </c>
      <c r="C87" s="1" t="s">
        <v>335</v>
      </c>
      <c r="D87" s="1" t="s">
        <v>336</v>
      </c>
      <c r="E87" s="2" t="s">
        <v>337</v>
      </c>
      <c r="F87" s="2" t="s">
        <v>338</v>
      </c>
      <c r="G87" s="2">
        <v>0</v>
      </c>
      <c r="H87" s="2">
        <v>0</v>
      </c>
      <c r="I87" s="1">
        <v>0</v>
      </c>
      <c r="J87" s="3" t="s">
        <v>19</v>
      </c>
      <c r="K87" s="2" t="str">
        <f>J87*1442.88</f>
        <v>0</v>
      </c>
      <c r="L87" s="5"/>
    </row>
    <row r="88" spans="1:12" customHeight="1" ht="105" outlineLevel="4">
      <c r="A88" s="1"/>
      <c r="B88" s="1">
        <v>824867</v>
      </c>
      <c r="C88" s="1" t="s">
        <v>339</v>
      </c>
      <c r="D88" s="1" t="s">
        <v>340</v>
      </c>
      <c r="E88" s="2" t="s">
        <v>341</v>
      </c>
      <c r="F88" s="2" t="s">
        <v>342</v>
      </c>
      <c r="G88" s="2" t="s">
        <v>54</v>
      </c>
      <c r="H88" s="2">
        <v>0</v>
      </c>
      <c r="I88" s="1">
        <v>0</v>
      </c>
      <c r="J88" s="3" t="s">
        <v>19</v>
      </c>
      <c r="K88" s="2" t="str">
        <f>J88*761.60</f>
        <v>0</v>
      </c>
      <c r="L88" s="5"/>
    </row>
    <row r="89" spans="1:12" customHeight="1" ht="105" outlineLevel="4">
      <c r="A89" s="1"/>
      <c r="B89" s="1">
        <v>824868</v>
      </c>
      <c r="C89" s="1" t="s">
        <v>343</v>
      </c>
      <c r="D89" s="1" t="s">
        <v>344</v>
      </c>
      <c r="E89" s="2" t="s">
        <v>345</v>
      </c>
      <c r="F89" s="2" t="s">
        <v>346</v>
      </c>
      <c r="G89" s="2" t="s">
        <v>54</v>
      </c>
      <c r="H89" s="2">
        <v>0</v>
      </c>
      <c r="I89" s="1">
        <v>0</v>
      </c>
      <c r="J89" s="3" t="s">
        <v>19</v>
      </c>
      <c r="K89" s="2" t="str">
        <f>J89*868.70</f>
        <v>0</v>
      </c>
      <c r="L89" s="5"/>
    </row>
    <row r="90" spans="1:12" customHeight="1" ht="105" outlineLevel="4">
      <c r="A90" s="1"/>
      <c r="B90" s="1">
        <v>824869</v>
      </c>
      <c r="C90" s="1" t="s">
        <v>347</v>
      </c>
      <c r="D90" s="1" t="s">
        <v>348</v>
      </c>
      <c r="E90" s="2" t="s">
        <v>349</v>
      </c>
      <c r="F90" s="2" t="s">
        <v>350</v>
      </c>
      <c r="G90" s="2">
        <v>0</v>
      </c>
      <c r="H90" s="2">
        <v>0</v>
      </c>
      <c r="I90" s="1">
        <v>0</v>
      </c>
      <c r="J90" s="3" t="s">
        <v>19</v>
      </c>
      <c r="K90" s="2" t="str">
        <f>J90*975.80</f>
        <v>0</v>
      </c>
      <c r="L90" s="5"/>
    </row>
    <row r="91" spans="1:12" customHeight="1" ht="105" outlineLevel="4">
      <c r="A91" s="1"/>
      <c r="B91" s="1">
        <v>824870</v>
      </c>
      <c r="C91" s="1" t="s">
        <v>351</v>
      </c>
      <c r="D91" s="1" t="s">
        <v>352</v>
      </c>
      <c r="E91" s="2" t="s">
        <v>353</v>
      </c>
      <c r="F91" s="2" t="s">
        <v>354</v>
      </c>
      <c r="G91" s="2" t="s">
        <v>17</v>
      </c>
      <c r="H91" s="2">
        <v>0</v>
      </c>
      <c r="I91" s="1">
        <v>0</v>
      </c>
      <c r="J91" s="3" t="s">
        <v>19</v>
      </c>
      <c r="K91" s="2" t="str">
        <f>J91*1078.44</f>
        <v>0</v>
      </c>
      <c r="L91" s="5"/>
    </row>
    <row r="92" spans="1:12" customHeight="1" ht="105" outlineLevel="4">
      <c r="A92" s="1"/>
      <c r="B92" s="1">
        <v>824871</v>
      </c>
      <c r="C92" s="1" t="s">
        <v>355</v>
      </c>
      <c r="D92" s="1" t="s">
        <v>356</v>
      </c>
      <c r="E92" s="2" t="s">
        <v>357</v>
      </c>
      <c r="F92" s="2" t="s">
        <v>358</v>
      </c>
      <c r="G92" s="2" t="s">
        <v>17</v>
      </c>
      <c r="H92" s="2">
        <v>0</v>
      </c>
      <c r="I92" s="1">
        <v>0</v>
      </c>
      <c r="J92" s="3" t="s">
        <v>19</v>
      </c>
      <c r="K92" s="2" t="str">
        <f>J92*751.19</f>
        <v>0</v>
      </c>
      <c r="L92" s="5"/>
    </row>
    <row r="93" spans="1:12" customHeight="1" ht="105" outlineLevel="4">
      <c r="A93" s="1"/>
      <c r="B93" s="1">
        <v>824872</v>
      </c>
      <c r="C93" s="1" t="s">
        <v>359</v>
      </c>
      <c r="D93" s="1" t="s">
        <v>360</v>
      </c>
      <c r="E93" s="2" t="s">
        <v>361</v>
      </c>
      <c r="F93" s="2" t="s">
        <v>362</v>
      </c>
      <c r="G93" s="2" t="s">
        <v>54</v>
      </c>
      <c r="H93" s="2">
        <v>0</v>
      </c>
      <c r="I93" s="1">
        <v>0</v>
      </c>
      <c r="J93" s="3" t="s">
        <v>19</v>
      </c>
      <c r="K93" s="2" t="str">
        <f>J93*858.29</f>
        <v>0</v>
      </c>
      <c r="L93" s="5"/>
    </row>
    <row r="94" spans="1:12" customHeight="1" ht="105" outlineLevel="4">
      <c r="A94" s="1"/>
      <c r="B94" s="1">
        <v>824873</v>
      </c>
      <c r="C94" s="1" t="s">
        <v>363</v>
      </c>
      <c r="D94" s="1" t="s">
        <v>364</v>
      </c>
      <c r="E94" s="2" t="s">
        <v>365</v>
      </c>
      <c r="F94" s="2" t="s">
        <v>366</v>
      </c>
      <c r="G94" s="2" t="s">
        <v>54</v>
      </c>
      <c r="H94" s="2">
        <v>0</v>
      </c>
      <c r="I94" s="1">
        <v>0</v>
      </c>
      <c r="J94" s="3" t="s">
        <v>19</v>
      </c>
      <c r="K94" s="2" t="str">
        <f>J94*965.39</f>
        <v>0</v>
      </c>
      <c r="L94" s="5"/>
    </row>
    <row r="95" spans="1:12" customHeight="1" ht="105" outlineLevel="4">
      <c r="A95" s="1"/>
      <c r="B95" s="1">
        <v>824874</v>
      </c>
      <c r="C95" s="1" t="s">
        <v>367</v>
      </c>
      <c r="D95" s="1" t="s">
        <v>368</v>
      </c>
      <c r="E95" s="2" t="s">
        <v>369</v>
      </c>
      <c r="F95" s="2" t="s">
        <v>370</v>
      </c>
      <c r="G95" s="2" t="s">
        <v>17</v>
      </c>
      <c r="H95" s="2">
        <v>0</v>
      </c>
      <c r="I95" s="1">
        <v>0</v>
      </c>
      <c r="J95" s="3" t="s">
        <v>19</v>
      </c>
      <c r="K95" s="2" t="str">
        <f>J95*1075.46</f>
        <v>0</v>
      </c>
      <c r="L95" s="5"/>
    </row>
    <row r="96" spans="1:12" outlineLevel="1">
      <c r="A96" s="7" t="s">
        <v>371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5"/>
    </row>
    <row r="97" spans="1:12" outlineLevel="2">
      <c r="A97" s="8" t="s">
        <v>372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customHeight="1" ht="105" outlineLevel="4">
      <c r="A98" s="1"/>
      <c r="B98" s="1">
        <v>821612</v>
      </c>
      <c r="C98" s="1" t="s">
        <v>373</v>
      </c>
      <c r="D98" s="1" t="s">
        <v>374</v>
      </c>
      <c r="E98" s="2" t="s">
        <v>375</v>
      </c>
      <c r="F98" s="2" t="s">
        <v>376</v>
      </c>
      <c r="G98" s="2">
        <v>10</v>
      </c>
      <c r="H98" s="2" t="s">
        <v>45</v>
      </c>
      <c r="I98" s="1">
        <v>0</v>
      </c>
      <c r="J98" s="3" t="s">
        <v>19</v>
      </c>
      <c r="K98" s="2" t="str">
        <f>J98*114.00</f>
        <v>0</v>
      </c>
      <c r="L98" s="5"/>
    </row>
    <row r="99" spans="1:12" customHeight="1" ht="105" outlineLevel="4">
      <c r="A99" s="1"/>
      <c r="B99" s="1">
        <v>821613</v>
      </c>
      <c r="C99" s="1" t="s">
        <v>377</v>
      </c>
      <c r="D99" s="1" t="s">
        <v>378</v>
      </c>
      <c r="E99" s="2" t="s">
        <v>379</v>
      </c>
      <c r="F99" s="2" t="s">
        <v>210</v>
      </c>
      <c r="G99" s="2" t="s">
        <v>17</v>
      </c>
      <c r="H99" s="2" t="s">
        <v>45</v>
      </c>
      <c r="I99" s="1">
        <v>0</v>
      </c>
      <c r="J99" s="3" t="s">
        <v>19</v>
      </c>
      <c r="K99" s="2" t="str">
        <f>J99*119.00</f>
        <v>0</v>
      </c>
      <c r="L99" s="5"/>
    </row>
    <row r="100" spans="1:12" customHeight="1" ht="105" outlineLevel="4">
      <c r="A100" s="1"/>
      <c r="B100" s="1">
        <v>821614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 t="s">
        <v>28</v>
      </c>
      <c r="H100" s="2" t="s">
        <v>45</v>
      </c>
      <c r="I100" s="1">
        <v>0</v>
      </c>
      <c r="J100" s="3" t="s">
        <v>19</v>
      </c>
      <c r="K100" s="2" t="str">
        <f>J100*126.00</f>
        <v>0</v>
      </c>
      <c r="L100" s="5"/>
    </row>
    <row r="101" spans="1:12" customHeight="1" ht="105" outlineLevel="4">
      <c r="A101" s="1"/>
      <c r="B101" s="1">
        <v>821615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 t="s">
        <v>28</v>
      </c>
      <c r="H101" s="2" t="s">
        <v>45</v>
      </c>
      <c r="I101" s="1">
        <v>0</v>
      </c>
      <c r="J101" s="3" t="s">
        <v>19</v>
      </c>
      <c r="K101" s="2" t="str">
        <f>J101*156.00</f>
        <v>0</v>
      </c>
      <c r="L101" s="5"/>
    </row>
    <row r="102" spans="1:12" customHeight="1" ht="105" outlineLevel="4">
      <c r="A102" s="1"/>
      <c r="B102" s="1">
        <v>821616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 t="s">
        <v>17</v>
      </c>
      <c r="H102" s="2" t="s">
        <v>45</v>
      </c>
      <c r="I102" s="1">
        <v>0</v>
      </c>
      <c r="J102" s="3" t="s">
        <v>19</v>
      </c>
      <c r="K102" s="2" t="str">
        <f>J102*153.00</f>
        <v>0</v>
      </c>
      <c r="L102" s="5"/>
    </row>
    <row r="103" spans="1:12" customHeight="1" ht="105" outlineLevel="4">
      <c r="A103" s="1"/>
      <c r="B103" s="1">
        <v>821617</v>
      </c>
      <c r="C103" s="1" t="s">
        <v>392</v>
      </c>
      <c r="D103" s="1" t="s">
        <v>393</v>
      </c>
      <c r="E103" s="2" t="s">
        <v>394</v>
      </c>
      <c r="F103" s="2" t="s">
        <v>82</v>
      </c>
      <c r="G103" s="2" t="s">
        <v>17</v>
      </c>
      <c r="H103" s="2" t="s">
        <v>45</v>
      </c>
      <c r="I103" s="1">
        <v>0</v>
      </c>
      <c r="J103" s="3" t="s">
        <v>19</v>
      </c>
      <c r="K103" s="2" t="str">
        <f>J103*195.00</f>
        <v>0</v>
      </c>
      <c r="L103" s="5"/>
    </row>
    <row r="104" spans="1:12" customHeight="1" ht="105" outlineLevel="4">
      <c r="A104" s="1"/>
      <c r="B104" s="1">
        <v>821618</v>
      </c>
      <c r="C104" s="1" t="s">
        <v>395</v>
      </c>
      <c r="D104" s="1" t="s">
        <v>396</v>
      </c>
      <c r="E104" s="2" t="s">
        <v>397</v>
      </c>
      <c r="F104" s="2" t="s">
        <v>398</v>
      </c>
      <c r="G104" s="2" t="s">
        <v>54</v>
      </c>
      <c r="H104" s="2" t="s">
        <v>28</v>
      </c>
      <c r="I104" s="1">
        <v>0</v>
      </c>
      <c r="J104" s="3" t="s">
        <v>19</v>
      </c>
      <c r="K104" s="2" t="str">
        <f>J104*221.00</f>
        <v>0</v>
      </c>
      <c r="L104" s="5"/>
    </row>
    <row r="105" spans="1:12" customHeight="1" ht="105" outlineLevel="4">
      <c r="A105" s="1"/>
      <c r="B105" s="1">
        <v>821619</v>
      </c>
      <c r="C105" s="1" t="s">
        <v>399</v>
      </c>
      <c r="D105" s="1" t="s">
        <v>400</v>
      </c>
      <c r="E105" s="2" t="s">
        <v>401</v>
      </c>
      <c r="F105" s="2" t="s">
        <v>90</v>
      </c>
      <c r="G105" s="2">
        <v>10</v>
      </c>
      <c r="H105" s="2" t="s">
        <v>28</v>
      </c>
      <c r="I105" s="1">
        <v>0</v>
      </c>
      <c r="J105" s="3" t="s">
        <v>19</v>
      </c>
      <c r="K105" s="2" t="str">
        <f>J105*254.00</f>
        <v>0</v>
      </c>
      <c r="L105" s="5"/>
    </row>
    <row r="106" spans="1:12" customHeight="1" ht="105" outlineLevel="4">
      <c r="A106" s="1"/>
      <c r="B106" s="1">
        <v>821620</v>
      </c>
      <c r="C106" s="1" t="s">
        <v>402</v>
      </c>
      <c r="D106" s="1" t="s">
        <v>403</v>
      </c>
      <c r="E106" s="2" t="s">
        <v>404</v>
      </c>
      <c r="F106" s="2" t="s">
        <v>405</v>
      </c>
      <c r="G106" s="2" t="s">
        <v>17</v>
      </c>
      <c r="H106" s="2" t="s">
        <v>45</v>
      </c>
      <c r="I106" s="1">
        <v>0</v>
      </c>
      <c r="J106" s="3" t="s">
        <v>19</v>
      </c>
      <c r="K106" s="2" t="str">
        <f>J106*129.00</f>
        <v>0</v>
      </c>
      <c r="L106" s="5"/>
    </row>
    <row r="107" spans="1:12" customHeight="1" ht="105" outlineLevel="4">
      <c r="A107" s="1"/>
      <c r="B107" s="1">
        <v>821621</v>
      </c>
      <c r="C107" s="1" t="s">
        <v>406</v>
      </c>
      <c r="D107" s="1" t="s">
        <v>407</v>
      </c>
      <c r="E107" s="2" t="s">
        <v>408</v>
      </c>
      <c r="F107" s="2" t="s">
        <v>409</v>
      </c>
      <c r="G107" s="2" t="s">
        <v>17</v>
      </c>
      <c r="H107" s="2" t="s">
        <v>45</v>
      </c>
      <c r="I107" s="1">
        <v>0</v>
      </c>
      <c r="J107" s="3" t="s">
        <v>19</v>
      </c>
      <c r="K107" s="2" t="str">
        <f>J107*137.00</f>
        <v>0</v>
      </c>
      <c r="L107" s="5"/>
    </row>
    <row r="108" spans="1:12" customHeight="1" ht="105" outlineLevel="4">
      <c r="A108" s="1"/>
      <c r="B108" s="1">
        <v>821622</v>
      </c>
      <c r="C108" s="1" t="s">
        <v>410</v>
      </c>
      <c r="D108" s="1" t="s">
        <v>411</v>
      </c>
      <c r="E108" s="2" t="s">
        <v>412</v>
      </c>
      <c r="F108" s="2" t="s">
        <v>413</v>
      </c>
      <c r="G108" s="2" t="s">
        <v>54</v>
      </c>
      <c r="H108" s="2" t="s">
        <v>45</v>
      </c>
      <c r="I108" s="1">
        <v>0</v>
      </c>
      <c r="J108" s="3" t="s">
        <v>19</v>
      </c>
      <c r="K108" s="2" t="str">
        <f>J108*140.00</f>
        <v>0</v>
      </c>
      <c r="L108" s="5"/>
    </row>
    <row r="109" spans="1:12" customHeight="1" ht="105" outlineLevel="4">
      <c r="A109" s="1"/>
      <c r="B109" s="1">
        <v>821623</v>
      </c>
      <c r="C109" s="1" t="s">
        <v>414</v>
      </c>
      <c r="D109" s="1" t="s">
        <v>415</v>
      </c>
      <c r="E109" s="2" t="s">
        <v>416</v>
      </c>
      <c r="F109" s="2" t="s">
        <v>417</v>
      </c>
      <c r="G109" s="2" t="s">
        <v>17</v>
      </c>
      <c r="H109" s="2" t="s">
        <v>45</v>
      </c>
      <c r="I109" s="1">
        <v>0</v>
      </c>
      <c r="J109" s="3" t="s">
        <v>19</v>
      </c>
      <c r="K109" s="2" t="str">
        <f>J109*139.00</f>
        <v>0</v>
      </c>
      <c r="L109" s="5"/>
    </row>
    <row r="110" spans="1:12" customHeight="1" ht="105" outlineLevel="4">
      <c r="A110" s="1"/>
      <c r="B110" s="1">
        <v>821624</v>
      </c>
      <c r="C110" s="1" t="s">
        <v>418</v>
      </c>
      <c r="D110" s="1" t="s">
        <v>419</v>
      </c>
      <c r="E110" s="2" t="s">
        <v>420</v>
      </c>
      <c r="F110" s="2" t="s">
        <v>421</v>
      </c>
      <c r="G110" s="2" t="s">
        <v>54</v>
      </c>
      <c r="H110" s="2" t="s">
        <v>45</v>
      </c>
      <c r="I110" s="1">
        <v>0</v>
      </c>
      <c r="J110" s="3" t="s">
        <v>19</v>
      </c>
      <c r="K110" s="2" t="str">
        <f>J110*158.00</f>
        <v>0</v>
      </c>
      <c r="L110" s="5"/>
    </row>
    <row r="111" spans="1:12" customHeight="1" ht="105" outlineLevel="4">
      <c r="A111" s="1"/>
      <c r="B111" s="1">
        <v>821625</v>
      </c>
      <c r="C111" s="1" t="s">
        <v>422</v>
      </c>
      <c r="D111" s="1" t="s">
        <v>423</v>
      </c>
      <c r="E111" s="2" t="s">
        <v>424</v>
      </c>
      <c r="F111" s="2" t="s">
        <v>425</v>
      </c>
      <c r="G111" s="2" t="s">
        <v>54</v>
      </c>
      <c r="H111" s="2" t="s">
        <v>45</v>
      </c>
      <c r="I111" s="1">
        <v>0</v>
      </c>
      <c r="J111" s="3" t="s">
        <v>19</v>
      </c>
      <c r="K111" s="2" t="str">
        <f>J111*198.00</f>
        <v>0</v>
      </c>
      <c r="L111" s="5"/>
    </row>
    <row r="112" spans="1:12" customHeight="1" ht="105" outlineLevel="4">
      <c r="A112" s="1"/>
      <c r="B112" s="1">
        <v>821626</v>
      </c>
      <c r="C112" s="1" t="s">
        <v>426</v>
      </c>
      <c r="D112" s="1" t="s">
        <v>427</v>
      </c>
      <c r="E112" s="2" t="s">
        <v>428</v>
      </c>
      <c r="F112" s="2" t="s">
        <v>429</v>
      </c>
      <c r="G112" s="2" t="s">
        <v>54</v>
      </c>
      <c r="H112" s="2" t="s">
        <v>17</v>
      </c>
      <c r="I112" s="1">
        <v>0</v>
      </c>
      <c r="J112" s="3" t="s">
        <v>19</v>
      </c>
      <c r="K112" s="2" t="str">
        <f>J112*222.00</f>
        <v>0</v>
      </c>
      <c r="L112" s="5"/>
    </row>
    <row r="113" spans="1:12" customHeight="1" ht="105" outlineLevel="4">
      <c r="A113" s="1"/>
      <c r="B113" s="1">
        <v>821627</v>
      </c>
      <c r="C113" s="1" t="s">
        <v>430</v>
      </c>
      <c r="D113" s="1" t="s">
        <v>431</v>
      </c>
      <c r="E113" s="2" t="s">
        <v>432</v>
      </c>
      <c r="F113" s="2" t="s">
        <v>433</v>
      </c>
      <c r="G113" s="2" t="s">
        <v>54</v>
      </c>
      <c r="H113" s="2" t="s">
        <v>17</v>
      </c>
      <c r="I113" s="1">
        <v>0</v>
      </c>
      <c r="J113" s="3" t="s">
        <v>19</v>
      </c>
      <c r="K113" s="2" t="str">
        <f>J113*272.00</f>
        <v>0</v>
      </c>
      <c r="L113" s="5"/>
    </row>
    <row r="114" spans="1:12" outlineLevel="2">
      <c r="A114" s="8" t="s">
        <v>434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5"/>
    </row>
    <row r="115" spans="1:12" customHeight="1" ht="105" outlineLevel="4">
      <c r="A115" s="1"/>
      <c r="B115" s="1">
        <v>824882</v>
      </c>
      <c r="C115" s="1" t="s">
        <v>435</v>
      </c>
      <c r="D115" s="1" t="s">
        <v>436</v>
      </c>
      <c r="E115" s="2" t="s">
        <v>437</v>
      </c>
      <c r="F115" s="2" t="s">
        <v>234</v>
      </c>
      <c r="G115" s="2" t="s">
        <v>54</v>
      </c>
      <c r="H115" s="2">
        <v>0</v>
      </c>
      <c r="I115" s="1">
        <v>0</v>
      </c>
      <c r="J115" s="3" t="s">
        <v>19</v>
      </c>
      <c r="K115" s="2" t="str">
        <f>J115*374.85</f>
        <v>0</v>
      </c>
      <c r="L115" s="5"/>
    </row>
    <row r="116" spans="1:12" customHeight="1" ht="105" outlineLevel="4">
      <c r="A116" s="1"/>
      <c r="B116" s="1">
        <v>824883</v>
      </c>
      <c r="C116" s="1" t="s">
        <v>438</v>
      </c>
      <c r="D116" s="1" t="s">
        <v>439</v>
      </c>
      <c r="E116" s="2" t="s">
        <v>440</v>
      </c>
      <c r="F116" s="2" t="s">
        <v>441</v>
      </c>
      <c r="G116" s="2" t="s">
        <v>54</v>
      </c>
      <c r="H116" s="2">
        <v>0</v>
      </c>
      <c r="I116" s="1">
        <v>0</v>
      </c>
      <c r="J116" s="3" t="s">
        <v>19</v>
      </c>
      <c r="K116" s="2" t="str">
        <f>J116*458.15</f>
        <v>0</v>
      </c>
      <c r="L116" s="5"/>
    </row>
    <row r="117" spans="1:12" customHeight="1" ht="105" outlineLevel="4">
      <c r="A117" s="1"/>
      <c r="B117" s="1">
        <v>824884</v>
      </c>
      <c r="C117" s="1" t="s">
        <v>442</v>
      </c>
      <c r="D117" s="1" t="s">
        <v>443</v>
      </c>
      <c r="E117" s="2" t="s">
        <v>444</v>
      </c>
      <c r="F117" s="2" t="s">
        <v>445</v>
      </c>
      <c r="G117" s="2">
        <v>8</v>
      </c>
      <c r="H117" s="2">
        <v>0</v>
      </c>
      <c r="I117" s="1">
        <v>0</v>
      </c>
      <c r="J117" s="3" t="s">
        <v>19</v>
      </c>
      <c r="K117" s="2" t="str">
        <f>J117*596.49</f>
        <v>0</v>
      </c>
      <c r="L117" s="5"/>
    </row>
    <row r="118" spans="1:12" customHeight="1" ht="105" outlineLevel="4">
      <c r="A118" s="1"/>
      <c r="B118" s="1">
        <v>824885</v>
      </c>
      <c r="C118" s="1" t="s">
        <v>446</v>
      </c>
      <c r="D118" s="1" t="s">
        <v>447</v>
      </c>
      <c r="E118" s="2" t="s">
        <v>448</v>
      </c>
      <c r="F118" s="2" t="s">
        <v>449</v>
      </c>
      <c r="G118" s="2">
        <v>8</v>
      </c>
      <c r="H118" s="2">
        <v>0</v>
      </c>
      <c r="I118" s="1">
        <v>0</v>
      </c>
      <c r="J118" s="3" t="s">
        <v>19</v>
      </c>
      <c r="K118" s="2" t="str">
        <f>J118*382.29</f>
        <v>0</v>
      </c>
      <c r="L118" s="5"/>
    </row>
    <row r="119" spans="1:12" customHeight="1" ht="105" outlineLevel="4">
      <c r="A119" s="1"/>
      <c r="B119" s="1">
        <v>824886</v>
      </c>
      <c r="C119" s="1" t="s">
        <v>450</v>
      </c>
      <c r="D119" s="1" t="s">
        <v>451</v>
      </c>
      <c r="E119" s="2" t="s">
        <v>452</v>
      </c>
      <c r="F119" s="2" t="s">
        <v>453</v>
      </c>
      <c r="G119" s="2">
        <v>4</v>
      </c>
      <c r="H119" s="2">
        <v>0</v>
      </c>
      <c r="I119" s="1">
        <v>0</v>
      </c>
      <c r="J119" s="3" t="s">
        <v>19</v>
      </c>
      <c r="K119" s="2" t="str">
        <f>J119*441.79</f>
        <v>0</v>
      </c>
      <c r="L119" s="5"/>
    </row>
    <row r="120" spans="1:12" customHeight="1" ht="105" outlineLevel="4">
      <c r="A120" s="1"/>
      <c r="B120" s="1">
        <v>824887</v>
      </c>
      <c r="C120" s="1" t="s">
        <v>454</v>
      </c>
      <c r="D120" s="1" t="s">
        <v>455</v>
      </c>
      <c r="E120" s="2" t="s">
        <v>456</v>
      </c>
      <c r="F120" s="2" t="s">
        <v>457</v>
      </c>
      <c r="G120" s="2">
        <v>4</v>
      </c>
      <c r="H120" s="2">
        <v>0</v>
      </c>
      <c r="I120" s="1">
        <v>0</v>
      </c>
      <c r="J120" s="3" t="s">
        <v>19</v>
      </c>
      <c r="K120" s="2" t="str">
        <f>J120*603.93</f>
        <v>0</v>
      </c>
      <c r="L120" s="5"/>
    </row>
    <row r="121" spans="1:12" customHeight="1" ht="105" outlineLevel="4">
      <c r="A121" s="1"/>
      <c r="B121" s="1">
        <v>825376</v>
      </c>
      <c r="C121" s="1" t="s">
        <v>458</v>
      </c>
      <c r="D121" s="1" t="s">
        <v>459</v>
      </c>
      <c r="E121" s="2" t="s">
        <v>460</v>
      </c>
      <c r="F121" s="2" t="s">
        <v>461</v>
      </c>
      <c r="G121" s="2">
        <v>3</v>
      </c>
      <c r="H121" s="2">
        <v>0</v>
      </c>
      <c r="I121" s="1">
        <v>0</v>
      </c>
      <c r="J121" s="3" t="s">
        <v>19</v>
      </c>
      <c r="K121" s="2" t="str">
        <f>J121*141.31</f>
        <v>0</v>
      </c>
      <c r="L121" s="5"/>
    </row>
    <row r="122" spans="1:12" customHeight="1" ht="105" outlineLevel="4">
      <c r="A122" s="1"/>
      <c r="B122" s="1">
        <v>825377</v>
      </c>
      <c r="C122" s="1" t="s">
        <v>462</v>
      </c>
      <c r="D122" s="1" t="s">
        <v>463</v>
      </c>
      <c r="E122" s="2" t="s">
        <v>464</v>
      </c>
      <c r="F122" s="2" t="s">
        <v>269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J122*177.01</f>
        <v>0</v>
      </c>
      <c r="L122" s="5"/>
    </row>
    <row r="123" spans="1:12" customHeight="1" ht="105" outlineLevel="4">
      <c r="A123" s="1"/>
      <c r="B123" s="1">
        <v>825378</v>
      </c>
      <c r="C123" s="1" t="s">
        <v>465</v>
      </c>
      <c r="D123" s="1" t="s">
        <v>466</v>
      </c>
      <c r="E123" s="2" t="s">
        <v>467</v>
      </c>
      <c r="F123" s="2" t="s">
        <v>468</v>
      </c>
      <c r="G123" s="2">
        <v>5</v>
      </c>
      <c r="H123" s="2">
        <v>0</v>
      </c>
      <c r="I123" s="1">
        <v>0</v>
      </c>
      <c r="J123" s="3" t="s">
        <v>19</v>
      </c>
      <c r="K123" s="2" t="str">
        <f>J123*208.25</f>
        <v>0</v>
      </c>
      <c r="L123" s="5"/>
    </row>
    <row r="124" spans="1:12" customHeight="1" ht="105" outlineLevel="4">
      <c r="A124" s="1"/>
      <c r="B124" s="1">
        <v>825379</v>
      </c>
      <c r="C124" s="1" t="s">
        <v>469</v>
      </c>
      <c r="D124" s="1" t="s">
        <v>470</v>
      </c>
      <c r="E124" s="2" t="s">
        <v>471</v>
      </c>
      <c r="F124" s="2" t="s">
        <v>472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J124*178.50</f>
        <v>0</v>
      </c>
      <c r="L124" s="5"/>
    </row>
    <row r="125" spans="1:12" outlineLevel="2">
      <c r="A125" s="8" t="s">
        <v>473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821604</v>
      </c>
      <c r="C126" s="1" t="s">
        <v>474</v>
      </c>
      <c r="D126" s="1" t="s">
        <v>475</v>
      </c>
      <c r="E126" s="2" t="s">
        <v>476</v>
      </c>
      <c r="F126" s="2" t="s">
        <v>477</v>
      </c>
      <c r="G126" s="2">
        <v>10</v>
      </c>
      <c r="H126" s="2">
        <v>0</v>
      </c>
      <c r="I126" s="1">
        <v>0</v>
      </c>
      <c r="J126" s="3" t="s">
        <v>478</v>
      </c>
      <c r="K126" s="2" t="str">
        <f>J126*268.00</f>
        <v>0</v>
      </c>
      <c r="L126" s="5"/>
    </row>
    <row r="127" spans="1:12" customHeight="1" ht="105" outlineLevel="4">
      <c r="A127" s="1"/>
      <c r="B127" s="1">
        <v>821605</v>
      </c>
      <c r="C127" s="1" t="s">
        <v>479</v>
      </c>
      <c r="D127" s="1" t="s">
        <v>480</v>
      </c>
      <c r="E127" s="2" t="s">
        <v>481</v>
      </c>
      <c r="F127" s="2" t="s">
        <v>482</v>
      </c>
      <c r="G127" s="2" t="s">
        <v>54</v>
      </c>
      <c r="H127" s="2" t="s">
        <v>18</v>
      </c>
      <c r="I127" s="1">
        <v>0</v>
      </c>
      <c r="J127" s="3" t="s">
        <v>478</v>
      </c>
      <c r="K127" s="2" t="str">
        <f>J127*258.00</f>
        <v>0</v>
      </c>
      <c r="L127" s="5"/>
    </row>
    <row r="128" spans="1:12" customHeight="1" ht="105" outlineLevel="4">
      <c r="A128" s="1"/>
      <c r="B128" s="1">
        <v>821606</v>
      </c>
      <c r="C128" s="1" t="s">
        <v>483</v>
      </c>
      <c r="D128" s="1" t="s">
        <v>484</v>
      </c>
      <c r="E128" s="2" t="s">
        <v>485</v>
      </c>
      <c r="F128" s="2" t="s">
        <v>49</v>
      </c>
      <c r="G128" s="2" t="s">
        <v>54</v>
      </c>
      <c r="H128" s="2" t="s">
        <v>18</v>
      </c>
      <c r="I128" s="1">
        <v>0</v>
      </c>
      <c r="J128" s="3" t="s">
        <v>478</v>
      </c>
      <c r="K128" s="2" t="str">
        <f>J128*282.00</f>
        <v>0</v>
      </c>
      <c r="L128" s="5"/>
    </row>
    <row r="129" spans="1:12" customHeight="1" ht="105" outlineLevel="4">
      <c r="A129" s="1"/>
      <c r="B129" s="1">
        <v>821607</v>
      </c>
      <c r="C129" s="1" t="s">
        <v>486</v>
      </c>
      <c r="D129" s="1" t="s">
        <v>487</v>
      </c>
      <c r="E129" s="2" t="s">
        <v>488</v>
      </c>
      <c r="F129" s="2" t="s">
        <v>489</v>
      </c>
      <c r="G129" s="2" t="s">
        <v>17</v>
      </c>
      <c r="H129" s="2" t="s">
        <v>45</v>
      </c>
      <c r="I129" s="1">
        <v>0</v>
      </c>
      <c r="J129" s="3" t="s">
        <v>478</v>
      </c>
      <c r="K129" s="2" t="str">
        <f>J129*318.00</f>
        <v>0</v>
      </c>
      <c r="L129" s="5"/>
    </row>
    <row r="130" spans="1:12" customHeight="1" ht="105" outlineLevel="4">
      <c r="A130" s="1"/>
      <c r="B130" s="1">
        <v>821608</v>
      </c>
      <c r="C130" s="1" t="s">
        <v>490</v>
      </c>
      <c r="D130" s="1" t="s">
        <v>491</v>
      </c>
      <c r="E130" s="2" t="s">
        <v>492</v>
      </c>
      <c r="F130" s="2" t="s">
        <v>493</v>
      </c>
      <c r="G130" s="2" t="s">
        <v>17</v>
      </c>
      <c r="H130" s="2" t="s">
        <v>45</v>
      </c>
      <c r="I130" s="1">
        <v>0</v>
      </c>
      <c r="J130" s="3" t="s">
        <v>478</v>
      </c>
      <c r="K130" s="2" t="str">
        <f>J130*395.00</f>
        <v>0</v>
      </c>
      <c r="L130" s="5"/>
    </row>
    <row r="131" spans="1:12" customHeight="1" ht="105" outlineLevel="4">
      <c r="A131" s="1"/>
      <c r="B131" s="1">
        <v>821609</v>
      </c>
      <c r="C131" s="1" t="s">
        <v>494</v>
      </c>
      <c r="D131" s="1" t="s">
        <v>495</v>
      </c>
      <c r="E131" s="2" t="s">
        <v>496</v>
      </c>
      <c r="F131" s="2" t="s">
        <v>497</v>
      </c>
      <c r="G131" s="2" t="s">
        <v>54</v>
      </c>
      <c r="H131" s="2" t="s">
        <v>45</v>
      </c>
      <c r="I131" s="1">
        <v>0</v>
      </c>
      <c r="J131" s="3" t="s">
        <v>478</v>
      </c>
      <c r="K131" s="2" t="str">
        <f>J131*406.00</f>
        <v>0</v>
      </c>
      <c r="L131" s="5"/>
    </row>
    <row r="132" spans="1:12" customHeight="1" ht="105" outlineLevel="4">
      <c r="A132" s="1"/>
      <c r="B132" s="1">
        <v>821610</v>
      </c>
      <c r="C132" s="1" t="s">
        <v>498</v>
      </c>
      <c r="D132" s="1" t="s">
        <v>499</v>
      </c>
      <c r="E132" s="2" t="s">
        <v>500</v>
      </c>
      <c r="F132" s="2" t="s">
        <v>501</v>
      </c>
      <c r="G132" s="2" t="s">
        <v>54</v>
      </c>
      <c r="H132" s="2" t="s">
        <v>45</v>
      </c>
      <c r="I132" s="1">
        <v>0</v>
      </c>
      <c r="J132" s="3" t="s">
        <v>478</v>
      </c>
      <c r="K132" s="2" t="str">
        <f>J132*449.00</f>
        <v>0</v>
      </c>
      <c r="L132" s="5"/>
    </row>
    <row r="133" spans="1:12" customHeight="1" ht="105" outlineLevel="4">
      <c r="A133" s="1"/>
      <c r="B133" s="1">
        <v>821611</v>
      </c>
      <c r="C133" s="1" t="s">
        <v>502</v>
      </c>
      <c r="D133" s="1" t="s">
        <v>503</v>
      </c>
      <c r="E133" s="2" t="s">
        <v>504</v>
      </c>
      <c r="F133" s="2" t="s">
        <v>505</v>
      </c>
      <c r="G133" s="2" t="s">
        <v>54</v>
      </c>
      <c r="H133" s="2" t="s">
        <v>28</v>
      </c>
      <c r="I133" s="1">
        <v>0</v>
      </c>
      <c r="J133" s="3" t="s">
        <v>478</v>
      </c>
      <c r="K133" s="2" t="str">
        <f>J133*517.00</f>
        <v>0</v>
      </c>
      <c r="L133" s="5"/>
    </row>
    <row r="134" spans="1:12" outlineLevel="2">
      <c r="A134" s="8" t="s">
        <v>506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5"/>
    </row>
    <row r="135" spans="1:12" customHeight="1" ht="105" outlineLevel="4">
      <c r="A135" s="1"/>
      <c r="B135" s="1">
        <v>824875</v>
      </c>
      <c r="C135" s="1" t="s">
        <v>507</v>
      </c>
      <c r="D135" s="1" t="s">
        <v>508</v>
      </c>
      <c r="E135" s="2" t="s">
        <v>509</v>
      </c>
      <c r="F135" s="2" t="s">
        <v>510</v>
      </c>
      <c r="G135" s="2" t="s">
        <v>45</v>
      </c>
      <c r="H135" s="2">
        <v>0</v>
      </c>
      <c r="I135" s="1">
        <v>0</v>
      </c>
      <c r="J135" s="3" t="s">
        <v>19</v>
      </c>
      <c r="K135" s="2" t="str">
        <f>J135*159.16</f>
        <v>0</v>
      </c>
      <c r="L135" s="5"/>
    </row>
    <row r="136" spans="1:12" customHeight="1" ht="105" outlineLevel="4">
      <c r="A136" s="1"/>
      <c r="B136" s="1">
        <v>824876</v>
      </c>
      <c r="C136" s="1" t="s">
        <v>511</v>
      </c>
      <c r="D136" s="1" t="s">
        <v>512</v>
      </c>
      <c r="E136" s="2" t="s">
        <v>513</v>
      </c>
      <c r="F136" s="2" t="s">
        <v>269</v>
      </c>
      <c r="G136" s="2" t="s">
        <v>28</v>
      </c>
      <c r="H136" s="2">
        <v>0</v>
      </c>
      <c r="I136" s="1">
        <v>0</v>
      </c>
      <c r="J136" s="3" t="s">
        <v>19</v>
      </c>
      <c r="K136" s="2" t="str">
        <f>J136*177.01</f>
        <v>0</v>
      </c>
      <c r="L136" s="5"/>
    </row>
    <row r="137" spans="1:12" customHeight="1" ht="105" outlineLevel="4">
      <c r="A137" s="1"/>
      <c r="B137" s="1">
        <v>824877</v>
      </c>
      <c r="C137" s="1" t="s">
        <v>514</v>
      </c>
      <c r="D137" s="1" t="s">
        <v>515</v>
      </c>
      <c r="E137" s="2" t="s">
        <v>516</v>
      </c>
      <c r="F137" s="2" t="s">
        <v>517</v>
      </c>
      <c r="G137" s="2" t="s">
        <v>17</v>
      </c>
      <c r="H137" s="2">
        <v>0</v>
      </c>
      <c r="I137" s="1">
        <v>0</v>
      </c>
      <c r="J137" s="3" t="s">
        <v>19</v>
      </c>
      <c r="K137" s="2" t="str">
        <f>J137*196.35</f>
        <v>0</v>
      </c>
      <c r="L137" s="5"/>
    </row>
    <row r="138" spans="1:12" customHeight="1" ht="105" outlineLevel="4">
      <c r="A138" s="1"/>
      <c r="B138" s="1">
        <v>824878</v>
      </c>
      <c r="C138" s="1" t="s">
        <v>518</v>
      </c>
      <c r="D138" s="1" t="s">
        <v>519</v>
      </c>
      <c r="E138" s="2" t="s">
        <v>520</v>
      </c>
      <c r="F138" s="2" t="s">
        <v>521</v>
      </c>
      <c r="G138" s="2">
        <v>10</v>
      </c>
      <c r="H138" s="2">
        <v>0</v>
      </c>
      <c r="I138" s="1">
        <v>0</v>
      </c>
      <c r="J138" s="3" t="s">
        <v>19</v>
      </c>
      <c r="K138" s="2" t="str">
        <f>J138*232.05</f>
        <v>0</v>
      </c>
      <c r="L138" s="5"/>
    </row>
    <row r="139" spans="1:12" customHeight="1" ht="105" outlineLevel="4">
      <c r="A139" s="1"/>
      <c r="B139" s="1">
        <v>824879</v>
      </c>
      <c r="C139" s="1" t="s">
        <v>522</v>
      </c>
      <c r="D139" s="1" t="s">
        <v>523</v>
      </c>
      <c r="E139" s="2" t="s">
        <v>524</v>
      </c>
      <c r="F139" s="2" t="s">
        <v>525</v>
      </c>
      <c r="G139" s="2" t="s">
        <v>17</v>
      </c>
      <c r="H139" s="2">
        <v>0</v>
      </c>
      <c r="I139" s="1">
        <v>0</v>
      </c>
      <c r="J139" s="3" t="s">
        <v>19</v>
      </c>
      <c r="K139" s="2" t="str">
        <f>J139*270.73</f>
        <v>0</v>
      </c>
      <c r="L139" s="5"/>
    </row>
    <row r="140" spans="1:12" customHeight="1" ht="105" outlineLevel="4">
      <c r="A140" s="1"/>
      <c r="B140" s="1">
        <v>824880</v>
      </c>
      <c r="C140" s="1" t="s">
        <v>526</v>
      </c>
      <c r="D140" s="1" t="s">
        <v>527</v>
      </c>
      <c r="E140" s="2" t="s">
        <v>528</v>
      </c>
      <c r="F140" s="2" t="s">
        <v>529</v>
      </c>
      <c r="G140" s="2" t="s">
        <v>17</v>
      </c>
      <c r="H140" s="2">
        <v>0</v>
      </c>
      <c r="I140" s="1">
        <v>0</v>
      </c>
      <c r="J140" s="3" t="s">
        <v>19</v>
      </c>
      <c r="K140" s="2" t="str">
        <f>J140*306.43</f>
        <v>0</v>
      </c>
      <c r="L140" s="5"/>
    </row>
    <row r="141" spans="1:12" customHeight="1" ht="105" outlineLevel="4">
      <c r="A141" s="1"/>
      <c r="B141" s="1">
        <v>824881</v>
      </c>
      <c r="C141" s="1" t="s">
        <v>530</v>
      </c>
      <c r="D141" s="1" t="s">
        <v>531</v>
      </c>
      <c r="E141" s="2" t="s">
        <v>532</v>
      </c>
      <c r="F141" s="2" t="s">
        <v>533</v>
      </c>
      <c r="G141" s="2" t="s">
        <v>54</v>
      </c>
      <c r="H141" s="2">
        <v>0</v>
      </c>
      <c r="I141" s="1">
        <v>0</v>
      </c>
      <c r="J141" s="3" t="s">
        <v>19</v>
      </c>
      <c r="K141" s="2" t="str">
        <f>J141*361.46</f>
        <v>0</v>
      </c>
      <c r="L141" s="5"/>
    </row>
    <row r="142" spans="1:12" outlineLevel="2">
      <c r="A142" s="8" t="s">
        <v>534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821629</v>
      </c>
      <c r="C143" s="1" t="s">
        <v>535</v>
      </c>
      <c r="D143" s="1" t="s">
        <v>536</v>
      </c>
      <c r="E143" s="2" t="s">
        <v>537</v>
      </c>
      <c r="F143" s="2" t="s">
        <v>218</v>
      </c>
      <c r="G143" s="2" t="s">
        <v>45</v>
      </c>
      <c r="H143" s="2">
        <v>0</v>
      </c>
      <c r="I143" s="1">
        <v>0</v>
      </c>
      <c r="J143" s="3" t="s">
        <v>478</v>
      </c>
      <c r="K143" s="2" t="str">
        <f>J143*150.24</f>
        <v>0</v>
      </c>
      <c r="L143" s="5"/>
    </row>
    <row r="144" spans="1:12" customHeight="1" ht="105" outlineLevel="4">
      <c r="A144" s="1"/>
      <c r="B144" s="1">
        <v>821630</v>
      </c>
      <c r="C144" s="1" t="s">
        <v>538</v>
      </c>
      <c r="D144" s="1" t="s">
        <v>539</v>
      </c>
      <c r="E144" s="2" t="s">
        <v>540</v>
      </c>
      <c r="F144" s="2" t="s">
        <v>179</v>
      </c>
      <c r="G144" s="2" t="s">
        <v>45</v>
      </c>
      <c r="H144" s="2">
        <v>0</v>
      </c>
      <c r="I144" s="1">
        <v>0</v>
      </c>
      <c r="J144" s="3" t="s">
        <v>478</v>
      </c>
      <c r="K144" s="2" t="str">
        <f>J144*166.60</f>
        <v>0</v>
      </c>
      <c r="L144" s="5"/>
    </row>
    <row r="145" spans="1:12" customHeight="1" ht="105" outlineLevel="4">
      <c r="A145" s="1"/>
      <c r="B145" s="1">
        <v>821631</v>
      </c>
      <c r="C145" s="1" t="s">
        <v>541</v>
      </c>
      <c r="D145" s="1" t="s">
        <v>542</v>
      </c>
      <c r="E145" s="2" t="s">
        <v>543</v>
      </c>
      <c r="F145" s="2" t="s">
        <v>544</v>
      </c>
      <c r="G145" s="2" t="s">
        <v>45</v>
      </c>
      <c r="H145" s="2">
        <v>0</v>
      </c>
      <c r="I145" s="1">
        <v>0</v>
      </c>
      <c r="J145" s="3" t="s">
        <v>478</v>
      </c>
      <c r="K145" s="2" t="str">
        <f>J145*182.96</f>
        <v>0</v>
      </c>
      <c r="L145" s="5"/>
    </row>
    <row r="146" spans="1:12" customHeight="1" ht="105" outlineLevel="4">
      <c r="A146" s="1"/>
      <c r="B146" s="1">
        <v>821632</v>
      </c>
      <c r="C146" s="1" t="s">
        <v>545</v>
      </c>
      <c r="D146" s="1" t="s">
        <v>546</v>
      </c>
      <c r="E146" s="2" t="s">
        <v>547</v>
      </c>
      <c r="F146" s="2" t="s">
        <v>226</v>
      </c>
      <c r="G146" s="2" t="s">
        <v>45</v>
      </c>
      <c r="H146" s="2">
        <v>0</v>
      </c>
      <c r="I146" s="1">
        <v>0</v>
      </c>
      <c r="J146" s="3" t="s">
        <v>478</v>
      </c>
      <c r="K146" s="2" t="str">
        <f>J146*215.69</f>
        <v>0</v>
      </c>
      <c r="L146" s="5"/>
    </row>
    <row r="147" spans="1:12" customHeight="1" ht="105" outlineLevel="4">
      <c r="A147" s="1"/>
      <c r="B147" s="1">
        <v>821633</v>
      </c>
      <c r="C147" s="1" t="s">
        <v>548</v>
      </c>
      <c r="D147" s="1" t="s">
        <v>549</v>
      </c>
      <c r="E147" s="2" t="s">
        <v>550</v>
      </c>
      <c r="F147" s="2" t="s">
        <v>551</v>
      </c>
      <c r="G147" s="2" t="s">
        <v>45</v>
      </c>
      <c r="H147" s="2">
        <v>0</v>
      </c>
      <c r="I147" s="1">
        <v>0</v>
      </c>
      <c r="J147" s="3" t="s">
        <v>478</v>
      </c>
      <c r="K147" s="2" t="str">
        <f>J147*248.41</f>
        <v>0</v>
      </c>
      <c r="L147" s="5"/>
    </row>
    <row r="148" spans="1:12" customHeight="1" ht="105" outlineLevel="4">
      <c r="A148" s="1"/>
      <c r="B148" s="1">
        <v>821634</v>
      </c>
      <c r="C148" s="1" t="s">
        <v>552</v>
      </c>
      <c r="D148" s="1" t="s">
        <v>553</v>
      </c>
      <c r="E148" s="2" t="s">
        <v>554</v>
      </c>
      <c r="F148" s="2" t="s">
        <v>555</v>
      </c>
      <c r="G148" s="2" t="s">
        <v>45</v>
      </c>
      <c r="H148" s="2">
        <v>0</v>
      </c>
      <c r="I148" s="1">
        <v>0</v>
      </c>
      <c r="J148" s="3" t="s">
        <v>478</v>
      </c>
      <c r="K148" s="2" t="str">
        <f>J148*279.65</f>
        <v>0</v>
      </c>
      <c r="L148" s="5"/>
    </row>
    <row r="149" spans="1:12" customHeight="1" ht="105" outlineLevel="4">
      <c r="A149" s="1"/>
      <c r="B149" s="1">
        <v>821635</v>
      </c>
      <c r="C149" s="1" t="s">
        <v>556</v>
      </c>
      <c r="D149" s="1" t="s">
        <v>557</v>
      </c>
      <c r="E149" s="2" t="s">
        <v>558</v>
      </c>
      <c r="F149" s="2" t="s">
        <v>559</v>
      </c>
      <c r="G149" s="2" t="s">
        <v>28</v>
      </c>
      <c r="H149" s="2">
        <v>0</v>
      </c>
      <c r="I149" s="1">
        <v>0</v>
      </c>
      <c r="J149" s="3" t="s">
        <v>478</v>
      </c>
      <c r="K149" s="2" t="str">
        <f>J149*328.74</f>
        <v>0</v>
      </c>
      <c r="L149" s="5"/>
    </row>
    <row r="150" spans="1:12" customHeight="1" ht="105" outlineLevel="4">
      <c r="A150" s="1"/>
      <c r="B150" s="1">
        <v>823105</v>
      </c>
      <c r="C150" s="1" t="s">
        <v>560</v>
      </c>
      <c r="D150" s="1" t="s">
        <v>561</v>
      </c>
      <c r="E150" s="2" t="s">
        <v>562</v>
      </c>
      <c r="F150" s="2" t="s">
        <v>563</v>
      </c>
      <c r="G150" s="2" t="s">
        <v>28</v>
      </c>
      <c r="H150" s="2">
        <v>0</v>
      </c>
      <c r="I150" s="1">
        <v>0</v>
      </c>
      <c r="J150" s="3" t="s">
        <v>478</v>
      </c>
      <c r="K150" s="2" t="str">
        <f>J150*409.06</f>
        <v>0</v>
      </c>
      <c r="L150" s="5"/>
    </row>
    <row r="151" spans="1:12" outlineLevel="1">
      <c r="A151" s="7" t="s">
        <v>564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5"/>
    </row>
    <row r="152" spans="1:12" customHeight="1" ht="105" outlineLevel="3">
      <c r="A152" s="1"/>
      <c r="B152" s="1">
        <v>878149</v>
      </c>
      <c r="C152" s="1" t="s">
        <v>565</v>
      </c>
      <c r="D152" s="1"/>
      <c r="E152" s="2" t="s">
        <v>566</v>
      </c>
      <c r="F152" s="2" t="s">
        <v>567</v>
      </c>
      <c r="G152" s="2">
        <v>0</v>
      </c>
      <c r="H152" s="2">
        <v>0</v>
      </c>
      <c r="I152" s="1">
        <v>0</v>
      </c>
      <c r="J152" s="3" t="s">
        <v>568</v>
      </c>
      <c r="K152" s="2" t="str">
        <f>J152*1397.57</f>
        <v>0</v>
      </c>
      <c r="L152" s="5"/>
    </row>
    <row r="153" spans="1:12" customHeight="1" ht="105" outlineLevel="3">
      <c r="A153" s="1"/>
      <c r="B153" s="1">
        <v>878150</v>
      </c>
      <c r="C153" s="1" t="s">
        <v>569</v>
      </c>
      <c r="D153" s="1"/>
      <c r="E153" s="2" t="s">
        <v>570</v>
      </c>
      <c r="F153" s="2" t="s">
        <v>571</v>
      </c>
      <c r="G153" s="2">
        <v>0</v>
      </c>
      <c r="H153" s="2">
        <v>0</v>
      </c>
      <c r="I153" s="1">
        <v>0</v>
      </c>
      <c r="J153" s="3" t="s">
        <v>568</v>
      </c>
      <c r="K153" s="2" t="str">
        <f>J153*1824.95</f>
        <v>0</v>
      </c>
      <c r="L153" s="5"/>
    </row>
    <row r="154" spans="1:12" customHeight="1" ht="105" outlineLevel="3">
      <c r="A154" s="1"/>
      <c r="B154" s="1">
        <v>878151</v>
      </c>
      <c r="C154" s="1" t="s">
        <v>572</v>
      </c>
      <c r="D154" s="1"/>
      <c r="E154" s="2" t="s">
        <v>573</v>
      </c>
      <c r="F154" s="2" t="s">
        <v>574</v>
      </c>
      <c r="G154" s="2">
        <v>0</v>
      </c>
      <c r="H154" s="2">
        <v>0</v>
      </c>
      <c r="I154" s="1">
        <v>0</v>
      </c>
      <c r="J154" s="3" t="s">
        <v>568</v>
      </c>
      <c r="K154" s="2" t="str">
        <f>J154*2553.74</f>
        <v>0</v>
      </c>
      <c r="L154" s="5"/>
    </row>
    <row r="155" spans="1:12" customHeight="1" ht="105" outlineLevel="3">
      <c r="A155" s="1"/>
      <c r="B155" s="1">
        <v>824142</v>
      </c>
      <c r="C155" s="1" t="s">
        <v>575</v>
      </c>
      <c r="D155" s="1"/>
      <c r="E155" s="2" t="s">
        <v>576</v>
      </c>
      <c r="F155" s="2" t="s">
        <v>577</v>
      </c>
      <c r="G155" s="2">
        <v>0</v>
      </c>
      <c r="H155" s="2">
        <v>0</v>
      </c>
      <c r="I155" s="1">
        <v>0</v>
      </c>
      <c r="J155" s="3" t="s">
        <v>568</v>
      </c>
      <c r="K155" s="2" t="str">
        <f>J155*2125.00</f>
        <v>0</v>
      </c>
      <c r="L155" s="5"/>
    </row>
    <row r="156" spans="1:12" customHeight="1" ht="105" outlineLevel="3">
      <c r="A156" s="1"/>
      <c r="B156" s="1">
        <v>824143</v>
      </c>
      <c r="C156" s="1" t="s">
        <v>578</v>
      </c>
      <c r="D156" s="1"/>
      <c r="E156" s="2" t="s">
        <v>579</v>
      </c>
      <c r="F156" s="2" t="s">
        <v>580</v>
      </c>
      <c r="G156" s="2">
        <v>0</v>
      </c>
      <c r="H156" s="2">
        <v>0</v>
      </c>
      <c r="I156" s="1">
        <v>0</v>
      </c>
      <c r="J156" s="3" t="s">
        <v>568</v>
      </c>
      <c r="K156" s="2" t="str">
        <f>J156*0.00</f>
        <v>0</v>
      </c>
      <c r="L156" s="5"/>
    </row>
    <row r="157" spans="1:12" customHeight="1" ht="105" outlineLevel="3">
      <c r="A157" s="1"/>
      <c r="B157" s="1">
        <v>824144</v>
      </c>
      <c r="C157" s="1" t="s">
        <v>581</v>
      </c>
      <c r="D157" s="1"/>
      <c r="E157" s="2" t="s">
        <v>582</v>
      </c>
      <c r="F157" s="2" t="s">
        <v>583</v>
      </c>
      <c r="G157" s="2">
        <v>0</v>
      </c>
      <c r="H157" s="2">
        <v>0</v>
      </c>
      <c r="I157" s="1">
        <v>0</v>
      </c>
      <c r="J157" s="3" t="s">
        <v>568</v>
      </c>
      <c r="K157" s="2" t="str">
        <f>J157*2407.71</f>
        <v>0</v>
      </c>
      <c r="L157" s="5"/>
    </row>
    <row r="158" spans="1:12" customHeight="1" ht="105" outlineLevel="3">
      <c r="A158" s="1"/>
      <c r="B158" s="1">
        <v>824145</v>
      </c>
      <c r="C158" s="1" t="s">
        <v>584</v>
      </c>
      <c r="D158" s="1"/>
      <c r="E158" s="2" t="s">
        <v>585</v>
      </c>
      <c r="F158" s="2" t="s">
        <v>580</v>
      </c>
      <c r="G158" s="2">
        <v>0</v>
      </c>
      <c r="H158" s="2">
        <v>0</v>
      </c>
      <c r="I158" s="1">
        <v>0</v>
      </c>
      <c r="J158" s="3" t="s">
        <v>568</v>
      </c>
      <c r="K158" s="2" t="str">
        <f>J158*0.00</f>
        <v>0</v>
      </c>
      <c r="L158" s="5"/>
    </row>
    <row r="159" spans="1:12" customHeight="1" ht="105" outlineLevel="3">
      <c r="A159" s="1"/>
      <c r="B159" s="1">
        <v>824146</v>
      </c>
      <c r="C159" s="1" t="s">
        <v>586</v>
      </c>
      <c r="D159" s="1"/>
      <c r="E159" s="2" t="s">
        <v>587</v>
      </c>
      <c r="F159" s="2" t="s">
        <v>580</v>
      </c>
      <c r="G159" s="2">
        <v>0</v>
      </c>
      <c r="H159" s="2">
        <v>0</v>
      </c>
      <c r="I159" s="1">
        <v>0</v>
      </c>
      <c r="J159" s="3" t="s">
        <v>568</v>
      </c>
      <c r="K159" s="2" t="str">
        <f>J159*0.00</f>
        <v>0</v>
      </c>
      <c r="L159" s="5"/>
    </row>
    <row r="160" spans="1:12" customHeight="1" ht="105" outlineLevel="3">
      <c r="A160" s="1"/>
      <c r="B160" s="1">
        <v>824147</v>
      </c>
      <c r="C160" s="1" t="s">
        <v>588</v>
      </c>
      <c r="D160" s="1"/>
      <c r="E160" s="2" t="s">
        <v>589</v>
      </c>
      <c r="F160" s="2" t="s">
        <v>580</v>
      </c>
      <c r="G160" s="2">
        <v>0</v>
      </c>
      <c r="H160" s="2">
        <v>0</v>
      </c>
      <c r="I160" s="1">
        <v>0</v>
      </c>
      <c r="J160" s="3" t="s">
        <v>568</v>
      </c>
      <c r="K160" s="2" t="str">
        <f>J160*0.00</f>
        <v>0</v>
      </c>
      <c r="L160" s="5"/>
    </row>
    <row r="161" spans="1:12" customHeight="1" ht="105" outlineLevel="3">
      <c r="A161" s="1"/>
      <c r="B161" s="1">
        <v>824148</v>
      </c>
      <c r="C161" s="1" t="s">
        <v>590</v>
      </c>
      <c r="D161" s="1"/>
      <c r="E161" s="2" t="s">
        <v>591</v>
      </c>
      <c r="F161" s="2" t="s">
        <v>580</v>
      </c>
      <c r="G161" s="2">
        <v>0</v>
      </c>
      <c r="H161" s="2">
        <v>0</v>
      </c>
      <c r="I161" s="1">
        <v>0</v>
      </c>
      <c r="J161" s="3" t="s">
        <v>568</v>
      </c>
      <c r="K161" s="2" t="str">
        <f>J161*0.00</f>
        <v>0</v>
      </c>
      <c r="L161" s="5"/>
    </row>
    <row r="162" spans="1:12" customHeight="1" ht="105" outlineLevel="3">
      <c r="A162" s="1"/>
      <c r="B162" s="1">
        <v>824149</v>
      </c>
      <c r="C162" s="1" t="s">
        <v>592</v>
      </c>
      <c r="D162" s="1"/>
      <c r="E162" s="2" t="s">
        <v>593</v>
      </c>
      <c r="F162" s="2" t="s">
        <v>580</v>
      </c>
      <c r="G162" s="2">
        <v>0</v>
      </c>
      <c r="H162" s="2">
        <v>0</v>
      </c>
      <c r="I162" s="1">
        <v>0</v>
      </c>
      <c r="J162" s="3" t="s">
        <v>568</v>
      </c>
      <c r="K162" s="2" t="str">
        <f>J162*0.00</f>
        <v>0</v>
      </c>
      <c r="L162" s="5"/>
    </row>
    <row r="163" spans="1:12" outlineLevel="1">
      <c r="A163" s="7" t="s">
        <v>594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5"/>
    </row>
    <row r="164" spans="1:12" outlineLevel="2">
      <c r="A164" s="8" t="s">
        <v>595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825387</v>
      </c>
      <c r="C165" s="1" t="s">
        <v>596</v>
      </c>
      <c r="D165" s="1"/>
      <c r="E165" s="2" t="s">
        <v>597</v>
      </c>
      <c r="F165" s="2" t="s">
        <v>598</v>
      </c>
      <c r="G165" s="2">
        <v>7</v>
      </c>
      <c r="H165" s="2">
        <v>0</v>
      </c>
      <c r="I165" s="1">
        <v>0</v>
      </c>
      <c r="J165" s="3" t="s">
        <v>19</v>
      </c>
      <c r="K165" s="2" t="str">
        <f>J165*287.88</f>
        <v>0</v>
      </c>
      <c r="L165" s="5"/>
    </row>
    <row r="166" spans="1:12" outlineLevel="2">
      <c r="A166" s="8" t="s">
        <v>599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821655</v>
      </c>
      <c r="C167" s="1" t="s">
        <v>600</v>
      </c>
      <c r="D167" s="1"/>
      <c r="E167" s="2" t="s">
        <v>601</v>
      </c>
      <c r="F167" s="2" t="s">
        <v>602</v>
      </c>
      <c r="G167" s="2" t="s">
        <v>28</v>
      </c>
      <c r="H167" s="2">
        <v>0</v>
      </c>
      <c r="I167" s="1">
        <v>0</v>
      </c>
      <c r="J167" s="3" t="s">
        <v>19</v>
      </c>
      <c r="K167" s="2" t="str">
        <f>J167*21.59</f>
        <v>0</v>
      </c>
      <c r="L167" s="5"/>
    </row>
    <row r="168" spans="1:12" customHeight="1" ht="105" outlineLevel="4">
      <c r="A168" s="1"/>
      <c r="B168" s="1">
        <v>821656</v>
      </c>
      <c r="C168" s="1" t="s">
        <v>603</v>
      </c>
      <c r="D168" s="1"/>
      <c r="E168" s="2" t="s">
        <v>604</v>
      </c>
      <c r="F168" s="2" t="s">
        <v>605</v>
      </c>
      <c r="G168" s="2" t="s">
        <v>45</v>
      </c>
      <c r="H168" s="2">
        <v>0</v>
      </c>
      <c r="I168" s="1">
        <v>0</v>
      </c>
      <c r="J168" s="3" t="s">
        <v>19</v>
      </c>
      <c r="K168" s="2" t="str">
        <f>J168*12.92</f>
        <v>0</v>
      </c>
      <c r="L168" s="5"/>
    </row>
    <row r="169" spans="1:12" customHeight="1" ht="105" outlineLevel="4">
      <c r="A169" s="1"/>
      <c r="B169" s="1">
        <v>821657</v>
      </c>
      <c r="C169" s="1" t="s">
        <v>606</v>
      </c>
      <c r="D169" s="1"/>
      <c r="E169" s="2" t="s">
        <v>607</v>
      </c>
      <c r="F169" s="2" t="s">
        <v>608</v>
      </c>
      <c r="G169" s="2" t="s">
        <v>28</v>
      </c>
      <c r="H169" s="2">
        <v>0</v>
      </c>
      <c r="I169" s="1">
        <v>0</v>
      </c>
      <c r="J169" s="3" t="s">
        <v>19</v>
      </c>
      <c r="K169" s="2" t="str">
        <f>J169*13.43</f>
        <v>0</v>
      </c>
      <c r="L169" s="5"/>
    </row>
    <row r="170" spans="1:12" customHeight="1" ht="105" outlineLevel="4">
      <c r="A170" s="1"/>
      <c r="B170" s="1">
        <v>821658</v>
      </c>
      <c r="C170" s="1" t="s">
        <v>609</v>
      </c>
      <c r="D170" s="1"/>
      <c r="E170" s="2" t="s">
        <v>610</v>
      </c>
      <c r="F170" s="2" t="s">
        <v>608</v>
      </c>
      <c r="G170" s="2" t="s">
        <v>17</v>
      </c>
      <c r="H170" s="2">
        <v>0</v>
      </c>
      <c r="I170" s="1">
        <v>0</v>
      </c>
      <c r="J170" s="3" t="s">
        <v>19</v>
      </c>
      <c r="K170" s="2" t="str">
        <f>J170*13.43</f>
        <v>0</v>
      </c>
      <c r="L170" s="5"/>
    </row>
    <row r="171" spans="1:12" customHeight="1" ht="105" outlineLevel="4">
      <c r="A171" s="1"/>
      <c r="B171" s="1">
        <v>825394</v>
      </c>
      <c r="C171" s="1" t="s">
        <v>611</v>
      </c>
      <c r="D171" s="1"/>
      <c r="E171" s="2" t="s">
        <v>612</v>
      </c>
      <c r="F171" s="2" t="s">
        <v>613</v>
      </c>
      <c r="G171" s="2" t="s">
        <v>54</v>
      </c>
      <c r="H171" s="2">
        <v>0</v>
      </c>
      <c r="I171" s="1">
        <v>0</v>
      </c>
      <c r="J171" s="3" t="s">
        <v>19</v>
      </c>
      <c r="K171" s="2" t="str">
        <f>J171*146.34</f>
        <v>0</v>
      </c>
      <c r="L171" s="5"/>
    </row>
    <row r="172" spans="1:12" customHeight="1" ht="105" outlineLevel="4">
      <c r="A172" s="1"/>
      <c r="B172" s="1">
        <v>825396</v>
      </c>
      <c r="C172" s="1" t="s">
        <v>614</v>
      </c>
      <c r="D172" s="1"/>
      <c r="E172" s="2" t="s">
        <v>615</v>
      </c>
      <c r="F172" s="2" t="s">
        <v>616</v>
      </c>
      <c r="G172" s="2">
        <v>4</v>
      </c>
      <c r="H172" s="2">
        <v>0</v>
      </c>
      <c r="I172" s="1">
        <v>0</v>
      </c>
      <c r="J172" s="3" t="s">
        <v>19</v>
      </c>
      <c r="K172" s="2" t="str">
        <f>J172*177.16</f>
        <v>0</v>
      </c>
      <c r="L172" s="5"/>
    </row>
    <row r="173" spans="1:12" customHeight="1" ht="105" outlineLevel="4">
      <c r="A173" s="1"/>
      <c r="B173" s="1">
        <v>825397</v>
      </c>
      <c r="C173" s="1" t="s">
        <v>617</v>
      </c>
      <c r="D173" s="1"/>
      <c r="E173" s="2" t="s">
        <v>618</v>
      </c>
      <c r="F173" s="2" t="s">
        <v>619</v>
      </c>
      <c r="G173" s="2">
        <v>1</v>
      </c>
      <c r="H173" s="2">
        <v>0</v>
      </c>
      <c r="I173" s="1">
        <v>0</v>
      </c>
      <c r="J173" s="3" t="s">
        <v>19</v>
      </c>
      <c r="K173" s="2" t="str">
        <f>J173*201.93</f>
        <v>0</v>
      </c>
      <c r="L1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6:K96"/>
    <mergeCell ref="A151:K151"/>
    <mergeCell ref="A163:K163"/>
    <mergeCell ref="A4:K4"/>
    <mergeCell ref="A27:K27"/>
    <mergeCell ref="A48:K48"/>
    <mergeCell ref="A73:K73"/>
    <mergeCell ref="A97:K97"/>
    <mergeCell ref="A114:K114"/>
    <mergeCell ref="A125:K125"/>
    <mergeCell ref="A134:K134"/>
    <mergeCell ref="A142:K142"/>
    <mergeCell ref="A164:K164"/>
    <mergeCell ref="A166:K1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2025-10-29T11:22:22+03:00</dcterms:created>
  <dcterms:modified xsi:type="dcterms:W3CDTF">2025-10-29T11:22:22+03:00</dcterms:modified>
  <dc:title>Untitled Spreadsheet</dc:title>
  <dc:description/>
  <dc:subject/>
  <cp:keywords/>
  <cp:category/>
</cp:coreProperties>
</file>