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<sst xmlns="http://schemas.openxmlformats.org/spreadsheetml/2006/main" uniqueCount="453">
  <si>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</si>
  <si>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</si>
  <si>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</si>
  <si>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</si>
  <si>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</si>
  <si>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</si>
  <si>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</si>
  <si>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</si>
  <si>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</si>
  <si>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</si>
  <si>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</si>
  <si>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Комплектующие для тепло и водосчетчиков</t>
  </si>
  <si>
    <t>KIP-130019</t>
  </si>
  <si>
    <t>VRS - K</t>
  </si>
  <si>
    <t>комплект штуцеров (2шт) с накидкой гайкой для подключения водосчетчика</t>
  </si>
  <si>
    <t>200.00 руб.</t>
  </si>
  <si>
    <t>&gt;5000</t>
  </si>
  <si>
    <t>ком</t>
  </si>
  <si>
    <t>Манометры и комплектующие</t>
  </si>
  <si>
    <t>Краны и оборудования для манометров</t>
  </si>
  <si>
    <t>KIP-210001</t>
  </si>
  <si>
    <t>кран для манометра Ду 15 (11Б18/38бк) М20*1,5</t>
  </si>
  <si>
    <t>372.13 руб.</t>
  </si>
  <si>
    <t>шт</t>
  </si>
  <si>
    <t>KIP-210002</t>
  </si>
  <si>
    <t>кран для манометра Ду 15 (11Б27п(м)1) G1/2хG1/2</t>
  </si>
  <si>
    <t>0.00 руб.</t>
  </si>
  <si>
    <t>&gt;50</t>
  </si>
  <si>
    <t>KIP-210003</t>
  </si>
  <si>
    <t>кран для манометра Ду 15 (11Б27п(м)1) G1/2хМ20*1,5</t>
  </si>
  <si>
    <t>&gt;25</t>
  </si>
  <si>
    <t>KIP-210004</t>
  </si>
  <si>
    <t>кран для манометра Ду 15 (11Б38бк) с площадкой</t>
  </si>
  <si>
    <t>520.03 руб.</t>
  </si>
  <si>
    <t>KIP-210005</t>
  </si>
  <si>
    <t>кран для манометра Ду 15 с ручкой (11Б18/38бк)</t>
  </si>
  <si>
    <t>477.19 руб.</t>
  </si>
  <si>
    <t>KIP-210006</t>
  </si>
  <si>
    <t>Переходник для манометра на метрическую резьбу М12 * М20</t>
  </si>
  <si>
    <t>130.56 руб.</t>
  </si>
  <si>
    <t>KIP-210007</t>
  </si>
  <si>
    <t>Переходник для манометра на трубную резьбу M20*G1/2</t>
  </si>
  <si>
    <t>137.53 руб.</t>
  </si>
  <si>
    <t>KIP-210008</t>
  </si>
  <si>
    <t>Переходник для манометра на трубную резьбу М12 * G1/2</t>
  </si>
  <si>
    <t>KIP-210009</t>
  </si>
  <si>
    <t>трубка демпферная ПРЯМАЯ для манометра М20*1,5/G1/2</t>
  </si>
  <si>
    <t>806.50 руб.</t>
  </si>
  <si>
    <t>KIP-210010</t>
  </si>
  <si>
    <t>трубка демпферная УГЛОВАЯ для манометра М20*1,5/G1/2</t>
  </si>
  <si>
    <t>804.61 руб.</t>
  </si>
  <si>
    <t>VLC-900122</t>
  </si>
  <si>
    <t>OR.1807.02</t>
  </si>
  <si>
    <t>Кран для маном. трехход.  1/4"</t>
  </si>
  <si>
    <t>1 506.00 руб.</t>
  </si>
  <si>
    <t>VLC-900123</t>
  </si>
  <si>
    <t>OR.1807.04</t>
  </si>
  <si>
    <t>Кран для маном. трехход.  1/2"</t>
  </si>
  <si>
    <t>1 892.00 руб.</t>
  </si>
  <si>
    <t>VLC-900124</t>
  </si>
  <si>
    <t>OR.1808.04</t>
  </si>
  <si>
    <t>Кран для маном. трехход. с фланцем 1/2"</t>
  </si>
  <si>
    <t>2 333.00 руб.</t>
  </si>
  <si>
    <t>&gt;10</t>
  </si>
  <si>
    <t>VLC-900125</t>
  </si>
  <si>
    <t>OR.1808.02</t>
  </si>
  <si>
    <t>Кран для маном. трехход. с фланцем 1/4"</t>
  </si>
  <si>
    <t>2 046.00 руб.</t>
  </si>
  <si>
    <t>VLC-900126</t>
  </si>
  <si>
    <t>OR.1809.04</t>
  </si>
  <si>
    <t>Демпферная трубка 1/2"</t>
  </si>
  <si>
    <t>1 492.00 руб.</t>
  </si>
  <si>
    <t>VLC-900128</t>
  </si>
  <si>
    <t>VT.1807.RG.04</t>
  </si>
  <si>
    <t>Кран для манометра трехходовой 1/2"</t>
  </si>
  <si>
    <t>1 519.00 руб.</t>
  </si>
  <si>
    <t>VLC-900129</t>
  </si>
  <si>
    <t>VT.1808.RG.04</t>
  </si>
  <si>
    <t>Кран для манометра трехходовой с фланцем 1/2"</t>
  </si>
  <si>
    <t>2 082.00 руб.</t>
  </si>
  <si>
    <t>VLC-900130</t>
  </si>
  <si>
    <t>VT.1809.RN.04</t>
  </si>
  <si>
    <t>1 236.00 руб.</t>
  </si>
  <si>
    <t>Манометры VIEIR</t>
  </si>
  <si>
    <t>KIP-240001</t>
  </si>
  <si>
    <t>YLA6</t>
  </si>
  <si>
    <t>Манометр радиальный 1/4 нижнее подключ  6 бар VR (1/100шт)</t>
  </si>
  <si>
    <t>172.55 руб.</t>
  </si>
  <si>
    <t>KIP-240002</t>
  </si>
  <si>
    <t>YLA10</t>
  </si>
  <si>
    <t>Манометр радиальный 1/4 нижнее подключ 10 бар VR (1/100шт)</t>
  </si>
  <si>
    <t>KIP-240003</t>
  </si>
  <si>
    <t>YLA16</t>
  </si>
  <si>
    <t>Манометр радиальный 1/4  нижнее подключ 16 бар VR (1/100шт)</t>
  </si>
  <si>
    <t>KIP-240004</t>
  </si>
  <si>
    <t>YLB6</t>
  </si>
  <si>
    <t>Манометр аксиальный 1/4 подключ сзади  6 бар VR (1/100шт)</t>
  </si>
  <si>
    <t>178.50 руб.</t>
  </si>
  <si>
    <t>&gt;100</t>
  </si>
  <si>
    <t>KIP-240005</t>
  </si>
  <si>
    <t>YLB10</t>
  </si>
  <si>
    <t>Манометр аксиальный 1/4 подключ сзади 10 бар VR (1/100шт)</t>
  </si>
  <si>
    <t>KIP-240006</t>
  </si>
  <si>
    <t>YLB16</t>
  </si>
  <si>
    <t>Манометр аксиальный 1/4 подключ сзади 16 бар VR (1/100шт)</t>
  </si>
  <si>
    <t>KIP-240007</t>
  </si>
  <si>
    <t>YL20</t>
  </si>
  <si>
    <t>Манометр с верхним 1/4 подключением VIEIR 1/4 (1/100шт)</t>
  </si>
  <si>
    <t>240.98 руб.</t>
  </si>
  <si>
    <t>Манометры ZEGOR</t>
  </si>
  <si>
    <t>ZGR-000109</t>
  </si>
  <si>
    <t>YB-V6</t>
  </si>
  <si>
    <t>Манометр радиальный (низ) до 6 бар, сталь, диаметр 40 мм, резьба 1/4" (1/200шт)</t>
  </si>
  <si>
    <t>226.56 руб.</t>
  </si>
  <si>
    <t>ZGR-000110</t>
  </si>
  <si>
    <t>YB-V12</t>
  </si>
  <si>
    <t>Манометр радиальный (низ) до 12 бар, сталь, диаметр 50 мм, резьба 1/4" (1/200шт)</t>
  </si>
  <si>
    <t>250.23 руб.</t>
  </si>
  <si>
    <t>ZGR-000111</t>
  </si>
  <si>
    <t>YB-H12</t>
  </si>
  <si>
    <t>Манометр аксиальный (зад) до 12 бар, сталь, диаметр 50 мм, резьба 1/4" (1/200шт)</t>
  </si>
  <si>
    <t>263.11 руб.</t>
  </si>
  <si>
    <t>ZGR-000125</t>
  </si>
  <si>
    <t>YB-H6</t>
  </si>
  <si>
    <t>Манометр аксиальный (зад) до 6 бар, сталь, диаметр 40 мм, резьба 1/4" (1/200шт)</t>
  </si>
  <si>
    <t>243.37 руб.</t>
  </si>
  <si>
    <t>Манометры МЕТЕР</t>
  </si>
  <si>
    <t>KIP-270029</t>
  </si>
  <si>
    <t>Манометр ДМ-02, Ду 63, ниж подключ 0-6 бар, трубная резьба  G1/4 (аналог Росма TM-310P.0206)</t>
  </si>
  <si>
    <t>448.56 руб.</t>
  </si>
  <si>
    <t>KIP-270050</t>
  </si>
  <si>
    <t xml:space="preserve">Манометр ДМ-02, Ду 100, ниж подключение, 0-10 бар, трубная резьба G1/2 (аналог Росма TM-510P.0410) </t>
  </si>
  <si>
    <t>1 011.50 руб.</t>
  </si>
  <si>
    <t>KIP-270052</t>
  </si>
  <si>
    <t>Манометр ДМ-02, Ду 100 ниж подключение, 0-16 бар, трубная резьба G1/2 (аналог Росма TM-510P.0416)</t>
  </si>
  <si>
    <t>KIP-270055</t>
  </si>
  <si>
    <t xml:space="preserve">Манометр ДМ-02, Ду 100 ниж подключение, 0-25 бар, трубная резьба G1/2 </t>
  </si>
  <si>
    <t>889.08 руб.</t>
  </si>
  <si>
    <t>KIP-270057</t>
  </si>
  <si>
    <t>Манометр ДМ-02, Ду 100 ниж подключение, 0-6 бар, трубная резьба G1/2 (аналог Росма TM-510P.0406)</t>
  </si>
  <si>
    <t>Манометры Росма</t>
  </si>
  <si>
    <t>VLC-1131001</t>
  </si>
  <si>
    <t>TM-510P.0406</t>
  </si>
  <si>
    <t>Манометр TM-510P Ду 100 с нижним подключением (150°) 1/2", 0-6 бар</t>
  </si>
  <si>
    <t>1 095.00 руб.</t>
  </si>
  <si>
    <t>VLC-1131002</t>
  </si>
  <si>
    <t>TM-510P.0410</t>
  </si>
  <si>
    <t>Манометр TM-510P Ду 100 с нижним подключением (150°) 1/2", 0-10 бар</t>
  </si>
  <si>
    <t>VLC-1131003</t>
  </si>
  <si>
    <t>TM-510P.0416</t>
  </si>
  <si>
    <t>Манометр TM-510P Ду 100 с нижним подключением (150°) 1/2", 0-16 бар</t>
  </si>
  <si>
    <t>VLC-1131004</t>
  </si>
  <si>
    <t>TM-310P.0204</t>
  </si>
  <si>
    <t>Манометр TM-310P Dy 63 с нижним подключением 1/4", 0-4 бар</t>
  </si>
  <si>
    <t>572.00 руб.</t>
  </si>
  <si>
    <t>VLC-1131005</t>
  </si>
  <si>
    <t>TM-310P.0206</t>
  </si>
  <si>
    <t>Манометр TM-310P Dy 63 с нижним подключением 1/4", 0-6 бар</t>
  </si>
  <si>
    <t>VLC-1131006</t>
  </si>
  <si>
    <t>TM-310P.0210</t>
  </si>
  <si>
    <t>Манометр TM-310P Dy 63 с нижним подключением 1/4", 0-10 бар</t>
  </si>
  <si>
    <t>VLC-1131007</t>
  </si>
  <si>
    <t>TM-310P.0216</t>
  </si>
  <si>
    <t>Манометр TM-310P Dy 63 с нижним подключением 1/4", 0-16 бар</t>
  </si>
  <si>
    <t>588.00 руб.</t>
  </si>
  <si>
    <t>VLC-1131008</t>
  </si>
  <si>
    <t>TM-310T.0204</t>
  </si>
  <si>
    <t>Манометр TM310T Dy 63 с задним подключением 1/4", 0-4 бар</t>
  </si>
  <si>
    <t>VLC-1131009</t>
  </si>
  <si>
    <t>TM-310T.0206</t>
  </si>
  <si>
    <t>Манометр TM310T Dy 63 с задним подключением 1/4", 0-6 бар</t>
  </si>
  <si>
    <t>VLC-1131010</t>
  </si>
  <si>
    <t>TM-310T.0210</t>
  </si>
  <si>
    <t>Манометр TM310T Dy 63 с задним подключением 1/4", 0-10 бар</t>
  </si>
  <si>
    <t>VLC-1131011</t>
  </si>
  <si>
    <t>TM-310T.0216</t>
  </si>
  <si>
    <t>Манометр TM310T Dy 63 с задним подключением 1/4", 0-16 бар</t>
  </si>
  <si>
    <t>VLC-1131012</t>
  </si>
  <si>
    <t>VT.TM40.D.01</t>
  </si>
  <si>
    <t>Манометр VT.TM40 Dy 40 с нижним подключением 1/8",  0-10 бар (для подпиточного клапана)</t>
  </si>
  <si>
    <t>405.00 руб.</t>
  </si>
  <si>
    <t>VLC-1131013</t>
  </si>
  <si>
    <t>VT.TM50.D.02</t>
  </si>
  <si>
    <t>Манометр VT.TM50 Dy 50 с нижним подключением 1/4", 0-10 бар (для  самоочищающегося фильтра)</t>
  </si>
  <si>
    <t>545.00 руб.</t>
  </si>
  <si>
    <t>VLC-1131014</t>
  </si>
  <si>
    <t>VT.TM40.VC.02</t>
  </si>
  <si>
    <t>Манометр Ду 40 с верхним подключением , 1/4", 0-6 бар (для редуктора давления)</t>
  </si>
  <si>
    <t>513.00 руб.</t>
  </si>
  <si>
    <t>Манометры Экомера</t>
  </si>
  <si>
    <t>KIP-250001</t>
  </si>
  <si>
    <t>МД02-100-G-1МПа-ЭИ</t>
  </si>
  <si>
    <t>Манометр Экомера МД02-100мм 0-10 бар нижнее подключение  G1/2</t>
  </si>
  <si>
    <t>702.00 руб.</t>
  </si>
  <si>
    <t>KIP-250002</t>
  </si>
  <si>
    <t>МД02-100-G-1,6МПа-ЭИ</t>
  </si>
  <si>
    <t>Манометр Экомера МД02-100мм 0-16 бар нижнее подключение G1/2</t>
  </si>
  <si>
    <t>KIP-250003</t>
  </si>
  <si>
    <t>МД02-100-G-0,6МПа-ЭИ</t>
  </si>
  <si>
    <t>Манометр Экомера МД02-100мм 0-6 бар нижнее подключение G1/2</t>
  </si>
  <si>
    <t>KIP-250004</t>
  </si>
  <si>
    <t>МД02-100-G-2,5МПа-ЭИ</t>
  </si>
  <si>
    <t xml:space="preserve">Манометр Экомера МД02-100мм 0-25 бар нижнее подключение G1/2 </t>
  </si>
  <si>
    <t>KIP-250005</t>
  </si>
  <si>
    <t>Манометр Экомера МД02-100мм 0-6 бар нижнее подключение 20х1,5</t>
  </si>
  <si>
    <t>KIP-250006</t>
  </si>
  <si>
    <t>Манометр Экомера МД02-100мм 0-10 бар нижнее подключение 20х1,5</t>
  </si>
  <si>
    <t>KIP-250007</t>
  </si>
  <si>
    <t>Манометр Экомера МД02-100мм 0-16 бар нижнее подключение 20х1,5</t>
  </si>
  <si>
    <t>KIP-250008</t>
  </si>
  <si>
    <t>Манометр Экомера МД02-63мм 0-6 бар нижнее подключение G1/4</t>
  </si>
  <si>
    <t>401.40 руб.</t>
  </si>
  <si>
    <t>KIP-250009</t>
  </si>
  <si>
    <t>Манометр Экомера МД02-63мм 0-10 бар нижнее подключение G1/4</t>
  </si>
  <si>
    <t>KIP-250010</t>
  </si>
  <si>
    <t>Манометр Экомера МД02-63мм 0-16 бар нижнее подключение G1/4</t>
  </si>
  <si>
    <t>KIP-250011</t>
  </si>
  <si>
    <t>Манометр Экомера МД02-63мм 0-6 бар заднее подключение G1/4</t>
  </si>
  <si>
    <t>KIP-250012</t>
  </si>
  <si>
    <t>Манометр Экомера МД02-63мм 0-10 бар заднее подключение G1/4</t>
  </si>
  <si>
    <t>KIP-250013</t>
  </si>
  <si>
    <t>Манометр Экомера МД02-63мм 0-16 бар заднее подключение G1/4</t>
  </si>
  <si>
    <t>Счетчики воды</t>
  </si>
  <si>
    <t>Водосчетчики  VALTEC</t>
  </si>
  <si>
    <t>VLC-1121001</t>
  </si>
  <si>
    <t>VLF-15U</t>
  </si>
  <si>
    <t>ВОДОСЧЕТЧИК  унив., квартирный, до +90^С, 1,5м3, 1/2", 110 мм  (NEW)   (1 /12шт)</t>
  </si>
  <si>
    <t>1 473.00 руб.</t>
  </si>
  <si>
    <t>&gt;1000</t>
  </si>
  <si>
    <t>VLC-1121002</t>
  </si>
  <si>
    <t>VLF-15U-L.110</t>
  </si>
  <si>
    <t>ВОДОСЧЕТЧИК унив., квартирный, БЕЗ СГОНОВ до +90^С, 1,5м3, 1/2", 110 мм  (NEW)    (1 /12шт)</t>
  </si>
  <si>
    <t>1 181.00 руб.</t>
  </si>
  <si>
    <t>VLC-1121003</t>
  </si>
  <si>
    <t>VLF-20U</t>
  </si>
  <si>
    <t>Водосчетчик унив., квартирный, до +90^С, 2,5м3, 3/4", 105 мм (NEW)  (1 /10шт)</t>
  </si>
  <si>
    <t>2 733.00 руб.</t>
  </si>
  <si>
    <t>&gt;500</t>
  </si>
  <si>
    <t>VLC-1121004</t>
  </si>
  <si>
    <t>VLF-15U-L</t>
  </si>
  <si>
    <t>Водосчетчик унив., квартирный, БЕЗ СГОНОВ, до +90^С, 1,5м3, 1/2", 80 мм (NEW)  (1 /12шт)</t>
  </si>
  <si>
    <t>1 135.00 руб.</t>
  </si>
  <si>
    <t>VLC-1121005</t>
  </si>
  <si>
    <t>VLF-15U-I</t>
  </si>
  <si>
    <t>Водосчетчик унив, квартирный, с импульсным выходом, до +90^С, 1,5м3, 1/2", 80 мм (NEW)  (1 /12шт)</t>
  </si>
  <si>
    <t>1 548.00 руб.</t>
  </si>
  <si>
    <t>VLC-1121006</t>
  </si>
  <si>
    <t>VLF-R-IL.80</t>
  </si>
  <si>
    <t>Водосчетчик унив, квартирный, с импульсным выходом, БЕЗ СГОНОВ, до +90^С, 1,5м3, 1/2", 80 мм</t>
  </si>
  <si>
    <t>1 309.00 руб.</t>
  </si>
  <si>
    <t>VLC-1121007</t>
  </si>
  <si>
    <t>VT.KIT.5.0</t>
  </si>
  <si>
    <t>Набор №5. Кольца уплотнительные паранитовые, для сгонов к счетчикам (упаковка 4 шт).</t>
  </si>
  <si>
    <t>48.00 руб.</t>
  </si>
  <si>
    <t>VLC-900101</t>
  </si>
  <si>
    <t>VT.141.0.04</t>
  </si>
  <si>
    <t>Обратный клапан для водосчетчика (под сгон) ½”</t>
  </si>
  <si>
    <t>46.00 руб.</t>
  </si>
  <si>
    <t>VLC-900102</t>
  </si>
  <si>
    <t>VLF-15U-IL.110</t>
  </si>
  <si>
    <t>Водосчетчик унив, квартирный, с импульсным выходом, БЕЗ СГОНОВ, до +90^С, 1,5м3, 1/2", 110 мм (NEW)</t>
  </si>
  <si>
    <t>1 358.00 руб.</t>
  </si>
  <si>
    <t>Водосчетчики ЭКОНОМ</t>
  </si>
  <si>
    <t>KIP-150001</t>
  </si>
  <si>
    <t>СВ110-008</t>
  </si>
  <si>
    <t>ВОДОСЧЕТЧИК универсальный ЭКО НОМ-15-110мм БЕЗ штуцеров (1/20шт)</t>
  </si>
  <si>
    <t>834.35 руб.</t>
  </si>
  <si>
    <t>KIP-150002</t>
  </si>
  <si>
    <t>СВ110-004</t>
  </si>
  <si>
    <t>ВОДОСЧЕТЧИК универсальный ЭКО НОМ-15-110мм + ШТУЦЕРА комплект (1/20шт)</t>
  </si>
  <si>
    <t>1 019.35 руб.</t>
  </si>
  <si>
    <t>KIP-150010</t>
  </si>
  <si>
    <t>СВ20-003</t>
  </si>
  <si>
    <t>Счетчик воды универсальный ЭКО НОМ-20-130мм + ШТУЦЕРА комплект</t>
  </si>
  <si>
    <t>1 900.00 руб.</t>
  </si>
  <si>
    <t>KIP-150011</t>
  </si>
  <si>
    <t>СВ20-004</t>
  </si>
  <si>
    <t>Счетчик воды универсальный импульсный  ЭКО НОМ СВ 20-130мм ДГ+КМЧ-20</t>
  </si>
  <si>
    <t>Счетчики тепла</t>
  </si>
  <si>
    <t>Теплосчетчики VALTEC</t>
  </si>
  <si>
    <t>VLC-1112001</t>
  </si>
  <si>
    <t>VHM-T-15/0,6/O/</t>
  </si>
  <si>
    <t>Теплосчетчик квартирный,с тахометрическим расходомером(для установки на обратный трубопровод)(Qn=0,6</t>
  </si>
  <si>
    <t>6 113.00 руб.</t>
  </si>
  <si>
    <t>VLC-1112002</t>
  </si>
  <si>
    <t>VHM-T-15/0,6/P/</t>
  </si>
  <si>
    <t>Теплосчетчик квартирн.,с тахометрическим расходомером(для установки на подающий трубопровод)(Qn=0,6)</t>
  </si>
  <si>
    <t>VLC-1112003</t>
  </si>
  <si>
    <t>VHM-T-15/1,5/O/</t>
  </si>
  <si>
    <t>Теплосчетчик квартирный, с тахометрическим расходомером (для установки на обратный трубопровод)</t>
  </si>
  <si>
    <t>6 081.00 руб.</t>
  </si>
  <si>
    <t>VLC-1112004</t>
  </si>
  <si>
    <t>VHM-T-15/1,5/P/</t>
  </si>
  <si>
    <t>Теплосчетчик квартирный, с тахометрическим расходомером (для установки на подающий трубопровод)</t>
  </si>
  <si>
    <t>VLC-1112005</t>
  </si>
  <si>
    <t>VHM-T-20/2,5/O/</t>
  </si>
  <si>
    <t>Теплосчетчик квартирн.,с тахометрическим расходомером(для установки на обратный трубопровод)(Qn=2,5)</t>
  </si>
  <si>
    <t>6 227.00 руб.</t>
  </si>
  <si>
    <t>VLC-1112006</t>
  </si>
  <si>
    <t>VHM-T-20/2,5/P/</t>
  </si>
  <si>
    <t>Теплосчетчик квартирн,с тахометрическим расходомером(для установки на подающий трубопровод)(Qn=2,5)</t>
  </si>
  <si>
    <t>VLC-900084</t>
  </si>
  <si>
    <t>VHM-T-15/0,6-МИ-О</t>
  </si>
  <si>
    <t>Теплосчетчик кварт. с тахометрическим расходомером, M-BUS и имп. вых. (на обратный тр.) 0,6 м3/час</t>
  </si>
  <si>
    <t>6 988.00 руб.</t>
  </si>
  <si>
    <t>VLC-900085</t>
  </si>
  <si>
    <t>VHM-T-15/0,6-МИ-П</t>
  </si>
  <si>
    <t>Теплосчетчик кварт. с тахометрическим расходомером, M-BUS и имп. вых. (на подающий тр.) 0,6 м3/час</t>
  </si>
  <si>
    <t>VLC-900086</t>
  </si>
  <si>
    <t>VHM-T-15/0,6-С-О</t>
  </si>
  <si>
    <t>Теплосчетчик квартирный, с тахометрическим расходомером, RS-485  (на обратный тр.) 0,6 м3/час</t>
  </si>
  <si>
    <t>6 970.00 руб.</t>
  </si>
  <si>
    <t>VLC-900087</t>
  </si>
  <si>
    <t>VHM-T-15/0,6-С-П</t>
  </si>
  <si>
    <t>Теплосчетчик квартирный, с тахометрическим расходомером, RS-485  (на подающий тр.) 0,6 м3/час</t>
  </si>
  <si>
    <t>VLC-900088</t>
  </si>
  <si>
    <t>VHM-T-15/0,6-СИ-О</t>
  </si>
  <si>
    <t>Теплосчетчик кварт., с тахометрическим расходомером, c RS-485 и блоком имп. вх. и вых. (на обр. труб</t>
  </si>
  <si>
    <t>6 972.00 руб.</t>
  </si>
  <si>
    <t>VLC-900089</t>
  </si>
  <si>
    <t>VHM-T-15/0,6-СИ-П</t>
  </si>
  <si>
    <t>Теплосчетчик кварт., с тахометрическим расходомером, c RS-485 и блоком имп. вх. и вых. (на подающ. т</t>
  </si>
  <si>
    <t>VLC-900090</t>
  </si>
  <si>
    <t>VHM-T-15/1,5-МИ-О</t>
  </si>
  <si>
    <t>Теплосчетчик кварт. с тахометрическим расходомером, M-BUS и имп. вых. (на обратный тр.) 1,5 м3/час</t>
  </si>
  <si>
    <t>6 956.00 руб.</t>
  </si>
  <si>
    <t>VLC-900091</t>
  </si>
  <si>
    <t>VHM-T-15/1,5-МИ-П</t>
  </si>
  <si>
    <t>Теплосчетчик кварт. с тахометрическим расходомером, M-BUS и имп. вых. (на подающий тр.) 1,5 м3/час</t>
  </si>
  <si>
    <t>VLC-900092</t>
  </si>
  <si>
    <t>VHM-T-15/1,5-С-О</t>
  </si>
  <si>
    <t>Теплосчетчик квартирный, с тахометрическим расходомером, RS-485  (на обратный тр.) 1,5 м3/час</t>
  </si>
  <si>
    <t>6 938.00 руб.</t>
  </si>
  <si>
    <t>VLC-900093</t>
  </si>
  <si>
    <t>VHM-T-15/1,5-С-П</t>
  </si>
  <si>
    <t>Теплосчетчик квартирный, с тахометрическим расходомером, R-485  (на подающий тр.) 1,5 м3/час</t>
  </si>
  <si>
    <t>VLC-900094</t>
  </si>
  <si>
    <t>VHM-T-15/1,5-СИ-П</t>
  </si>
  <si>
    <t>VLC-900095</t>
  </si>
  <si>
    <t>VHM-T-20/2,5-МИ-О</t>
  </si>
  <si>
    <t>Теплосчетчик кварт. с тахометрическим расходомером, M-BUS и имп. вых. (на обратный тр.) 2,5 м3/час</t>
  </si>
  <si>
    <t>7 103.00 руб.</t>
  </si>
  <si>
    <t>VLC-900096</t>
  </si>
  <si>
    <t>VHM-T-20/2,5-МИ-П</t>
  </si>
  <si>
    <t>Теплосчетчик кварт. с тахометрическим расходомером, M-BUS и имп. вых. (на подающий тр.) 2,5 м3/час</t>
  </si>
  <si>
    <t>VLC-900097</t>
  </si>
  <si>
    <t>VHM-T-20/2,5-С-О</t>
  </si>
  <si>
    <t>Теплосчетчик квартирный, с тахометрическим расходомером, RS-485  (на обратный тр.) 2,5 м3/час</t>
  </si>
  <si>
    <t>7 086.00 руб.</t>
  </si>
  <si>
    <t>VLC-900098</t>
  </si>
  <si>
    <t>VHM-T-20/2,5-С-П</t>
  </si>
  <si>
    <t>Теплосчетчик квартирный, с тахометрическим расходомером, RS-485  (на подающий тр.) 2,5 м3/час</t>
  </si>
  <si>
    <t>VLC-900099</t>
  </si>
  <si>
    <t>VHM-T-20/2,5-CИ-П</t>
  </si>
  <si>
    <t>Теплосчетчик кварт., с тахометрическим расходомером,c RS-485 и блоком имп.вх. и вых.(на подающ.т)2,5</t>
  </si>
  <si>
    <t>Термоманометры</t>
  </si>
  <si>
    <t>Термоманометры Росма</t>
  </si>
  <si>
    <t>VLC-1133001</t>
  </si>
  <si>
    <t>ТМТБ-31Р.0406120</t>
  </si>
  <si>
    <t>Термоманометр ТМТБ-31Р Dy 80 с нижним подключением 1/2", 6 бар 0-120*</t>
  </si>
  <si>
    <t>2 105.00 руб.</t>
  </si>
  <si>
    <t>VLC-1133002</t>
  </si>
  <si>
    <t>ТМТБ-31Т.0406120</t>
  </si>
  <si>
    <t>Термоманометр ТМТБ-31Т Dy 80  с задним подключением 1/2", 6 бар 0-120*</t>
  </si>
  <si>
    <t>1 679.00 руб.</t>
  </si>
  <si>
    <t>VLC-1133003</t>
  </si>
  <si>
    <t>ТМТБ-31P.0410120</t>
  </si>
  <si>
    <t>Термоманометр ТМТБ-31P Dy 80  с нижним подключением 1/2", 10 бар 0-120*</t>
  </si>
  <si>
    <t>VLC-1133004</t>
  </si>
  <si>
    <t>ТМТБ-31P.0406150</t>
  </si>
  <si>
    <t>Термоманометр ТМТБ-31P Dy 80  с нижним подключением 1/2", 6 бар 0-150*</t>
  </si>
  <si>
    <t>VLC-1133005</t>
  </si>
  <si>
    <t>ТМТБ-31P.0410150</t>
  </si>
  <si>
    <t>Термоманометр ТМТБ-31P Dy 80  с нижним подключением 1/2", 10 бар 0-150*</t>
  </si>
  <si>
    <t>VLC-1133006</t>
  </si>
  <si>
    <t>ТМТБ-31T.0410120</t>
  </si>
  <si>
    <t>Термоманометр ТМТБ-31T Dy 80 с задним подключением 1/2", 10 бар 0-120*</t>
  </si>
  <si>
    <t>VLC-1133007</t>
  </si>
  <si>
    <t>ТМТБ-31T.0406150</t>
  </si>
  <si>
    <t>Термоманометр ТМТБ-31T Dy 80 с задним подключением 1/2", 6 бар 0-150*</t>
  </si>
  <si>
    <t>VLC-1133008</t>
  </si>
  <si>
    <t>ТМТБ-31T.0410150</t>
  </si>
  <si>
    <t>Термоманометр ТМТБ-31T Dy 80 с задним подключением 1/2", 10 бар 0-150*</t>
  </si>
  <si>
    <t>VLC-1133009</t>
  </si>
  <si>
    <t>ТМТБ-41P.0406120</t>
  </si>
  <si>
    <t>Термоманометр ТМТБ-41P Dy 100 с нижним подключением 1/2", 6 бар 0-120*</t>
  </si>
  <si>
    <t>2 263.00 руб.</t>
  </si>
  <si>
    <t>VLC-1133010</t>
  </si>
  <si>
    <t>ТМТБ-41Р.0410150</t>
  </si>
  <si>
    <t>Термоманометр ТМТБ-41Р Dy 100 с нижним подключением 1/2", 10 бар 0-150*</t>
  </si>
  <si>
    <t>VLC-1133011</t>
  </si>
  <si>
    <t>ТМТБ-41T.0406120</t>
  </si>
  <si>
    <t>Термоманометр ТМТБ-41T Dy 100 с задним подключением 1/2", 6 бар 0-120*</t>
  </si>
  <si>
    <t>1 797.00 руб.</t>
  </si>
  <si>
    <t>VLC-1133012</t>
  </si>
  <si>
    <t>ТМТБ-41Т.0410150</t>
  </si>
  <si>
    <t>Термоманометр ТМТБ-41Т Dy 100 с задним подключением 1/2", 10 бар 0-150*</t>
  </si>
  <si>
    <t>VLC-1133013</t>
  </si>
  <si>
    <t>ТМТБ-41Т.0406150</t>
  </si>
  <si>
    <t>Термоманометр ТМТБ-41Т Dy 100 с задним подключением 1/2", 6 бар 0-150*</t>
  </si>
  <si>
    <t>VLC-1133014</t>
  </si>
  <si>
    <t>ТМТБ-41Т.0410120</t>
  </si>
  <si>
    <t>Термоманометр ТМТБ-41Т Dy 100 с задним подключением 1/2", 10 бар 0-120*</t>
  </si>
  <si>
    <t>Термометры</t>
  </si>
  <si>
    <t>Термометры VIEIR</t>
  </si>
  <si>
    <t>KIP-320001</t>
  </si>
  <si>
    <t>YL17</t>
  </si>
  <si>
    <t>Термометр накладной с пружиной 0-120"С VR (1/100шт)</t>
  </si>
  <si>
    <t>242.46 руб.</t>
  </si>
  <si>
    <t>KIP-320002</t>
  </si>
  <si>
    <t>YL18</t>
  </si>
  <si>
    <t>Термометр с гильзой 0-120"С , d 63, зад подключение 1/2 (1/100шт)</t>
  </si>
  <si>
    <t>279.65 руб.</t>
  </si>
  <si>
    <t>Термометры МЕТЕР</t>
  </si>
  <si>
    <t>KIP-350003</t>
  </si>
  <si>
    <t>Термометр ТБ-63, Ду-63, диап. 0..120 С, шток 40мм, кл.2,5, зад подключ G1/2 (аналог Росма БТ-31)</t>
  </si>
  <si>
    <t>553.16 руб.</t>
  </si>
  <si>
    <t>KIP-350005</t>
  </si>
  <si>
    <t>Термометр ТБ-63, Ду-63, диапазон 0..120 С, шток 60мм, кл.2,5 зад подключ G1/2</t>
  </si>
  <si>
    <t>615.52 руб.</t>
  </si>
  <si>
    <t>KIP-350009</t>
  </si>
  <si>
    <t>Термометр ТБ-63, Ду-63, диап. 0..160 С, шток 40мм, кл.2,5, зад подключ G1/2 (аналог Росма БТ-31)</t>
  </si>
  <si>
    <t>KIP-350020</t>
  </si>
  <si>
    <t>Термометр ТБ-80, Ду-80, диапазон 0..120 С, шток 60мм, кл.1,5 , зад подключ G1/2</t>
  </si>
  <si>
    <t>794.54 руб.</t>
  </si>
  <si>
    <t>KIP-350021</t>
  </si>
  <si>
    <t>Термометр ТБ-80, Ду-80, диапазон 0..120 С, шток 80мм, кл.1,5 зад подключ G1/2</t>
  </si>
  <si>
    <t>854.89 руб.</t>
  </si>
  <si>
    <t>KIP-350037</t>
  </si>
  <si>
    <t>Термометр ТБ-100, Ду-100, диап 0..120 С, шток 60мм, кл.1,5 зад подключ G1/2 (аналог Росма БТ-51)</t>
  </si>
  <si>
    <t>868.97 руб.</t>
  </si>
  <si>
    <t>KIP-350039</t>
  </si>
  <si>
    <t>Термометр ТБ-100, Ду-100, диап 0..160 С, шток 100мм, кл.1,5 зад подключ G1/2 (аналог Росма БТ-51)</t>
  </si>
  <si>
    <t>1 011.78 руб.</t>
  </si>
  <si>
    <t>Термометры Росма</t>
  </si>
  <si>
    <t>VLC-900106</t>
  </si>
  <si>
    <t>БТ-51-120</t>
  </si>
  <si>
    <t>Термометр БT-51 Dy 100 с задн. подкл., 1/2" 0-120*  (L=64мм, кл. точн. 1,5)</t>
  </si>
  <si>
    <t>1 175.00 руб.</t>
  </si>
  <si>
    <t>VLC-900107</t>
  </si>
  <si>
    <t>БТ-31</t>
  </si>
  <si>
    <t>Термометр БТ-31 Dy 63 с задн. подкл., 1/2" 0-120*  (L=46мм, кл. точн. 2,5)</t>
  </si>
  <si>
    <t>714.00 руб.</t>
  </si>
  <si>
    <t>VLC-900108</t>
  </si>
  <si>
    <t>БT-31</t>
  </si>
  <si>
    <t>Термометр БТ-31 Dy 63 с задн. подкл., 1/2" 0-160*  (L=46мм, кл. точн. 2,5)</t>
  </si>
  <si>
    <t>VLC-900109</t>
  </si>
  <si>
    <t>БТ-30</t>
  </si>
  <si>
    <t>Термометр БТ-30 Dy 63 накладной, 1/2" 0-120* (кл. точн. 2,5)</t>
  </si>
  <si>
    <t>467.00 руб.</t>
  </si>
  <si>
    <t>VLC-900110</t>
  </si>
  <si>
    <t>БТ-30-150</t>
  </si>
  <si>
    <t>Термометр БT-30 Dy 63 накладной, 0-150* (кл. точн. 2,5)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</si>
</sst>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16f5b_86a6_11e9_8101_003048fd731b_eb9c2457_f954_11e9_810b_003048fd731b1.jpeg"/><Relationship Id="rId2" Type="http://schemas.openxmlformats.org/officeDocument/2006/relationships/image" Target="../media/1af16f77_86a6_11e9_8101_003048fd731b_46b00c9f_57f4_11ea_810f_003048fd731b2.jpeg"/><Relationship Id="rId3" Type="http://schemas.openxmlformats.org/officeDocument/2006/relationships/image" Target="../media/1af16f79_86a6_11e9_8101_003048fd731b_46b00ca0_57f4_11ea_810f_003048fd731b3.jpeg"/><Relationship Id="rId4" Type="http://schemas.openxmlformats.org/officeDocument/2006/relationships/image" Target="../media/1af16f7b_86a6_11e9_8101_003048fd731b_46b00ca1_57f4_11ea_810f_003048fd731b4.jpeg"/><Relationship Id="rId5" Type="http://schemas.openxmlformats.org/officeDocument/2006/relationships/image" Target="../media/1af16f7d_86a6_11e9_8101_003048fd731b_46b00ca2_57f4_11ea_810f_003048fd731b5.jpeg"/><Relationship Id="rId6" Type="http://schemas.openxmlformats.org/officeDocument/2006/relationships/image" Target="../media/1af16f7f_86a6_11e9_8101_003048fd731b_46b00ca3_57f4_11ea_810f_003048fd731b6.png"/><Relationship Id="rId7" Type="http://schemas.openxmlformats.org/officeDocument/2006/relationships/image" Target="../media/1af16f81_86a6_11e9_8101_003048fd731b_365b9b86_0312_11ef_a5a4_047c1617b1437.jpeg"/><Relationship Id="rId8" Type="http://schemas.openxmlformats.org/officeDocument/2006/relationships/image" Target="../media/1af16f83_86a6_11e9_8101_003048fd731b_365b9b87_0312_11ef_a5a4_047c1617b1438.jpeg"/><Relationship Id="rId9" Type="http://schemas.openxmlformats.org/officeDocument/2006/relationships/image" Target="../media/1af16f85_86a6_11e9_8101_003048fd731b_365b9b88_0312_11ef_a5a4_047c1617b1439.jpeg"/><Relationship Id="rId10" Type="http://schemas.openxmlformats.org/officeDocument/2006/relationships/image" Target="../media/1af16f87_86a6_11e9_8101_003048fd731b_46b00ca4_57f4_11ea_810f_003048fd731b10.jpeg"/><Relationship Id="rId11" Type="http://schemas.openxmlformats.org/officeDocument/2006/relationships/image" Target="../media/1af16f89_86a6_11e9_8101_003048fd731b_46b00ca5_57f4_11ea_810f_003048fd731b11.jpeg"/><Relationship Id="rId12" Type="http://schemas.openxmlformats.org/officeDocument/2006/relationships/image" Target="../media/662b1544_3466_11eb_81f3_003048fd731b_9960d46a_27b4_11ed_a30e_00259070b48712.jpeg"/><Relationship Id="rId13" Type="http://schemas.openxmlformats.org/officeDocument/2006/relationships/image" Target="../media/662b1546_3466_11eb_81f3_003048fd731b_9960d46b_27b4_11ed_a30e_00259070b48713.jpeg"/><Relationship Id="rId14" Type="http://schemas.openxmlformats.org/officeDocument/2006/relationships/image" Target="../media/662b1548_3466_11eb_81f3_003048fd731b_9960d467_27b4_11ed_a30e_00259070b48714.jpeg"/><Relationship Id="rId15" Type="http://schemas.openxmlformats.org/officeDocument/2006/relationships/image" Target="../media/662b154a_3466_11eb_81f3_003048fd731b_9960d468_27b4_11ed_a30e_00259070b48715.jpeg"/><Relationship Id="rId16" Type="http://schemas.openxmlformats.org/officeDocument/2006/relationships/image" Target="../media/662b154c_3466_11eb_81f3_003048fd731b_9960d469_27b4_11ed_a30e_00259070b48716.jpeg"/><Relationship Id="rId17" Type="http://schemas.openxmlformats.org/officeDocument/2006/relationships/image" Target="../media/662b1550_3466_11eb_81f3_003048fd731b_365b9b89_0312_11ef_a5a4_047c1617b14317.jpeg"/><Relationship Id="rId18" Type="http://schemas.openxmlformats.org/officeDocument/2006/relationships/image" Target="../media/662b1552_3466_11eb_81f3_003048fd731b_365b9b8d_0312_11ef_a5a4_047c1617b14318.jpeg"/><Relationship Id="rId19" Type="http://schemas.openxmlformats.org/officeDocument/2006/relationships/image" Target="../media/662b1554_3466_11eb_81f3_003048fd731b_365b9b91_0312_11ef_a5a4_047c1617b14319.jpeg"/><Relationship Id="rId20" Type="http://schemas.openxmlformats.org/officeDocument/2006/relationships/image" Target="../media/1af17011_86a6_11e9_8101_003048fd731b_9960d447_27b4_11ed_a30e_00259070b48720.jpeg"/><Relationship Id="rId21" Type="http://schemas.openxmlformats.org/officeDocument/2006/relationships/image" Target="../media/1af17015_86a6_11e9_8101_003048fd731b_9960d448_27b4_11ed_a30e_00259070b48721.jpeg"/><Relationship Id="rId22" Type="http://schemas.openxmlformats.org/officeDocument/2006/relationships/image" Target="../media/1af17019_86a6_11e9_8101_003048fd731b_9960d446_27b4_11ed_a30e_00259070b48722.jpeg"/><Relationship Id="rId23" Type="http://schemas.openxmlformats.org/officeDocument/2006/relationships/image" Target="../media/1af1701d_86a6_11e9_8101_003048fd731b_9960d443_27b4_11ed_a30e_00259070b48723.jpeg"/><Relationship Id="rId24" Type="http://schemas.openxmlformats.org/officeDocument/2006/relationships/image" Target="../media/1af17021_86a6_11e9_8101_003048fd731b_9960d444_27b4_11ed_a30e_00259070b48724.jpeg"/><Relationship Id="rId25" Type="http://schemas.openxmlformats.org/officeDocument/2006/relationships/image" Target="../media/1af17025_86a6_11e9_8101_003048fd731b_9960d445_27b4_11ed_a30e_00259070b48725.jpeg"/><Relationship Id="rId26" Type="http://schemas.openxmlformats.org/officeDocument/2006/relationships/image" Target="../media/32cd962c_0918_11eb_81b8_003048fd731b_9960d449_27b4_11ed_a30e_00259070b48726.jpeg"/><Relationship Id="rId27" Type="http://schemas.openxmlformats.org/officeDocument/2006/relationships/image" Target="../media/5540d7b7_f5a0_11eb_8302_003048fd731b_a15553c2_602e_11ec_a20b_00259070b48727.jpeg"/><Relationship Id="rId28" Type="http://schemas.openxmlformats.org/officeDocument/2006/relationships/image" Target="../media/5540d7b9_f5a0_11eb_8302_003048fd731b_a15553c3_602e_11ec_a20b_00259070b48728.jpeg"/><Relationship Id="rId29" Type="http://schemas.openxmlformats.org/officeDocument/2006/relationships/image" Target="../media/5540d7bb_f5a0_11eb_8302_003048fd731b_a15553c4_602e_11ec_a20b_00259070b48729.jpeg"/><Relationship Id="rId30" Type="http://schemas.openxmlformats.org/officeDocument/2006/relationships/image" Target="../media/29b1cbcd_3e5b_11ec_836e_003048fd731b_a15553c5_602e_11ec_a20b_00259070b48730.jpeg"/><Relationship Id="rId31" Type="http://schemas.openxmlformats.org/officeDocument/2006/relationships/image" Target="../media/da0c0749_5cb2_11eb_8229_003048fd731b_9960d438_27b4_11ed_a30e_00259070b48731.jpeg"/><Relationship Id="rId32" Type="http://schemas.openxmlformats.org/officeDocument/2006/relationships/image" Target="../media/da0c0773_5cb2_11eb_8229_003048fd731b_9960d43e_27b4_11ed_a30e_00259070b48732.jpeg"/><Relationship Id="rId33" Type="http://schemas.openxmlformats.org/officeDocument/2006/relationships/image" Target="../media/da0c0777_5cb2_11eb_8229_003048fd731b_9960d440_27b4_11ed_a30e_00259070b48733.jpeg"/><Relationship Id="rId34" Type="http://schemas.openxmlformats.org/officeDocument/2006/relationships/image" Target="../media/da0c077d_5cb2_11eb_8229_003048fd731b_9960d43b_27b4_11ed_a30e_00259070b48734.jpeg"/><Relationship Id="rId35" Type="http://schemas.openxmlformats.org/officeDocument/2006/relationships/image" Target="../media/da0c0781_5cb2_11eb_8229_003048fd731b_9960d43d_27b4_11ed_a30e_00259070b48735.jpeg"/><Relationship Id="rId36" Type="http://schemas.openxmlformats.org/officeDocument/2006/relationships/image" Target="../media/1af16fb5_86a6_11e9_8101_003048fd731b_634a430f_f953_11e9_810b_003048fd731b36.jpeg"/><Relationship Id="rId37" Type="http://schemas.openxmlformats.org/officeDocument/2006/relationships/image" Target="../media/1af16fb8_86a6_11e9_8101_003048fd731b_634a4310_f953_11e9_810b_003048fd731b37.jpeg"/><Relationship Id="rId38" Type="http://schemas.openxmlformats.org/officeDocument/2006/relationships/image" Target="../media/1af16fbb_86a6_11e9_8101_003048fd731b_634a4311_f953_11e9_810b_003048fd731b38.jpeg"/><Relationship Id="rId39" Type="http://schemas.openxmlformats.org/officeDocument/2006/relationships/image" Target="../media/1af16fbe_86a6_11e9_8101_003048fd731b_9960d44c_27b4_11ed_a30e_00259070b48739.jpeg"/><Relationship Id="rId40" Type="http://schemas.openxmlformats.org/officeDocument/2006/relationships/image" Target="../media/1af16fc1_86a6_11e9_8101_003048fd731b_9960d44d_27b4_11ed_a30e_00259070b48740.jpeg"/><Relationship Id="rId41" Type="http://schemas.openxmlformats.org/officeDocument/2006/relationships/image" Target="../media/1af16fc4_86a6_11e9_8101_003048fd731b_9960d44a_27b4_11ed_a30e_00259070b48741.jpeg"/><Relationship Id="rId42" Type="http://schemas.openxmlformats.org/officeDocument/2006/relationships/image" Target="../media/1af16fc7_86a6_11e9_8101_003048fd731b_9960d44b_27b4_11ed_a30e_00259070b48742.jpeg"/><Relationship Id="rId43" Type="http://schemas.openxmlformats.org/officeDocument/2006/relationships/image" Target="../media/1af16fca_86a6_11e9_8101_003048fd731b_9960d450_27b4_11ed_a30e_00259070b48743.jpeg"/><Relationship Id="rId44" Type="http://schemas.openxmlformats.org/officeDocument/2006/relationships/image" Target="../media/1af16fcd_86a6_11e9_8101_003048fd731b_9960d451_27b4_11ed_a30e_00259070b48744.jpeg"/><Relationship Id="rId45" Type="http://schemas.openxmlformats.org/officeDocument/2006/relationships/image" Target="../media/1af16fd0_86a6_11e9_8101_003048fd731b_9960d44e_27b4_11ed_a30e_00259070b48745.jpeg"/><Relationship Id="rId46" Type="http://schemas.openxmlformats.org/officeDocument/2006/relationships/image" Target="../media/1af16fd3_86a6_11e9_8101_003048fd731b_9960d44f_27b4_11ed_a30e_00259070b48746.jpeg"/><Relationship Id="rId47" Type="http://schemas.openxmlformats.org/officeDocument/2006/relationships/image" Target="../media/1af16f8c_86a6_11e9_8101_003048fd731b_9960d452_27b4_11ed_a30e_00259070b48747.jpeg"/><Relationship Id="rId48" Type="http://schemas.openxmlformats.org/officeDocument/2006/relationships/image" Target="../media/1af16f8f_86a6_11e9_8101_003048fd731b_9960d459_27b4_11ed_a30e_00259070b48748.jpeg"/><Relationship Id="rId49" Type="http://schemas.openxmlformats.org/officeDocument/2006/relationships/image" Target="../media/1af16f92_86a6_11e9_8101_003048fd731b_9960d460_27b4_11ed_a30e_00259070b48749.jpeg"/><Relationship Id="rId50" Type="http://schemas.openxmlformats.org/officeDocument/2006/relationships/image" Target="../media/f6f0cea7_c48a_11ea_8158_003048fd731b_444b1d32_5a46_11f0_a775_047c1617b14350.jpeg"/><Relationship Id="rId51" Type="http://schemas.openxmlformats.org/officeDocument/2006/relationships/image" Target="../media/f6f0cea9_c48a_11ea_8158_003048fd731b_444b1d33_5a46_11f0_a775_047c1617b14351.jpeg"/><Relationship Id="rId52" Type="http://schemas.openxmlformats.org/officeDocument/2006/relationships/image" Target="../media/b5898a37_f05e_11ec_a2c1_00259070b487_444b1d35_5a46_11f0_a775_047c1617b14352.jpeg"/><Relationship Id="rId53" Type="http://schemas.openxmlformats.org/officeDocument/2006/relationships/image" Target="../media/80f81268_6cb4_11ee_a4dc_047c1617b143_444b1d34_5a46_11f0_a775_047c1617b14353.jpeg"/><Relationship Id="rId54" Type="http://schemas.openxmlformats.org/officeDocument/2006/relationships/image" Target="../media/80f8126a_6cb4_11ee_a4dc_047c1617b143_444b1d31_5a46_11f0_a775_047c1617b14354.jpeg"/><Relationship Id="rId55" Type="http://schemas.openxmlformats.org/officeDocument/2006/relationships/image" Target="../media/80f8126c_6cb4_11ee_a4dc_047c1617b143_444b1d2f_5a46_11f0_a775_047c1617b14355.jpeg"/><Relationship Id="rId56" Type="http://schemas.openxmlformats.org/officeDocument/2006/relationships/image" Target="../media/80f8126e_6cb4_11ee_a4dc_047c1617b143_444b1d30_5a46_11f0_a775_047c1617b14356.jpeg"/><Relationship Id="rId57" Type="http://schemas.openxmlformats.org/officeDocument/2006/relationships/image" Target="../media/80f81270_6cb4_11ee_a4dc_047c1617b143_444b1d38_5a46_11f0_a775_047c1617b14357.jpeg"/><Relationship Id="rId58" Type="http://schemas.openxmlformats.org/officeDocument/2006/relationships/image" Target="../media/80f81272_6cb4_11ee_a4dc_047c1617b143_444b1d36_5a46_11f0_a775_047c1617b14358.jpeg"/><Relationship Id="rId59" Type="http://schemas.openxmlformats.org/officeDocument/2006/relationships/image" Target="../media/80f81274_6cb4_11ee_a4dc_047c1617b143_444b1d37_5a46_11f0_a775_047c1617b14359.jpeg"/><Relationship Id="rId60" Type="http://schemas.openxmlformats.org/officeDocument/2006/relationships/image" Target="../media/a9c98f97_6cec_11ee_a4dc_047c1617b143_365b9b99_0312_11ef_a5a4_047c1617b14360.jpeg"/><Relationship Id="rId61" Type="http://schemas.openxmlformats.org/officeDocument/2006/relationships/image" Target="../media/a9c98f99_6cec_11ee_a4dc_047c1617b143_365b9b95_0312_11ef_a5a4_047c1617b14361.jpeg"/><Relationship Id="rId62" Type="http://schemas.openxmlformats.org/officeDocument/2006/relationships/image" Target="../media/a9c98f9b_6cec_11ee_a4dc_047c1617b143_365b9b97_0312_11ef_a5a4_047c1617b14362.jpeg"/><Relationship Id="rId63" Type="http://schemas.openxmlformats.org/officeDocument/2006/relationships/image" Target="../media/1497ad31_86a6_11e9_8101_003048fd731b_9960d365_27b4_11ed_a30e_00259070b48763.jpeg"/><Relationship Id="rId64" Type="http://schemas.openxmlformats.org/officeDocument/2006/relationships/image" Target="../media/1497ad34_86a6_11e9_8101_003048fd731b_9960d349_27b4_11ed_a30e_00259070b48764.jpeg"/><Relationship Id="rId65" Type="http://schemas.openxmlformats.org/officeDocument/2006/relationships/image" Target="../media/1497ad37_86a6_11e9_8101_003048fd731b_9960d35e_27b4_11ed_a30e_00259070b48765.jpeg"/><Relationship Id="rId66" Type="http://schemas.openxmlformats.org/officeDocument/2006/relationships/image" Target="../media/1497ad3a_86a6_11e9_8101_003048fd731b_9960d350_27b4_11ed_a30e_00259070b48766.jpeg"/><Relationship Id="rId67" Type="http://schemas.openxmlformats.org/officeDocument/2006/relationships/image" Target="../media/1497ad3d_86a6_11e9_8101_003048fd731b_9960d342_27b4_11ed_a30e_00259070b48767.jpeg"/><Relationship Id="rId68" Type="http://schemas.openxmlformats.org/officeDocument/2006/relationships/image" Target="../media/1497ad40_86a6_11e9_8101_003048fd731b_634a430c_f953_11e9_810b_003048fd731b68.jpeg"/><Relationship Id="rId69" Type="http://schemas.openxmlformats.org/officeDocument/2006/relationships/image" Target="../media/1497ad43_86a6_11e9_8101_003048fd731b_634a430d_f953_11e9_810b_003048fd731b69.jpeg"/><Relationship Id="rId70" Type="http://schemas.openxmlformats.org/officeDocument/2006/relationships/image" Target="../media/662b151a_3466_11eb_81f3_003048fd731b_9960d357_27b4_11ed_a30e_00259070b48770.jpeg"/><Relationship Id="rId71" Type="http://schemas.openxmlformats.org/officeDocument/2006/relationships/image" Target="../media/662b151c_3466_11eb_81f3_003048fd731b_9960d33b_27b4_11ed_a30e_00259070b48771.jpeg"/><Relationship Id="rId72" Type="http://schemas.openxmlformats.org/officeDocument/2006/relationships/image" Target="../media/3c8d8cc2_68f5_11ea_8111_003048fd731b_018ae949_7ca2_11ea_8111_003048fd731b72.jpeg"/><Relationship Id="rId73" Type="http://schemas.openxmlformats.org/officeDocument/2006/relationships/image" Target="../media/3c8d8cc4_68f5_11ea_8111_003048fd731b_018ae94a_7ca2_11ea_8111_003048fd731b73.jpeg"/><Relationship Id="rId74" Type="http://schemas.openxmlformats.org/officeDocument/2006/relationships/image" Target="../media/3c8d8cd4_68f5_11ea_8111_003048fd731b_018ae952_7ca2_11ea_8111_003048fd731b74.jpeg"/><Relationship Id="rId75" Type="http://schemas.openxmlformats.org/officeDocument/2006/relationships/image" Target="../media/3c8d8cd6_68f5_11ea_8111_003048fd731b_018ae953_7ca2_11ea_8111_003048fd731b75.jpeg"/><Relationship Id="rId76" Type="http://schemas.openxmlformats.org/officeDocument/2006/relationships/image" Target="../media/1af16f61_86a6_11e9_8101_003048fd731b_9960d46c_27b4_11ed_a30e_00259070b48776.jpeg"/><Relationship Id="rId77" Type="http://schemas.openxmlformats.org/officeDocument/2006/relationships/image" Target="../media/1af16f64_86a6_11e9_8101_003048fd731b_9960d473_27b4_11ed_a30e_00259070b48777.jpeg"/><Relationship Id="rId78" Type="http://schemas.openxmlformats.org/officeDocument/2006/relationships/image" Target="../media/1af16f67_86a6_11e9_8101_003048fd731b_9960d47a_27b4_11ed_a30e_00259070b48778.jpeg"/><Relationship Id="rId79" Type="http://schemas.openxmlformats.org/officeDocument/2006/relationships/image" Target="../media/1af16f6a_86a6_11e9_8101_003048fd731b_9960d481_27b4_11ed_a30e_00259070b48779.jpeg"/><Relationship Id="rId80" Type="http://schemas.openxmlformats.org/officeDocument/2006/relationships/image" Target="../media/1af16f6d_86a6_11e9_8101_003048fd731b_9960d488_27b4_11ed_a30e_00259070b48780.jpeg"/><Relationship Id="rId81" Type="http://schemas.openxmlformats.org/officeDocument/2006/relationships/image" Target="../media/1af16f6f_86a6_11e9_8101_003048fd731b_9960d48f_27b4_11ed_a30e_00259070b48781.jpeg"/><Relationship Id="rId82" Type="http://schemas.openxmlformats.org/officeDocument/2006/relationships/image" Target="../media/662b14f8_3466_11eb_81f3_003048fd731b_9960d496_27b4_11ed_a30e_00259070b48782.jpeg"/><Relationship Id="rId83" Type="http://schemas.openxmlformats.org/officeDocument/2006/relationships/image" Target="../media/662b14fa_3466_11eb_81f3_003048fd731b_9960d49d_27b4_11ed_a30e_00259070b48783.jpeg"/><Relationship Id="rId84" Type="http://schemas.openxmlformats.org/officeDocument/2006/relationships/image" Target="../media/662b14fc_3466_11eb_81f3_003048fd731b_9960d4ea_27b4_11ed_a30e_00259070b48784.jpeg"/><Relationship Id="rId85" Type="http://schemas.openxmlformats.org/officeDocument/2006/relationships/image" Target="../media/662b14fe_3466_11eb_81f3_003048fd731b_a008657b_27b4_11ed_a30e_00259070b48785.jpeg"/><Relationship Id="rId86" Type="http://schemas.openxmlformats.org/officeDocument/2006/relationships/image" Target="../media/662b1500_3466_11eb_81f3_003048fd731b_9960d4c0_27b4_11ed_a30e_00259070b48786.jpeg"/><Relationship Id="rId87" Type="http://schemas.openxmlformats.org/officeDocument/2006/relationships/image" Target="../media/662b1502_3466_11eb_81f3_003048fd731b_9960d4c7_27b4_11ed_a30e_00259070b48787.jpeg"/><Relationship Id="rId88" Type="http://schemas.openxmlformats.org/officeDocument/2006/relationships/image" Target="../media/662b1504_3466_11eb_81f3_003048fd731b_9960d4a4_27b4_11ed_a30e_00259070b48788.jpeg"/><Relationship Id="rId89" Type="http://schemas.openxmlformats.org/officeDocument/2006/relationships/image" Target="../media/662b1506_3466_11eb_81f3_003048fd731b_9960d4ab_27b4_11ed_a30e_00259070b48789.jpeg"/><Relationship Id="rId90" Type="http://schemas.openxmlformats.org/officeDocument/2006/relationships/image" Target="../media/662b1508_3466_11eb_81f3_003048fd731b_a0086582_27b4_11ed_a30e_00259070b48790.jpeg"/><Relationship Id="rId91" Type="http://schemas.openxmlformats.org/officeDocument/2006/relationships/image" Target="../media/662b150a_3466_11eb_81f3_003048fd731b_a0086589_27b4_11ed_a30e_00259070b48791.jpeg"/><Relationship Id="rId92" Type="http://schemas.openxmlformats.org/officeDocument/2006/relationships/image" Target="../media/662b150c_3466_11eb_81f3_003048fd731b_9960d4ce_27b4_11ed_a30e_00259070b48792.jpeg"/><Relationship Id="rId93" Type="http://schemas.openxmlformats.org/officeDocument/2006/relationships/image" Target="../media/662b150e_3466_11eb_81f3_003048fd731b_9960d4b2_27b4_11ed_a30e_00259070b48793.jpeg"/><Relationship Id="rId94" Type="http://schemas.openxmlformats.org/officeDocument/2006/relationships/image" Target="../media/662b1510_3466_11eb_81f3_003048fd731b_9960d4b9_27b4_11ed_a30e_00259070b48794.jpeg"/><Relationship Id="rId95" Type="http://schemas.openxmlformats.org/officeDocument/2006/relationships/image" Target="../media/662b1512_3466_11eb_81f3_003048fd731b_9960d4dc_27b4_11ed_a30e_00259070b48795.jpeg"/><Relationship Id="rId96" Type="http://schemas.openxmlformats.org/officeDocument/2006/relationships/image" Target="../media/662b1514_3466_11eb_81f3_003048fd731b_9960d4e3_27b4_11ed_a30e_00259070b48796.jpeg"/><Relationship Id="rId97" Type="http://schemas.openxmlformats.org/officeDocument/2006/relationships/image" Target="../media/662b1516_3466_11eb_81f3_003048fd731b_9960d4d5_27b4_11ed_a30e_00259070b48797.jpeg"/><Relationship Id="rId98" Type="http://schemas.openxmlformats.org/officeDocument/2006/relationships/image" Target="../media/211861ee_86a6_11e9_8101_003048fd731b_634a431d_f953_11e9_810b_003048fd731b98.jpeg"/><Relationship Id="rId99" Type="http://schemas.openxmlformats.org/officeDocument/2006/relationships/image" Target="../media/211861f1_86a6_11e9_8101_003048fd731b_634a431e_f953_11e9_810b_003048fd731b99.jpeg"/><Relationship Id="rId100" Type="http://schemas.openxmlformats.org/officeDocument/2006/relationships/image" Target="../media/211861f4_86a6_11e9_8101_003048fd731b_634a431f_f953_11e9_810b_003048fd731b100.jpeg"/><Relationship Id="rId101" Type="http://schemas.openxmlformats.org/officeDocument/2006/relationships/image" Target="../media/211861f7_86a6_11e9_8101_003048fd731b_634a4320_f953_11e9_810b_003048fd731b101.jpeg"/><Relationship Id="rId102" Type="http://schemas.openxmlformats.org/officeDocument/2006/relationships/image" Target="../media/211861fa_86a6_11e9_8101_003048fd731b_634a4321_f953_11e9_810b_003048fd731b102.jpeg"/><Relationship Id="rId103" Type="http://schemas.openxmlformats.org/officeDocument/2006/relationships/image" Target="../media/211861fd_86a6_11e9_8101_003048fd731b_634a4322_f953_11e9_810b_003048fd731b103.jpeg"/><Relationship Id="rId104" Type="http://schemas.openxmlformats.org/officeDocument/2006/relationships/image" Target="../media/211861ff_86a6_11e9_8101_003048fd731b_634a4323_f953_11e9_810b_003048fd731b104.jpeg"/><Relationship Id="rId105" Type="http://schemas.openxmlformats.org/officeDocument/2006/relationships/image" Target="../media/21186202_86a6_11e9_8101_003048fd731b_634a4324_f953_11e9_810b_003048fd731b105.jpeg"/><Relationship Id="rId106" Type="http://schemas.openxmlformats.org/officeDocument/2006/relationships/image" Target="../media/21186205_86a6_11e9_8101_003048fd731b_634a4325_f953_11e9_810b_003048fd731b106.jpeg"/><Relationship Id="rId107" Type="http://schemas.openxmlformats.org/officeDocument/2006/relationships/image" Target="../media/21186208_86a6_11e9_8101_003048fd731b_634a4326_f953_11e9_810b_003048fd731b107.jpeg"/><Relationship Id="rId108" Type="http://schemas.openxmlformats.org/officeDocument/2006/relationships/image" Target="../media/2118620b_86a6_11e9_8101_003048fd731b_d9a655f5_f1e4_11ef_a6e1_047c1617b143108.jpeg"/><Relationship Id="rId109" Type="http://schemas.openxmlformats.org/officeDocument/2006/relationships/image" Target="../media/2118620e_86a6_11e9_8101_003048fd731b_d9a655f6_f1e4_11ef_a6e1_047c1617b143109.jpeg"/><Relationship Id="rId110" Type="http://schemas.openxmlformats.org/officeDocument/2006/relationships/image" Target="../media/21186211_86a6_11e9_8101_003048fd731b_d9a655f7_f1e4_11ef_a6e1_047c1617b143110.jpeg"/><Relationship Id="rId111" Type="http://schemas.openxmlformats.org/officeDocument/2006/relationships/image" Target="../media/21186214_86a6_11e9_8101_003048fd731b_d9a655f8_f1e4_11ef_a6e1_047c1617b143111.jpeg"/><Relationship Id="rId112" Type="http://schemas.openxmlformats.org/officeDocument/2006/relationships/image" Target="../media/1af17040_86a6_11e9_8101_003048fd731b_a0086590_27b4_11ed_a30e_00259070b487112.jpeg"/><Relationship Id="rId113" Type="http://schemas.openxmlformats.org/officeDocument/2006/relationships/image" Target="../media/211861a8_86a6_11e9_8101_003048fd731b_a0086591_27b4_11ed_a30e_00259070b487113.jpeg"/><Relationship Id="rId114" Type="http://schemas.openxmlformats.org/officeDocument/2006/relationships/image" Target="../media/fa4c34e1_5cb2_11eb_8229_003048fd731b_444b1d4b_5a46_11f0_a775_047c1617b143114.jpeg"/><Relationship Id="rId115" Type="http://schemas.openxmlformats.org/officeDocument/2006/relationships/image" Target="../media/fa4c34e5_5cb2_11eb_8229_003048fd731b_444b1d53_5a46_11f0_a775_047c1617b143115.jpeg"/><Relationship Id="rId116" Type="http://schemas.openxmlformats.org/officeDocument/2006/relationships/image" Target="../media/fa4c34ed_5cb2_11eb_8229_003048fd731b_444b1d4f_5a46_11f0_a775_047c1617b143116.jpeg"/><Relationship Id="rId117" Type="http://schemas.openxmlformats.org/officeDocument/2006/relationships/image" Target="../media/fa4c3503_5cb2_11eb_8229_003048fd731b_4b3c1bdf_5a46_11f0_a775_047c1617b143117.jpeg"/><Relationship Id="rId118" Type="http://schemas.openxmlformats.org/officeDocument/2006/relationships/image" Target="../media/140e2b03_5ccf_11eb_8229_003048fd731b_4b3c1be3_5a46_11f0_a775_047c1617b143118.jpeg"/><Relationship Id="rId119" Type="http://schemas.openxmlformats.org/officeDocument/2006/relationships/image" Target="../media/140e2b23_5ccf_11eb_8229_003048fd731b_444b1d43_5a46_11f0_a775_047c1617b143119.jpeg"/><Relationship Id="rId120" Type="http://schemas.openxmlformats.org/officeDocument/2006/relationships/image" Target="../media/140e2b27_5ccf_11eb_8229_003048fd731b_444b1d47_5a46_11f0_a775_047c1617b143120.jpeg"/><Relationship Id="rId121" Type="http://schemas.openxmlformats.org/officeDocument/2006/relationships/image" Target="../media/662b1524_3466_11eb_81f3_003048fd731b_a0086596_27b4_11ed_a30e_00259070b487121.jpeg"/><Relationship Id="rId122" Type="http://schemas.openxmlformats.org/officeDocument/2006/relationships/image" Target="../media/662b1526_3466_11eb_81f3_003048fd731b_a0086595_27b4_11ed_a30e_00259070b487122.jpeg"/><Relationship Id="rId123" Type="http://schemas.openxmlformats.org/officeDocument/2006/relationships/image" Target="../media/662b1528_3466_11eb_81f3_003048fd731b_a0086594_27b4_11ed_a30e_00259070b487123.jpeg"/><Relationship Id="rId124" Type="http://schemas.openxmlformats.org/officeDocument/2006/relationships/image" Target="../media/662b152a_3466_11eb_81f3_003048fd731b_a0086592_27b4_11ed_a30e_00259070b487124.jpeg"/><Relationship Id="rId125" Type="http://schemas.openxmlformats.org/officeDocument/2006/relationships/image" Target="../media/662b152c_3466_11eb_81f3_003048fd731b_a0086593_27b4_11ed_a30e_00259070b48712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2" name="Image_51" descr="Image_5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3" name="Image_52" descr="Image_5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4" name="Image_53" descr="Image_5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0" name="Image_60" descr="Image_6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1" name="Image_61" descr="Image_6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2" name="Image_62" descr="Image_6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3" name="Image_75" descr="Image_75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4" name="Image_76" descr="Image_76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5" name="Image_77" descr="Image_77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6" name="Image_78" descr="Image_78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7" name="Image_79" descr="Image_7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8" name="Image_80" descr="Image_8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9" name="Image_81" descr="Image_81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0" name="Image_82" descr="Image_8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1" name="Image_83" descr="Image_83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2" name="Image_85" descr="Image_8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3" name="Image_86" descr="Image_8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4" name="Image_87" descr="Image_8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5" name="Image_88" descr="Image_8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6" name="Image_91" descr="Image_9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7" name="Image_92" descr="Image_9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8" name="Image_93" descr="Image_9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9" name="Image_94" descr="Image_9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0" name="Image_95" descr="Image_9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1" name="Image_96" descr="Image_9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2" name="Image_97" descr="Image_9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3" name="Image_98" descr="Image_9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4" name="Image_99" descr="Image_9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5" name="Image_100" descr="Image_10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6" name="Image_101" descr="Image_10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7" name="Image_102" descr="Image_10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8" name="Image_103" descr="Image_10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9" name="Image_104" descr="Image_10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0" name="Image_105" descr="Image_10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1" name="Image_106" descr="Image_10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2" name="Image_107" descr="Image_10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3" name="Image_108" descr="Image_10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4" name="Image_109" descr="Image_10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5" name="Image_110" descr="Image_11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6" name="Image_111" descr="Image_11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7" name="Image_112" descr="Image_11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8" name="Image_115" descr="Image_11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9" name="Image_116" descr="Image_11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0" name="Image_117" descr="Image_11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1" name="Image_118" descr="Image_11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2" name="Image_119" descr="Image_11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3" name="Image_120" descr="Image_12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4" name="Image_121" descr="Image_12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5" name="Image_122" descr="Image_12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6" name="Image_123" descr="Image_12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7" name="Image_124" descr="Image_12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8" name="Image_125" descr="Image_12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9" name="Image_126" descr="Image_12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0" name="Image_127" descr="Image_12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1" name="Image_128" descr="Image_12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2" name="Image_131" descr="Image_131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3" name="Image_132" descr="Image_132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4" name="Image_134" descr="Image_134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5" name="Image_135" descr="Image_135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6" name="Image_136" descr="Image_136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7" name="Image_137" descr="Image_137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8" name="Image_138" descr="Image_138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9" name="Image_139" descr="Image_139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0" name="Image_140" descr="Image_140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1" name="Image_142" descr="Image_142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2" name="Image_143" descr="Image_14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3" name="Image_144" descr="Image_144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4" name="Image_145" descr="Image_145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5" name="Image_146" descr="Image_146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821218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J4*200.00</f>
        <v>0</v>
      </c>
      <c r="L4" s="5"/>
    </row>
    <row r="5" spans="1:12" outlineLevel="1">
      <c r="A5" s="7" t="s">
        <v>18</v>
      </c>
      <c r="B5" s="7"/>
      <c r="C5" s="7"/>
      <c r="D5" s="7"/>
      <c r="E5" s="7"/>
      <c r="F5" s="7"/>
      <c r="G5" s="7"/>
      <c r="H5" s="7"/>
      <c r="I5" s="7"/>
      <c r="J5" s="7"/>
      <c r="K5" s="7"/>
      <c r="L5" s="5"/>
    </row>
    <row r="6" spans="1:12" outlineLevel="2">
      <c r="A6" s="8" t="s">
        <v>19</v>
      </c>
      <c r="B6" s="8"/>
      <c r="C6" s="8"/>
      <c r="D6" s="8"/>
      <c r="E6" s="8"/>
      <c r="F6" s="8"/>
      <c r="G6" s="8"/>
      <c r="H6" s="8"/>
      <c r="I6" s="8"/>
      <c r="J6" s="8"/>
      <c r="K6" s="8"/>
      <c r="L6" s="5"/>
    </row>
    <row r="7" spans="1:12" customHeight="1" ht="105" outlineLevel="4">
      <c r="A7" s="1"/>
      <c r="B7" s="1">
        <v>821227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23</v>
      </c>
      <c r="K7" s="2" t="str">
        <f>J7*372.13</f>
        <v>0</v>
      </c>
      <c r="L7" s="5"/>
    </row>
    <row r="8" spans="1:12" customHeight="1" ht="105" outlineLevel="4">
      <c r="A8" s="1"/>
      <c r="B8" s="1">
        <v>821228</v>
      </c>
      <c r="C8" s="1" t="s">
        <v>24</v>
      </c>
      <c r="D8" s="1"/>
      <c r="E8" s="2" t="s">
        <v>25</v>
      </c>
      <c r="F8" s="2" t="s">
        <v>26</v>
      </c>
      <c r="G8" s="2" t="s">
        <v>27</v>
      </c>
      <c r="H8" s="2">
        <v>0</v>
      </c>
      <c r="I8" s="1">
        <v>0</v>
      </c>
      <c r="J8" s="3" t="s">
        <v>23</v>
      </c>
      <c r="K8" s="2" t="str">
        <f>J8*0.00</f>
        <v>0</v>
      </c>
      <c r="L8" s="5"/>
    </row>
    <row r="9" spans="1:12" customHeight="1" ht="105" outlineLevel="4">
      <c r="A9" s="1"/>
      <c r="B9" s="1">
        <v>821229</v>
      </c>
      <c r="C9" s="1" t="s">
        <v>28</v>
      </c>
      <c r="D9" s="1"/>
      <c r="E9" s="2" t="s">
        <v>29</v>
      </c>
      <c r="F9" s="2" t="s">
        <v>26</v>
      </c>
      <c r="G9" s="2" t="s">
        <v>30</v>
      </c>
      <c r="H9" s="2">
        <v>0</v>
      </c>
      <c r="I9" s="1">
        <v>0</v>
      </c>
      <c r="J9" s="3" t="s">
        <v>23</v>
      </c>
      <c r="K9" s="2" t="str">
        <f>J9*0.00</f>
        <v>0</v>
      </c>
      <c r="L9" s="5"/>
    </row>
    <row r="10" spans="1:12" customHeight="1" ht="105" outlineLevel="4">
      <c r="A10" s="1"/>
      <c r="B10" s="1">
        <v>821230</v>
      </c>
      <c r="C10" s="1" t="s">
        <v>31</v>
      </c>
      <c r="D10" s="1"/>
      <c r="E10" s="2" t="s">
        <v>32</v>
      </c>
      <c r="F10" s="2" t="s">
        <v>33</v>
      </c>
      <c r="G10" s="2">
        <v>5</v>
      </c>
      <c r="H10" s="2">
        <v>0</v>
      </c>
      <c r="I10" s="1">
        <v>0</v>
      </c>
      <c r="J10" s="3" t="s">
        <v>23</v>
      </c>
      <c r="K10" s="2" t="str">
        <f>J10*520.03</f>
        <v>0</v>
      </c>
      <c r="L10" s="5"/>
    </row>
    <row r="11" spans="1:12" customHeight="1" ht="105" outlineLevel="4">
      <c r="A11" s="1"/>
      <c r="B11" s="1">
        <v>821231</v>
      </c>
      <c r="C11" s="1" t="s">
        <v>34</v>
      </c>
      <c r="D11" s="1"/>
      <c r="E11" s="2" t="s">
        <v>35</v>
      </c>
      <c r="F11" s="2" t="s">
        <v>36</v>
      </c>
      <c r="G11" s="2">
        <v>0</v>
      </c>
      <c r="H11" s="2">
        <v>0</v>
      </c>
      <c r="I11" s="1">
        <v>0</v>
      </c>
      <c r="J11" s="3" t="s">
        <v>23</v>
      </c>
      <c r="K11" s="2" t="str">
        <f>J11*477.19</f>
        <v>0</v>
      </c>
      <c r="L11" s="5"/>
    </row>
    <row r="12" spans="1:12" customHeight="1" ht="105" outlineLevel="4">
      <c r="A12" s="1"/>
      <c r="B12" s="1">
        <v>821232</v>
      </c>
      <c r="C12" s="1" t="s">
        <v>37</v>
      </c>
      <c r="D12" s="1"/>
      <c r="E12" s="2" t="s">
        <v>38</v>
      </c>
      <c r="F12" s="2" t="s">
        <v>39</v>
      </c>
      <c r="G12" s="2">
        <v>0</v>
      </c>
      <c r="H12" s="2">
        <v>0</v>
      </c>
      <c r="I12" s="1">
        <v>0</v>
      </c>
      <c r="J12" s="3" t="s">
        <v>23</v>
      </c>
      <c r="K12" s="2" t="str">
        <f>J12*130.56</f>
        <v>0</v>
      </c>
      <c r="L12" s="5"/>
    </row>
    <row r="13" spans="1:12" customHeight="1" ht="105" outlineLevel="4">
      <c r="A13" s="1"/>
      <c r="B13" s="1">
        <v>821233</v>
      </c>
      <c r="C13" s="1" t="s">
        <v>40</v>
      </c>
      <c r="D13" s="1"/>
      <c r="E13" s="2" t="s">
        <v>41</v>
      </c>
      <c r="F13" s="2" t="s">
        <v>42</v>
      </c>
      <c r="G13" s="2">
        <v>1</v>
      </c>
      <c r="H13" s="2">
        <v>0</v>
      </c>
      <c r="I13" s="1">
        <v>0</v>
      </c>
      <c r="J13" s="3" t="s">
        <v>23</v>
      </c>
      <c r="K13" s="2" t="str">
        <f>J13*137.53</f>
        <v>0</v>
      </c>
      <c r="L13" s="5"/>
    </row>
    <row r="14" spans="1:12" customHeight="1" ht="105" outlineLevel="4">
      <c r="A14" s="1"/>
      <c r="B14" s="1">
        <v>821234</v>
      </c>
      <c r="C14" s="1" t="s">
        <v>43</v>
      </c>
      <c r="D14" s="1"/>
      <c r="E14" s="2" t="s">
        <v>44</v>
      </c>
      <c r="F14" s="2" t="s">
        <v>39</v>
      </c>
      <c r="G14" s="2">
        <v>0</v>
      </c>
      <c r="H14" s="2">
        <v>0</v>
      </c>
      <c r="I14" s="1">
        <v>0</v>
      </c>
      <c r="J14" s="3" t="s">
        <v>23</v>
      </c>
      <c r="K14" s="2" t="str">
        <f>J14*130.56</f>
        <v>0</v>
      </c>
      <c r="L14" s="5"/>
    </row>
    <row r="15" spans="1:12" customHeight="1" ht="105" outlineLevel="4">
      <c r="A15" s="1"/>
      <c r="B15" s="1">
        <v>821235</v>
      </c>
      <c r="C15" s="1" t="s">
        <v>45</v>
      </c>
      <c r="D15" s="1"/>
      <c r="E15" s="2" t="s">
        <v>46</v>
      </c>
      <c r="F15" s="2" t="s">
        <v>47</v>
      </c>
      <c r="G15" s="2">
        <v>0</v>
      </c>
      <c r="H15" s="2">
        <v>0</v>
      </c>
      <c r="I15" s="1">
        <v>0</v>
      </c>
      <c r="J15" s="3" t="s">
        <v>23</v>
      </c>
      <c r="K15" s="2" t="str">
        <f>J15*806.50</f>
        <v>0</v>
      </c>
      <c r="L15" s="5"/>
    </row>
    <row r="16" spans="1:12" customHeight="1" ht="105" outlineLevel="4">
      <c r="A16" s="1"/>
      <c r="B16" s="1">
        <v>821236</v>
      </c>
      <c r="C16" s="1" t="s">
        <v>48</v>
      </c>
      <c r="D16" s="1"/>
      <c r="E16" s="2" t="s">
        <v>49</v>
      </c>
      <c r="F16" s="2" t="s">
        <v>50</v>
      </c>
      <c r="G16" s="2">
        <v>0</v>
      </c>
      <c r="H16" s="2">
        <v>0</v>
      </c>
      <c r="I16" s="1">
        <v>0</v>
      </c>
      <c r="J16" s="3" t="s">
        <v>23</v>
      </c>
      <c r="K16" s="2" t="str">
        <f>J16*804.61</f>
        <v>0</v>
      </c>
      <c r="L16" s="5"/>
    </row>
    <row r="17" spans="1:12" customHeight="1" ht="105" outlineLevel="4">
      <c r="A17" s="1"/>
      <c r="B17" s="1">
        <v>836197</v>
      </c>
      <c r="C17" s="1" t="s">
        <v>51</v>
      </c>
      <c r="D17" s="1" t="s">
        <v>52</v>
      </c>
      <c r="E17" s="2" t="s">
        <v>53</v>
      </c>
      <c r="F17" s="2" t="s">
        <v>54</v>
      </c>
      <c r="G17" s="2">
        <v>0</v>
      </c>
      <c r="H17" s="2">
        <v>0</v>
      </c>
      <c r="I17" s="1">
        <v>0</v>
      </c>
      <c r="J17" s="3" t="s">
        <v>23</v>
      </c>
      <c r="K17" s="2" t="str">
        <f>J17*1506.00</f>
        <v>0</v>
      </c>
      <c r="L17" s="5"/>
    </row>
    <row r="18" spans="1:12" customHeight="1" ht="105" outlineLevel="4">
      <c r="A18" s="1"/>
      <c r="B18" s="1">
        <v>836198</v>
      </c>
      <c r="C18" s="1" t="s">
        <v>55</v>
      </c>
      <c r="D18" s="1" t="s">
        <v>56</v>
      </c>
      <c r="E18" s="2" t="s">
        <v>57</v>
      </c>
      <c r="F18" s="2" t="s">
        <v>58</v>
      </c>
      <c r="G18" s="2">
        <v>0</v>
      </c>
      <c r="H18" s="2">
        <v>0</v>
      </c>
      <c r="I18" s="1">
        <v>0</v>
      </c>
      <c r="J18" s="3" t="s">
        <v>23</v>
      </c>
      <c r="K18" s="2" t="str">
        <f>J18*1892.00</f>
        <v>0</v>
      </c>
      <c r="L18" s="5"/>
    </row>
    <row r="19" spans="1:12" customHeight="1" ht="105" outlineLevel="4">
      <c r="A19" s="1"/>
      <c r="B19" s="1">
        <v>836199</v>
      </c>
      <c r="C19" s="1" t="s">
        <v>59</v>
      </c>
      <c r="D19" s="1" t="s">
        <v>60</v>
      </c>
      <c r="E19" s="2" t="s">
        <v>61</v>
      </c>
      <c r="F19" s="2" t="s">
        <v>62</v>
      </c>
      <c r="G19" s="2">
        <v>0</v>
      </c>
      <c r="H19" s="2" t="s">
        <v>63</v>
      </c>
      <c r="I19" s="1">
        <v>0</v>
      </c>
      <c r="J19" s="3" t="s">
        <v>23</v>
      </c>
      <c r="K19" s="2" t="str">
        <f>J19*2333.00</f>
        <v>0</v>
      </c>
      <c r="L19" s="5"/>
    </row>
    <row r="20" spans="1:12" customHeight="1" ht="105" outlineLevel="4">
      <c r="A20" s="1"/>
      <c r="B20" s="1">
        <v>836200</v>
      </c>
      <c r="C20" s="1" t="s">
        <v>64</v>
      </c>
      <c r="D20" s="1" t="s">
        <v>65</v>
      </c>
      <c r="E20" s="2" t="s">
        <v>66</v>
      </c>
      <c r="F20" s="2" t="s">
        <v>67</v>
      </c>
      <c r="G20" s="2">
        <v>0</v>
      </c>
      <c r="H20" s="2">
        <v>0</v>
      </c>
      <c r="I20" s="1">
        <v>0</v>
      </c>
      <c r="J20" s="3" t="s">
        <v>23</v>
      </c>
      <c r="K20" s="2" t="str">
        <f>J20*2046.00</f>
        <v>0</v>
      </c>
      <c r="L20" s="5"/>
    </row>
    <row r="21" spans="1:12" customHeight="1" ht="105" outlineLevel="4">
      <c r="A21" s="1"/>
      <c r="B21" s="1">
        <v>836201</v>
      </c>
      <c r="C21" s="1" t="s">
        <v>68</v>
      </c>
      <c r="D21" s="1" t="s">
        <v>69</v>
      </c>
      <c r="E21" s="2" t="s">
        <v>70</v>
      </c>
      <c r="F21" s="2" t="s">
        <v>71</v>
      </c>
      <c r="G21" s="2">
        <v>0</v>
      </c>
      <c r="H21" s="2">
        <v>0</v>
      </c>
      <c r="I21" s="1">
        <v>0</v>
      </c>
      <c r="J21" s="3" t="s">
        <v>23</v>
      </c>
      <c r="K21" s="2" t="str">
        <f>J21*1492.00</f>
        <v>0</v>
      </c>
      <c r="L21" s="5"/>
    </row>
    <row r="22" spans="1:12" customHeight="1" ht="105" outlineLevel="4">
      <c r="A22" s="1"/>
      <c r="B22" s="1">
        <v>836202</v>
      </c>
      <c r="C22" s="1" t="s">
        <v>72</v>
      </c>
      <c r="D22" s="1" t="s">
        <v>73</v>
      </c>
      <c r="E22" s="2" t="s">
        <v>74</v>
      </c>
      <c r="F22" s="2" t="s">
        <v>75</v>
      </c>
      <c r="G22" s="2">
        <v>0</v>
      </c>
      <c r="H22" s="2">
        <v>0</v>
      </c>
      <c r="I22" s="1">
        <v>0</v>
      </c>
      <c r="J22" s="3" t="s">
        <v>23</v>
      </c>
      <c r="K22" s="2" t="str">
        <f>J22*1519.00</f>
        <v>0</v>
      </c>
      <c r="L22" s="5"/>
    </row>
    <row r="23" spans="1:12" customHeight="1" ht="105" outlineLevel="4">
      <c r="A23" s="1"/>
      <c r="B23" s="1">
        <v>836203</v>
      </c>
      <c r="C23" s="1" t="s">
        <v>76</v>
      </c>
      <c r="D23" s="1" t="s">
        <v>77</v>
      </c>
      <c r="E23" s="2" t="s">
        <v>78</v>
      </c>
      <c r="F23" s="2" t="s">
        <v>79</v>
      </c>
      <c r="G23" s="2">
        <v>0</v>
      </c>
      <c r="H23" s="2">
        <v>0</v>
      </c>
      <c r="I23" s="1">
        <v>0</v>
      </c>
      <c r="J23" s="3" t="s">
        <v>23</v>
      </c>
      <c r="K23" s="2" t="str">
        <f>J23*2082.00</f>
        <v>0</v>
      </c>
      <c r="L23" s="5"/>
    </row>
    <row r="24" spans="1:12" customHeight="1" ht="105" outlineLevel="4">
      <c r="A24" s="1"/>
      <c r="B24" s="1">
        <v>836204</v>
      </c>
      <c r="C24" s="1" t="s">
        <v>80</v>
      </c>
      <c r="D24" s="1" t="s">
        <v>81</v>
      </c>
      <c r="E24" s="2" t="s">
        <v>70</v>
      </c>
      <c r="F24" s="2" t="s">
        <v>82</v>
      </c>
      <c r="G24" s="2">
        <v>0</v>
      </c>
      <c r="H24" s="2">
        <v>6</v>
      </c>
      <c r="I24" s="1">
        <v>0</v>
      </c>
      <c r="J24" s="3" t="s">
        <v>23</v>
      </c>
      <c r="K24" s="2" t="str">
        <f>J24*1236.00</f>
        <v>0</v>
      </c>
      <c r="L24" s="5"/>
    </row>
    <row r="25" spans="1:12" outlineLevel="2">
      <c r="A25" s="8" t="s">
        <v>83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5"/>
    </row>
    <row r="26" spans="1:12" customHeight="1" ht="105" outlineLevel="4">
      <c r="A26" s="1"/>
      <c r="B26" s="1">
        <v>821295</v>
      </c>
      <c r="C26" s="1" t="s">
        <v>84</v>
      </c>
      <c r="D26" s="1" t="s">
        <v>85</v>
      </c>
      <c r="E26" s="2" t="s">
        <v>86</v>
      </c>
      <c r="F26" s="2" t="s">
        <v>87</v>
      </c>
      <c r="G26" s="2">
        <v>0</v>
      </c>
      <c r="H26" s="2">
        <v>0</v>
      </c>
      <c r="I26" s="1">
        <v>0</v>
      </c>
      <c r="J26" s="3" t="s">
        <v>23</v>
      </c>
      <c r="K26" s="2" t="str">
        <f>J26*172.55</f>
        <v>0</v>
      </c>
      <c r="L26" s="5"/>
    </row>
    <row r="27" spans="1:12" customHeight="1" ht="105" outlineLevel="4">
      <c r="A27" s="1"/>
      <c r="B27" s="1">
        <v>821296</v>
      </c>
      <c r="C27" s="1" t="s">
        <v>88</v>
      </c>
      <c r="D27" s="1" t="s">
        <v>89</v>
      </c>
      <c r="E27" s="2" t="s">
        <v>90</v>
      </c>
      <c r="F27" s="2" t="s">
        <v>87</v>
      </c>
      <c r="G27" s="2">
        <v>2</v>
      </c>
      <c r="H27" s="2">
        <v>0</v>
      </c>
      <c r="I27" s="1">
        <v>0</v>
      </c>
      <c r="J27" s="3" t="s">
        <v>23</v>
      </c>
      <c r="K27" s="2" t="str">
        <f>J27*172.55</f>
        <v>0</v>
      </c>
      <c r="L27" s="5"/>
    </row>
    <row r="28" spans="1:12" customHeight="1" ht="105" outlineLevel="4">
      <c r="A28" s="1"/>
      <c r="B28" s="1">
        <v>821297</v>
      </c>
      <c r="C28" s="1" t="s">
        <v>91</v>
      </c>
      <c r="D28" s="1" t="s">
        <v>92</v>
      </c>
      <c r="E28" s="2" t="s">
        <v>93</v>
      </c>
      <c r="F28" s="2" t="s">
        <v>87</v>
      </c>
      <c r="G28" s="2" t="s">
        <v>27</v>
      </c>
      <c r="H28" s="2">
        <v>0</v>
      </c>
      <c r="I28" s="1">
        <v>0</v>
      </c>
      <c r="J28" s="3" t="s">
        <v>23</v>
      </c>
      <c r="K28" s="2" t="str">
        <f>J28*172.55</f>
        <v>0</v>
      </c>
      <c r="L28" s="5"/>
    </row>
    <row r="29" spans="1:12" customHeight="1" ht="105" outlineLevel="4">
      <c r="A29" s="1"/>
      <c r="B29" s="1">
        <v>821298</v>
      </c>
      <c r="C29" s="1" t="s">
        <v>94</v>
      </c>
      <c r="D29" s="1" t="s">
        <v>95</v>
      </c>
      <c r="E29" s="2" t="s">
        <v>96</v>
      </c>
      <c r="F29" s="2" t="s">
        <v>97</v>
      </c>
      <c r="G29" s="2" t="s">
        <v>98</v>
      </c>
      <c r="H29" s="2">
        <v>0</v>
      </c>
      <c r="I29" s="1">
        <v>0</v>
      </c>
      <c r="J29" s="3" t="s">
        <v>23</v>
      </c>
      <c r="K29" s="2" t="str">
        <f>J29*178.50</f>
        <v>0</v>
      </c>
      <c r="L29" s="5"/>
    </row>
    <row r="30" spans="1:12" customHeight="1" ht="105" outlineLevel="4">
      <c r="A30" s="1"/>
      <c r="B30" s="1">
        <v>821299</v>
      </c>
      <c r="C30" s="1" t="s">
        <v>99</v>
      </c>
      <c r="D30" s="1" t="s">
        <v>100</v>
      </c>
      <c r="E30" s="2" t="s">
        <v>101</v>
      </c>
      <c r="F30" s="2" t="s">
        <v>97</v>
      </c>
      <c r="G30" s="2" t="s">
        <v>98</v>
      </c>
      <c r="H30" s="2">
        <v>0</v>
      </c>
      <c r="I30" s="1">
        <v>0</v>
      </c>
      <c r="J30" s="3" t="s">
        <v>23</v>
      </c>
      <c r="K30" s="2" t="str">
        <f>J30*178.50</f>
        <v>0</v>
      </c>
      <c r="L30" s="5"/>
    </row>
    <row r="31" spans="1:12" customHeight="1" ht="105" outlineLevel="4">
      <c r="A31" s="1"/>
      <c r="B31" s="1">
        <v>821300</v>
      </c>
      <c r="C31" s="1" t="s">
        <v>102</v>
      </c>
      <c r="D31" s="1" t="s">
        <v>103</v>
      </c>
      <c r="E31" s="2" t="s">
        <v>104</v>
      </c>
      <c r="F31" s="2" t="s">
        <v>97</v>
      </c>
      <c r="G31" s="2" t="s">
        <v>27</v>
      </c>
      <c r="H31" s="2">
        <v>0</v>
      </c>
      <c r="I31" s="1">
        <v>0</v>
      </c>
      <c r="J31" s="3" t="s">
        <v>23</v>
      </c>
      <c r="K31" s="2" t="str">
        <f>J31*178.50</f>
        <v>0</v>
      </c>
      <c r="L31" s="5"/>
    </row>
    <row r="32" spans="1:12" customHeight="1" ht="105" outlineLevel="4">
      <c r="A32" s="1"/>
      <c r="B32" s="1">
        <v>829321</v>
      </c>
      <c r="C32" s="1" t="s">
        <v>105</v>
      </c>
      <c r="D32" s="1" t="s">
        <v>106</v>
      </c>
      <c r="E32" s="2" t="s">
        <v>107</v>
      </c>
      <c r="F32" s="2" t="s">
        <v>108</v>
      </c>
      <c r="G32" s="2" t="s">
        <v>27</v>
      </c>
      <c r="H32" s="2">
        <v>0</v>
      </c>
      <c r="I32" s="1">
        <v>0</v>
      </c>
      <c r="J32" s="3" t="s">
        <v>23</v>
      </c>
      <c r="K32" s="2" t="str">
        <f>J32*240.98</f>
        <v>0</v>
      </c>
      <c r="L32" s="5"/>
    </row>
    <row r="33" spans="1:12" outlineLevel="2">
      <c r="A33" s="8" t="s">
        <v>109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837048</v>
      </c>
      <c r="C34" s="1" t="s">
        <v>110</v>
      </c>
      <c r="D34" s="1" t="s">
        <v>111</v>
      </c>
      <c r="E34" s="2" t="s">
        <v>112</v>
      </c>
      <c r="F34" s="2" t="s">
        <v>113</v>
      </c>
      <c r="G34" s="2">
        <v>0</v>
      </c>
      <c r="H34" s="2">
        <v>0</v>
      </c>
      <c r="I34" s="1">
        <v>0</v>
      </c>
      <c r="J34" s="3" t="s">
        <v>23</v>
      </c>
      <c r="K34" s="2" t="str">
        <f>J34*226.56</f>
        <v>0</v>
      </c>
      <c r="L34" s="5"/>
    </row>
    <row r="35" spans="1:12" customHeight="1" ht="105" outlineLevel="4">
      <c r="A35" s="1"/>
      <c r="B35" s="1">
        <v>837049</v>
      </c>
      <c r="C35" s="1" t="s">
        <v>114</v>
      </c>
      <c r="D35" s="1" t="s">
        <v>115</v>
      </c>
      <c r="E35" s="2" t="s">
        <v>116</v>
      </c>
      <c r="F35" s="2" t="s">
        <v>117</v>
      </c>
      <c r="G35" s="2" t="s">
        <v>30</v>
      </c>
      <c r="H35" s="2">
        <v>0</v>
      </c>
      <c r="I35" s="1">
        <v>0</v>
      </c>
      <c r="J35" s="3" t="s">
        <v>23</v>
      </c>
      <c r="K35" s="2" t="str">
        <f>J35*250.23</f>
        <v>0</v>
      </c>
      <c r="L35" s="5"/>
    </row>
    <row r="36" spans="1:12" customHeight="1" ht="105" outlineLevel="4">
      <c r="A36" s="1"/>
      <c r="B36" s="1">
        <v>837050</v>
      </c>
      <c r="C36" s="1" t="s">
        <v>118</v>
      </c>
      <c r="D36" s="1" t="s">
        <v>119</v>
      </c>
      <c r="E36" s="2" t="s">
        <v>120</v>
      </c>
      <c r="F36" s="2" t="s">
        <v>121</v>
      </c>
      <c r="G36" s="2" t="s">
        <v>30</v>
      </c>
      <c r="H36" s="2">
        <v>0</v>
      </c>
      <c r="I36" s="1">
        <v>0</v>
      </c>
      <c r="J36" s="3" t="s">
        <v>23</v>
      </c>
      <c r="K36" s="2" t="str">
        <f>J36*263.11</f>
        <v>0</v>
      </c>
      <c r="L36" s="5"/>
    </row>
    <row r="37" spans="1:12" customHeight="1" ht="105" outlineLevel="4">
      <c r="A37" s="1"/>
      <c r="B37" s="1">
        <v>837291</v>
      </c>
      <c r="C37" s="1" t="s">
        <v>122</v>
      </c>
      <c r="D37" s="1" t="s">
        <v>123</v>
      </c>
      <c r="E37" s="2" t="s">
        <v>124</v>
      </c>
      <c r="F37" s="2" t="s">
        <v>125</v>
      </c>
      <c r="G37" s="2">
        <v>0</v>
      </c>
      <c r="H37" s="2">
        <v>0</v>
      </c>
      <c r="I37" s="1">
        <v>0</v>
      </c>
      <c r="J37" s="3" t="s">
        <v>23</v>
      </c>
      <c r="K37" s="2" t="str">
        <f>J37*243.37</f>
        <v>0</v>
      </c>
      <c r="L37" s="5"/>
    </row>
    <row r="38" spans="1:12" outlineLevel="2">
      <c r="A38" s="8" t="s">
        <v>126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5"/>
    </row>
    <row r="39" spans="1:12" customHeight="1" ht="105" outlineLevel="4">
      <c r="A39" s="1"/>
      <c r="B39" s="1">
        <v>830680</v>
      </c>
      <c r="C39" s="1" t="s">
        <v>127</v>
      </c>
      <c r="D39" s="1"/>
      <c r="E39" s="2" t="s">
        <v>128</v>
      </c>
      <c r="F39" s="2" t="s">
        <v>129</v>
      </c>
      <c r="G39" s="2">
        <v>1</v>
      </c>
      <c r="H39" s="2">
        <v>0</v>
      </c>
      <c r="I39" s="1">
        <v>0</v>
      </c>
      <c r="J39" s="3" t="s">
        <v>23</v>
      </c>
      <c r="K39" s="2" t="str">
        <f>J39*448.56</f>
        <v>0</v>
      </c>
      <c r="L39" s="5"/>
    </row>
    <row r="40" spans="1:12" customHeight="1" ht="105" outlineLevel="4">
      <c r="A40" s="1"/>
      <c r="B40" s="1">
        <v>830701</v>
      </c>
      <c r="C40" s="1" t="s">
        <v>130</v>
      </c>
      <c r="D40" s="1"/>
      <c r="E40" s="2" t="s">
        <v>131</v>
      </c>
      <c r="F40" s="2" t="s">
        <v>132</v>
      </c>
      <c r="G40" s="2">
        <v>1</v>
      </c>
      <c r="H40" s="2">
        <v>0</v>
      </c>
      <c r="I40" s="1">
        <v>0</v>
      </c>
      <c r="J40" s="3" t="s">
        <v>23</v>
      </c>
      <c r="K40" s="2" t="str">
        <f>J40*1011.50</f>
        <v>0</v>
      </c>
      <c r="L40" s="5"/>
    </row>
    <row r="41" spans="1:12" customHeight="1" ht="105" outlineLevel="4">
      <c r="A41" s="1"/>
      <c r="B41" s="1">
        <v>830703</v>
      </c>
      <c r="C41" s="1" t="s">
        <v>133</v>
      </c>
      <c r="D41" s="1"/>
      <c r="E41" s="2" t="s">
        <v>134</v>
      </c>
      <c r="F41" s="2" t="s">
        <v>132</v>
      </c>
      <c r="G41" s="2" t="s">
        <v>63</v>
      </c>
      <c r="H41" s="2">
        <v>0</v>
      </c>
      <c r="I41" s="1">
        <v>0</v>
      </c>
      <c r="J41" s="3" t="s">
        <v>23</v>
      </c>
      <c r="K41" s="2" t="str">
        <f>J41*1011.50</f>
        <v>0</v>
      </c>
      <c r="L41" s="5"/>
    </row>
    <row r="42" spans="1:12" customHeight="1" ht="105" outlineLevel="4">
      <c r="A42" s="1"/>
      <c r="B42" s="1">
        <v>830706</v>
      </c>
      <c r="C42" s="1" t="s">
        <v>135</v>
      </c>
      <c r="D42" s="1"/>
      <c r="E42" s="2" t="s">
        <v>136</v>
      </c>
      <c r="F42" s="2" t="s">
        <v>137</v>
      </c>
      <c r="G42" s="2">
        <v>0</v>
      </c>
      <c r="H42" s="2">
        <v>0</v>
      </c>
      <c r="I42" s="1">
        <v>0</v>
      </c>
      <c r="J42" s="3" t="s">
        <v>23</v>
      </c>
      <c r="K42" s="2" t="str">
        <f>J42*889.08</f>
        <v>0</v>
      </c>
      <c r="L42" s="5"/>
    </row>
    <row r="43" spans="1:12" customHeight="1" ht="105" outlineLevel="4">
      <c r="A43" s="1"/>
      <c r="B43" s="1">
        <v>830708</v>
      </c>
      <c r="C43" s="1" t="s">
        <v>138</v>
      </c>
      <c r="D43" s="1"/>
      <c r="E43" s="2" t="s">
        <v>139</v>
      </c>
      <c r="F43" s="2" t="s">
        <v>132</v>
      </c>
      <c r="G43" s="2">
        <v>0</v>
      </c>
      <c r="H43" s="2">
        <v>0</v>
      </c>
      <c r="I43" s="1">
        <v>0</v>
      </c>
      <c r="J43" s="3" t="s">
        <v>23</v>
      </c>
      <c r="K43" s="2" t="str">
        <f>J43*1011.50</f>
        <v>0</v>
      </c>
      <c r="L43" s="5"/>
    </row>
    <row r="44" spans="1:12" outlineLevel="2">
      <c r="A44" s="8" t="s">
        <v>140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customHeight="1" ht="105" outlineLevel="4">
      <c r="A45" s="1"/>
      <c r="B45" s="1">
        <v>821255</v>
      </c>
      <c r="C45" s="1" t="s">
        <v>141</v>
      </c>
      <c r="D45" s="1" t="s">
        <v>142</v>
      </c>
      <c r="E45" s="2" t="s">
        <v>143</v>
      </c>
      <c r="F45" s="2" t="s">
        <v>144</v>
      </c>
      <c r="G45" s="2">
        <v>2</v>
      </c>
      <c r="H45" s="2" t="s">
        <v>98</v>
      </c>
      <c r="I45" s="1">
        <v>0</v>
      </c>
      <c r="J45" s="3" t="s">
        <v>23</v>
      </c>
      <c r="K45" s="2" t="str">
        <f>J45*1095.00</f>
        <v>0</v>
      </c>
      <c r="L45" s="5"/>
    </row>
    <row r="46" spans="1:12" customHeight="1" ht="105" outlineLevel="4">
      <c r="A46" s="1"/>
      <c r="B46" s="1">
        <v>821256</v>
      </c>
      <c r="C46" s="1" t="s">
        <v>145</v>
      </c>
      <c r="D46" s="1" t="s">
        <v>146</v>
      </c>
      <c r="E46" s="2" t="s">
        <v>147</v>
      </c>
      <c r="F46" s="2" t="s">
        <v>144</v>
      </c>
      <c r="G46" s="2">
        <v>0</v>
      </c>
      <c r="H46" s="2" t="s">
        <v>98</v>
      </c>
      <c r="I46" s="1">
        <v>0</v>
      </c>
      <c r="J46" s="3" t="s">
        <v>23</v>
      </c>
      <c r="K46" s="2" t="str">
        <f>J46*1095.00</f>
        <v>0</v>
      </c>
      <c r="L46" s="5"/>
    </row>
    <row r="47" spans="1:12" customHeight="1" ht="105" outlineLevel="4">
      <c r="A47" s="1"/>
      <c r="B47" s="1">
        <v>821257</v>
      </c>
      <c r="C47" s="1" t="s">
        <v>148</v>
      </c>
      <c r="D47" s="1" t="s">
        <v>149</v>
      </c>
      <c r="E47" s="2" t="s">
        <v>150</v>
      </c>
      <c r="F47" s="2" t="s">
        <v>144</v>
      </c>
      <c r="G47" s="2">
        <v>0</v>
      </c>
      <c r="H47" s="2" t="s">
        <v>98</v>
      </c>
      <c r="I47" s="1">
        <v>0</v>
      </c>
      <c r="J47" s="3" t="s">
        <v>23</v>
      </c>
      <c r="K47" s="2" t="str">
        <f>J47*1095.00</f>
        <v>0</v>
      </c>
      <c r="L47" s="5"/>
    </row>
    <row r="48" spans="1:12" customHeight="1" ht="105" outlineLevel="4">
      <c r="A48" s="1"/>
      <c r="B48" s="1">
        <v>821258</v>
      </c>
      <c r="C48" s="1" t="s">
        <v>151</v>
      </c>
      <c r="D48" s="1" t="s">
        <v>152</v>
      </c>
      <c r="E48" s="2" t="s">
        <v>153</v>
      </c>
      <c r="F48" s="2" t="s">
        <v>154</v>
      </c>
      <c r="G48" s="2">
        <v>0</v>
      </c>
      <c r="H48" s="2" t="s">
        <v>27</v>
      </c>
      <c r="I48" s="1">
        <v>0</v>
      </c>
      <c r="J48" s="3" t="s">
        <v>23</v>
      </c>
      <c r="K48" s="2" t="str">
        <f>J48*572.00</f>
        <v>0</v>
      </c>
      <c r="L48" s="5"/>
    </row>
    <row r="49" spans="1:12" customHeight="1" ht="105" outlineLevel="4">
      <c r="A49" s="1"/>
      <c r="B49" s="1">
        <v>821259</v>
      </c>
      <c r="C49" s="1" t="s">
        <v>155</v>
      </c>
      <c r="D49" s="1" t="s">
        <v>156</v>
      </c>
      <c r="E49" s="2" t="s">
        <v>157</v>
      </c>
      <c r="F49" s="2" t="s">
        <v>154</v>
      </c>
      <c r="G49" s="2">
        <v>0</v>
      </c>
      <c r="H49" s="2" t="s">
        <v>98</v>
      </c>
      <c r="I49" s="1">
        <v>0</v>
      </c>
      <c r="J49" s="3" t="s">
        <v>23</v>
      </c>
      <c r="K49" s="2" t="str">
        <f>J49*572.00</f>
        <v>0</v>
      </c>
      <c r="L49" s="5"/>
    </row>
    <row r="50" spans="1:12" customHeight="1" ht="105" outlineLevel="4">
      <c r="A50" s="1"/>
      <c r="B50" s="1">
        <v>821260</v>
      </c>
      <c r="C50" s="1" t="s">
        <v>158</v>
      </c>
      <c r="D50" s="1" t="s">
        <v>159</v>
      </c>
      <c r="E50" s="2" t="s">
        <v>160</v>
      </c>
      <c r="F50" s="2" t="s">
        <v>154</v>
      </c>
      <c r="G50" s="2">
        <v>-2</v>
      </c>
      <c r="H50" s="2" t="s">
        <v>98</v>
      </c>
      <c r="I50" s="1">
        <v>0</v>
      </c>
      <c r="J50" s="3" t="s">
        <v>23</v>
      </c>
      <c r="K50" s="2" t="str">
        <f>J50*572.00</f>
        <v>0</v>
      </c>
      <c r="L50" s="5"/>
    </row>
    <row r="51" spans="1:12" customHeight="1" ht="105" outlineLevel="4">
      <c r="A51" s="1"/>
      <c r="B51" s="1">
        <v>821261</v>
      </c>
      <c r="C51" s="1" t="s">
        <v>161</v>
      </c>
      <c r="D51" s="1" t="s">
        <v>162</v>
      </c>
      <c r="E51" s="2" t="s">
        <v>163</v>
      </c>
      <c r="F51" s="2" t="s">
        <v>164</v>
      </c>
      <c r="G51" s="2">
        <v>0</v>
      </c>
      <c r="H51" s="2" t="s">
        <v>98</v>
      </c>
      <c r="I51" s="1">
        <v>0</v>
      </c>
      <c r="J51" s="3" t="s">
        <v>23</v>
      </c>
      <c r="K51" s="2" t="str">
        <f>J51*588.00</f>
        <v>0</v>
      </c>
      <c r="L51" s="5"/>
    </row>
    <row r="52" spans="1:12" customHeight="1" ht="105" outlineLevel="4">
      <c r="A52" s="1"/>
      <c r="B52" s="1">
        <v>821262</v>
      </c>
      <c r="C52" s="1" t="s">
        <v>165</v>
      </c>
      <c r="D52" s="1" t="s">
        <v>166</v>
      </c>
      <c r="E52" s="2" t="s">
        <v>167</v>
      </c>
      <c r="F52" s="2" t="s">
        <v>154</v>
      </c>
      <c r="G52" s="2">
        <v>0</v>
      </c>
      <c r="H52" s="2">
        <v>0</v>
      </c>
      <c r="I52" s="1">
        <v>0</v>
      </c>
      <c r="J52" s="3" t="s">
        <v>23</v>
      </c>
      <c r="K52" s="2" t="str">
        <f>J52*572.00</f>
        <v>0</v>
      </c>
      <c r="L52" s="5"/>
    </row>
    <row r="53" spans="1:12" customHeight="1" ht="105" outlineLevel="4">
      <c r="A53" s="1"/>
      <c r="B53" s="1">
        <v>821263</v>
      </c>
      <c r="C53" s="1" t="s">
        <v>168</v>
      </c>
      <c r="D53" s="1" t="s">
        <v>169</v>
      </c>
      <c r="E53" s="2" t="s">
        <v>170</v>
      </c>
      <c r="F53" s="2" t="s">
        <v>154</v>
      </c>
      <c r="G53" s="2">
        <v>0</v>
      </c>
      <c r="H53" s="2" t="s">
        <v>98</v>
      </c>
      <c r="I53" s="1">
        <v>0</v>
      </c>
      <c r="J53" s="3" t="s">
        <v>23</v>
      </c>
      <c r="K53" s="2" t="str">
        <f>J53*572.00</f>
        <v>0</v>
      </c>
      <c r="L53" s="5"/>
    </row>
    <row r="54" spans="1:12" customHeight="1" ht="105" outlineLevel="4">
      <c r="A54" s="1"/>
      <c r="B54" s="1">
        <v>821264</v>
      </c>
      <c r="C54" s="1" t="s">
        <v>171</v>
      </c>
      <c r="D54" s="1" t="s">
        <v>172</v>
      </c>
      <c r="E54" s="2" t="s">
        <v>173</v>
      </c>
      <c r="F54" s="2" t="s">
        <v>154</v>
      </c>
      <c r="G54" s="2">
        <v>0</v>
      </c>
      <c r="H54" s="2" t="s">
        <v>98</v>
      </c>
      <c r="I54" s="1">
        <v>0</v>
      </c>
      <c r="J54" s="3" t="s">
        <v>23</v>
      </c>
      <c r="K54" s="2" t="str">
        <f>J54*572.00</f>
        <v>0</v>
      </c>
      <c r="L54" s="5"/>
    </row>
    <row r="55" spans="1:12" customHeight="1" ht="105" outlineLevel="4">
      <c r="A55" s="1"/>
      <c r="B55" s="1">
        <v>821265</v>
      </c>
      <c r="C55" s="1" t="s">
        <v>174</v>
      </c>
      <c r="D55" s="1" t="s">
        <v>175</v>
      </c>
      <c r="E55" s="2" t="s">
        <v>176</v>
      </c>
      <c r="F55" s="2" t="s">
        <v>164</v>
      </c>
      <c r="G55" s="2">
        <v>0</v>
      </c>
      <c r="H55" s="2" t="s">
        <v>27</v>
      </c>
      <c r="I55" s="1">
        <v>0</v>
      </c>
      <c r="J55" s="3" t="s">
        <v>23</v>
      </c>
      <c r="K55" s="2" t="str">
        <f>J55*588.00</f>
        <v>0</v>
      </c>
      <c r="L55" s="5"/>
    </row>
    <row r="56" spans="1:12" customHeight="1" ht="105" outlineLevel="4">
      <c r="A56" s="1"/>
      <c r="B56" s="1">
        <v>821237</v>
      </c>
      <c r="C56" s="1" t="s">
        <v>177</v>
      </c>
      <c r="D56" s="1" t="s">
        <v>178</v>
      </c>
      <c r="E56" s="2" t="s">
        <v>179</v>
      </c>
      <c r="F56" s="2" t="s">
        <v>180</v>
      </c>
      <c r="G56" s="2">
        <v>10</v>
      </c>
      <c r="H56" s="2" t="s">
        <v>98</v>
      </c>
      <c r="I56" s="1">
        <v>0</v>
      </c>
      <c r="J56" s="3" t="s">
        <v>23</v>
      </c>
      <c r="K56" s="2" t="str">
        <f>J56*405.00</f>
        <v>0</v>
      </c>
      <c r="L56" s="5"/>
    </row>
    <row r="57" spans="1:12" customHeight="1" ht="105" outlineLevel="4">
      <c r="A57" s="1"/>
      <c r="B57" s="1">
        <v>821238</v>
      </c>
      <c r="C57" s="1" t="s">
        <v>181</v>
      </c>
      <c r="D57" s="1" t="s">
        <v>182</v>
      </c>
      <c r="E57" s="2" t="s">
        <v>183</v>
      </c>
      <c r="F57" s="2" t="s">
        <v>184</v>
      </c>
      <c r="G57" s="2">
        <v>0</v>
      </c>
      <c r="H57" s="2">
        <v>0</v>
      </c>
      <c r="I57" s="1">
        <v>0</v>
      </c>
      <c r="J57" s="3" t="s">
        <v>23</v>
      </c>
      <c r="K57" s="2" t="str">
        <f>J57*545.00</f>
        <v>0</v>
      </c>
      <c r="L57" s="5"/>
    </row>
    <row r="58" spans="1:12" customHeight="1" ht="105" outlineLevel="4">
      <c r="A58" s="1"/>
      <c r="B58" s="1">
        <v>821239</v>
      </c>
      <c r="C58" s="1" t="s">
        <v>185</v>
      </c>
      <c r="D58" s="1" t="s">
        <v>186</v>
      </c>
      <c r="E58" s="2" t="s">
        <v>187</v>
      </c>
      <c r="F58" s="2" t="s">
        <v>188</v>
      </c>
      <c r="G58" s="2" t="s">
        <v>63</v>
      </c>
      <c r="H58" s="2" t="s">
        <v>63</v>
      </c>
      <c r="I58" s="1">
        <v>0</v>
      </c>
      <c r="J58" s="3" t="s">
        <v>23</v>
      </c>
      <c r="K58" s="2" t="str">
        <f>J58*513.00</f>
        <v>0</v>
      </c>
      <c r="L58" s="5"/>
    </row>
    <row r="59" spans="1:12" outlineLevel="2">
      <c r="A59" s="8" t="s">
        <v>189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5"/>
    </row>
    <row r="60" spans="1:12" customHeight="1" ht="105" outlineLevel="4">
      <c r="A60" s="1"/>
      <c r="B60" s="1">
        <v>827997</v>
      </c>
      <c r="C60" s="1" t="s">
        <v>190</v>
      </c>
      <c r="D60" s="1" t="s">
        <v>191</v>
      </c>
      <c r="E60" s="2" t="s">
        <v>192</v>
      </c>
      <c r="F60" s="2" t="s">
        <v>193</v>
      </c>
      <c r="G60" s="2" t="s">
        <v>27</v>
      </c>
      <c r="H60" s="2">
        <v>0</v>
      </c>
      <c r="I60" s="1">
        <v>0</v>
      </c>
      <c r="J60" s="3" t="s">
        <v>23</v>
      </c>
      <c r="K60" s="2" t="str">
        <f>J60*702.00</f>
        <v>0</v>
      </c>
      <c r="L60" s="5"/>
    </row>
    <row r="61" spans="1:12" customHeight="1" ht="105" outlineLevel="4">
      <c r="A61" s="1"/>
      <c r="B61" s="1">
        <v>827998</v>
      </c>
      <c r="C61" s="1" t="s">
        <v>194</v>
      </c>
      <c r="D61" s="1" t="s">
        <v>195</v>
      </c>
      <c r="E61" s="2" t="s">
        <v>196</v>
      </c>
      <c r="F61" s="2" t="s">
        <v>193</v>
      </c>
      <c r="G61" s="2" t="s">
        <v>27</v>
      </c>
      <c r="H61" s="2">
        <v>0</v>
      </c>
      <c r="I61" s="1">
        <v>0</v>
      </c>
      <c r="J61" s="3" t="s">
        <v>23</v>
      </c>
      <c r="K61" s="2" t="str">
        <f>J61*702.00</f>
        <v>0</v>
      </c>
      <c r="L61" s="5"/>
    </row>
    <row r="62" spans="1:12" customHeight="1" ht="105" outlineLevel="4">
      <c r="A62" s="1"/>
      <c r="B62" s="1">
        <v>868603</v>
      </c>
      <c r="C62" s="1" t="s">
        <v>197</v>
      </c>
      <c r="D62" s="1" t="s">
        <v>198</v>
      </c>
      <c r="E62" s="2" t="s">
        <v>199</v>
      </c>
      <c r="F62" s="2" t="s">
        <v>193</v>
      </c>
      <c r="G62" s="2" t="s">
        <v>27</v>
      </c>
      <c r="H62" s="2">
        <v>0</v>
      </c>
      <c r="I62" s="1">
        <v>0</v>
      </c>
      <c r="J62" s="3" t="s">
        <v>23</v>
      </c>
      <c r="K62" s="2" t="str">
        <f>J62*702.00</f>
        <v>0</v>
      </c>
      <c r="L62" s="5"/>
    </row>
    <row r="63" spans="1:12" customHeight="1" ht="105" outlineLevel="4">
      <c r="A63" s="1"/>
      <c r="B63" s="1">
        <v>880002</v>
      </c>
      <c r="C63" s="1" t="s">
        <v>200</v>
      </c>
      <c r="D63" s="1" t="s">
        <v>201</v>
      </c>
      <c r="E63" s="2" t="s">
        <v>202</v>
      </c>
      <c r="F63" s="2" t="s">
        <v>193</v>
      </c>
      <c r="G63" s="2">
        <v>0</v>
      </c>
      <c r="H63" s="2">
        <v>0</v>
      </c>
      <c r="I63" s="1">
        <v>0</v>
      </c>
      <c r="J63" s="3" t="s">
        <v>23</v>
      </c>
      <c r="K63" s="2" t="str">
        <f>J63*702.00</f>
        <v>0</v>
      </c>
      <c r="L63" s="5"/>
    </row>
    <row r="64" spans="1:12" customHeight="1" ht="105" outlineLevel="4">
      <c r="A64" s="1"/>
      <c r="B64" s="1">
        <v>880003</v>
      </c>
      <c r="C64" s="1" t="s">
        <v>203</v>
      </c>
      <c r="D64" s="1"/>
      <c r="E64" s="2" t="s">
        <v>204</v>
      </c>
      <c r="F64" s="2" t="s">
        <v>193</v>
      </c>
      <c r="G64" s="2">
        <v>8</v>
      </c>
      <c r="H64" s="2">
        <v>0</v>
      </c>
      <c r="I64" s="1">
        <v>0</v>
      </c>
      <c r="J64" s="3" t="s">
        <v>23</v>
      </c>
      <c r="K64" s="2" t="str">
        <f>J64*702.00</f>
        <v>0</v>
      </c>
      <c r="L64" s="5"/>
    </row>
    <row r="65" spans="1:12" customHeight="1" ht="105" outlineLevel="4">
      <c r="A65" s="1"/>
      <c r="B65" s="1">
        <v>880004</v>
      </c>
      <c r="C65" s="1" t="s">
        <v>205</v>
      </c>
      <c r="D65" s="1"/>
      <c r="E65" s="2" t="s">
        <v>206</v>
      </c>
      <c r="F65" s="2" t="s">
        <v>193</v>
      </c>
      <c r="G65" s="2" t="s">
        <v>63</v>
      </c>
      <c r="H65" s="2">
        <v>0</v>
      </c>
      <c r="I65" s="1">
        <v>0</v>
      </c>
      <c r="J65" s="3" t="s">
        <v>23</v>
      </c>
      <c r="K65" s="2" t="str">
        <f>J65*702.00</f>
        <v>0</v>
      </c>
      <c r="L65" s="5"/>
    </row>
    <row r="66" spans="1:12" customHeight="1" ht="105" outlineLevel="4">
      <c r="A66" s="1"/>
      <c r="B66" s="1">
        <v>880005</v>
      </c>
      <c r="C66" s="1" t="s">
        <v>207</v>
      </c>
      <c r="D66" s="1"/>
      <c r="E66" s="2" t="s">
        <v>208</v>
      </c>
      <c r="F66" s="2" t="s">
        <v>193</v>
      </c>
      <c r="G66" s="2" t="s">
        <v>63</v>
      </c>
      <c r="H66" s="2">
        <v>0</v>
      </c>
      <c r="I66" s="1">
        <v>0</v>
      </c>
      <c r="J66" s="3" t="s">
        <v>23</v>
      </c>
      <c r="K66" s="2" t="str">
        <f>J66*702.00</f>
        <v>0</v>
      </c>
      <c r="L66" s="5"/>
    </row>
    <row r="67" spans="1:12" customHeight="1" ht="105" outlineLevel="4">
      <c r="A67" s="1"/>
      <c r="B67" s="1">
        <v>880006</v>
      </c>
      <c r="C67" s="1" t="s">
        <v>209</v>
      </c>
      <c r="D67" s="1"/>
      <c r="E67" s="2" t="s">
        <v>210</v>
      </c>
      <c r="F67" s="2" t="s">
        <v>211</v>
      </c>
      <c r="G67" s="2" t="s">
        <v>30</v>
      </c>
      <c r="H67" s="2">
        <v>0</v>
      </c>
      <c r="I67" s="1">
        <v>0</v>
      </c>
      <c r="J67" s="3" t="s">
        <v>23</v>
      </c>
      <c r="K67" s="2" t="str">
        <f>J67*401.40</f>
        <v>0</v>
      </c>
      <c r="L67" s="5"/>
    </row>
    <row r="68" spans="1:12" customHeight="1" ht="105" outlineLevel="4">
      <c r="A68" s="1"/>
      <c r="B68" s="1">
        <v>880007</v>
      </c>
      <c r="C68" s="1" t="s">
        <v>212</v>
      </c>
      <c r="D68" s="1"/>
      <c r="E68" s="2" t="s">
        <v>213</v>
      </c>
      <c r="F68" s="2" t="s">
        <v>211</v>
      </c>
      <c r="G68" s="2">
        <v>0</v>
      </c>
      <c r="H68" s="2">
        <v>0</v>
      </c>
      <c r="I68" s="1">
        <v>0</v>
      </c>
      <c r="J68" s="3" t="s">
        <v>23</v>
      </c>
      <c r="K68" s="2" t="str">
        <f>J68*401.40</f>
        <v>0</v>
      </c>
      <c r="L68" s="5"/>
    </row>
    <row r="69" spans="1:12" customHeight="1" ht="105" outlineLevel="4">
      <c r="A69" s="1"/>
      <c r="B69" s="1">
        <v>880008</v>
      </c>
      <c r="C69" s="1" t="s">
        <v>214</v>
      </c>
      <c r="D69" s="1"/>
      <c r="E69" s="2" t="s">
        <v>215</v>
      </c>
      <c r="F69" s="2" t="s">
        <v>211</v>
      </c>
      <c r="G69" s="2" t="s">
        <v>30</v>
      </c>
      <c r="H69" s="2">
        <v>0</v>
      </c>
      <c r="I69" s="1">
        <v>0</v>
      </c>
      <c r="J69" s="3" t="s">
        <v>23</v>
      </c>
      <c r="K69" s="2" t="str">
        <f>J69*401.40</f>
        <v>0</v>
      </c>
      <c r="L69" s="5"/>
    </row>
    <row r="70" spans="1:12" customHeight="1" ht="105" outlineLevel="4">
      <c r="A70" s="1"/>
      <c r="B70" s="1">
        <v>880009</v>
      </c>
      <c r="C70" s="1" t="s">
        <v>216</v>
      </c>
      <c r="D70" s="1"/>
      <c r="E70" s="2" t="s">
        <v>217</v>
      </c>
      <c r="F70" s="2" t="s">
        <v>211</v>
      </c>
      <c r="G70" s="2" t="s">
        <v>63</v>
      </c>
      <c r="H70" s="2">
        <v>0</v>
      </c>
      <c r="I70" s="1">
        <v>0</v>
      </c>
      <c r="J70" s="3" t="s">
        <v>23</v>
      </c>
      <c r="K70" s="2" t="str">
        <f>J70*401.40</f>
        <v>0</v>
      </c>
      <c r="L70" s="5"/>
    </row>
    <row r="71" spans="1:12" customHeight="1" ht="105" outlineLevel="4">
      <c r="A71" s="1"/>
      <c r="B71" s="1">
        <v>880010</v>
      </c>
      <c r="C71" s="1" t="s">
        <v>218</v>
      </c>
      <c r="D71" s="1"/>
      <c r="E71" s="2" t="s">
        <v>219</v>
      </c>
      <c r="F71" s="2" t="s">
        <v>211</v>
      </c>
      <c r="G71" s="2" t="s">
        <v>63</v>
      </c>
      <c r="H71" s="2">
        <v>0</v>
      </c>
      <c r="I71" s="1">
        <v>0</v>
      </c>
      <c r="J71" s="3" t="s">
        <v>23</v>
      </c>
      <c r="K71" s="2" t="str">
        <f>J71*401.40</f>
        <v>0</v>
      </c>
      <c r="L71" s="5"/>
    </row>
    <row r="72" spans="1:12" customHeight="1" ht="105" outlineLevel="4">
      <c r="A72" s="1"/>
      <c r="B72" s="1">
        <v>880011</v>
      </c>
      <c r="C72" s="1" t="s">
        <v>220</v>
      </c>
      <c r="D72" s="1"/>
      <c r="E72" s="2" t="s">
        <v>221</v>
      </c>
      <c r="F72" s="2" t="s">
        <v>211</v>
      </c>
      <c r="G72" s="2">
        <v>0</v>
      </c>
      <c r="H72" s="2">
        <v>0</v>
      </c>
      <c r="I72" s="1">
        <v>0</v>
      </c>
      <c r="J72" s="3" t="s">
        <v>23</v>
      </c>
      <c r="K72" s="2" t="str">
        <f>J72*401.40</f>
        <v>0</v>
      </c>
      <c r="L72" s="5"/>
    </row>
    <row r="73" spans="1:12" outlineLevel="1">
      <c r="A73" s="7" t="s">
        <v>222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5"/>
    </row>
    <row r="74" spans="1:12" outlineLevel="2">
      <c r="A74" s="8" t="s">
        <v>223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5"/>
    </row>
    <row r="75" spans="1:12" customHeight="1" ht="105" outlineLevel="4">
      <c r="A75" s="1"/>
      <c r="B75" s="1">
        <v>821191</v>
      </c>
      <c r="C75" s="1" t="s">
        <v>224</v>
      </c>
      <c r="D75" s="1" t="s">
        <v>225</v>
      </c>
      <c r="E75" s="2" t="s">
        <v>226</v>
      </c>
      <c r="F75" s="2" t="s">
        <v>227</v>
      </c>
      <c r="G75" s="2" t="s">
        <v>98</v>
      </c>
      <c r="H75" s="2" t="s">
        <v>228</v>
      </c>
      <c r="I75" s="1">
        <v>0</v>
      </c>
      <c r="J75" s="3" t="s">
        <v>23</v>
      </c>
      <c r="K75" s="2" t="str">
        <f>J75*1473.00</f>
        <v>0</v>
      </c>
      <c r="L75" s="5"/>
    </row>
    <row r="76" spans="1:12" customHeight="1" ht="105" outlineLevel="4">
      <c r="A76" s="1"/>
      <c r="B76" s="1">
        <v>821192</v>
      </c>
      <c r="C76" s="1" t="s">
        <v>229</v>
      </c>
      <c r="D76" s="1" t="s">
        <v>230</v>
      </c>
      <c r="E76" s="2" t="s">
        <v>231</v>
      </c>
      <c r="F76" s="2" t="s">
        <v>232</v>
      </c>
      <c r="G76" s="2" t="s">
        <v>27</v>
      </c>
      <c r="H76" s="2" t="s">
        <v>228</v>
      </c>
      <c r="I76" s="1">
        <v>0</v>
      </c>
      <c r="J76" s="3" t="s">
        <v>23</v>
      </c>
      <c r="K76" s="2" t="str">
        <f>J76*1181.00</f>
        <v>0</v>
      </c>
      <c r="L76" s="5"/>
    </row>
    <row r="77" spans="1:12" customHeight="1" ht="105" outlineLevel="4">
      <c r="A77" s="1"/>
      <c r="B77" s="1">
        <v>821193</v>
      </c>
      <c r="C77" s="1" t="s">
        <v>233</v>
      </c>
      <c r="D77" s="1" t="s">
        <v>234</v>
      </c>
      <c r="E77" s="2" t="s">
        <v>235</v>
      </c>
      <c r="F77" s="2" t="s">
        <v>236</v>
      </c>
      <c r="G77" s="2">
        <v>4</v>
      </c>
      <c r="H77" s="2" t="s">
        <v>237</v>
      </c>
      <c r="I77" s="1">
        <v>0</v>
      </c>
      <c r="J77" s="3" t="s">
        <v>23</v>
      </c>
      <c r="K77" s="2" t="str">
        <f>J77*2733.00</f>
        <v>0</v>
      </c>
      <c r="L77" s="5"/>
    </row>
    <row r="78" spans="1:12" customHeight="1" ht="105" outlineLevel="4">
      <c r="A78" s="1"/>
      <c r="B78" s="1">
        <v>821194</v>
      </c>
      <c r="C78" s="1" t="s">
        <v>238</v>
      </c>
      <c r="D78" s="1" t="s">
        <v>239</v>
      </c>
      <c r="E78" s="2" t="s">
        <v>240</v>
      </c>
      <c r="F78" s="2" t="s">
        <v>241</v>
      </c>
      <c r="G78" s="2">
        <v>0</v>
      </c>
      <c r="H78" s="2">
        <v>0</v>
      </c>
      <c r="I78" s="1">
        <v>0</v>
      </c>
      <c r="J78" s="3" t="s">
        <v>23</v>
      </c>
      <c r="K78" s="2" t="str">
        <f>J78*1135.00</f>
        <v>0</v>
      </c>
      <c r="L78" s="5"/>
    </row>
    <row r="79" spans="1:12" customHeight="1" ht="105" outlineLevel="4">
      <c r="A79" s="1"/>
      <c r="B79" s="1">
        <v>821195</v>
      </c>
      <c r="C79" s="1" t="s">
        <v>242</v>
      </c>
      <c r="D79" s="1" t="s">
        <v>243</v>
      </c>
      <c r="E79" s="2" t="s">
        <v>244</v>
      </c>
      <c r="F79" s="2" t="s">
        <v>245</v>
      </c>
      <c r="G79" s="2">
        <v>0</v>
      </c>
      <c r="H79" s="2">
        <v>10</v>
      </c>
      <c r="I79" s="1">
        <v>0</v>
      </c>
      <c r="J79" s="3" t="s">
        <v>23</v>
      </c>
      <c r="K79" s="2" t="str">
        <f>J79*1548.00</f>
        <v>0</v>
      </c>
      <c r="L79" s="5"/>
    </row>
    <row r="80" spans="1:12" customHeight="1" ht="105" outlineLevel="4">
      <c r="A80" s="1"/>
      <c r="B80" s="1">
        <v>821196</v>
      </c>
      <c r="C80" s="1" t="s">
        <v>246</v>
      </c>
      <c r="D80" s="1" t="s">
        <v>247</v>
      </c>
      <c r="E80" s="2" t="s">
        <v>248</v>
      </c>
      <c r="F80" s="2" t="s">
        <v>249</v>
      </c>
      <c r="G80" s="2">
        <v>0</v>
      </c>
      <c r="H80" s="2" t="s">
        <v>27</v>
      </c>
      <c r="I80" s="1">
        <v>0</v>
      </c>
      <c r="J80" s="3" t="s">
        <v>23</v>
      </c>
      <c r="K80" s="2" t="str">
        <f>J80*1309.00</f>
        <v>0</v>
      </c>
      <c r="L80" s="5"/>
    </row>
    <row r="81" spans="1:12" customHeight="1" ht="105" outlineLevel="4">
      <c r="A81" s="1"/>
      <c r="B81" s="1">
        <v>821197</v>
      </c>
      <c r="C81" s="1" t="s">
        <v>250</v>
      </c>
      <c r="D81" s="1" t="s">
        <v>251</v>
      </c>
      <c r="E81" s="2" t="s">
        <v>252</v>
      </c>
      <c r="F81" s="2" t="s">
        <v>253</v>
      </c>
      <c r="G81" s="2" t="s">
        <v>98</v>
      </c>
      <c r="H81" s="2" t="s">
        <v>237</v>
      </c>
      <c r="I81" s="1">
        <v>0</v>
      </c>
      <c r="J81" s="3" t="s">
        <v>23</v>
      </c>
      <c r="K81" s="2" t="str">
        <f>J81*48.00</f>
        <v>0</v>
      </c>
      <c r="L81" s="5"/>
    </row>
    <row r="82" spans="1:12" customHeight="1" ht="105" outlineLevel="4">
      <c r="A82" s="1"/>
      <c r="B82" s="1">
        <v>836190</v>
      </c>
      <c r="C82" s="1" t="s">
        <v>254</v>
      </c>
      <c r="D82" s="1" t="s">
        <v>255</v>
      </c>
      <c r="E82" s="2" t="s">
        <v>256</v>
      </c>
      <c r="F82" s="2" t="s">
        <v>257</v>
      </c>
      <c r="G82" s="2">
        <v>0</v>
      </c>
      <c r="H82" s="2" t="s">
        <v>228</v>
      </c>
      <c r="I82" s="1">
        <v>0</v>
      </c>
      <c r="J82" s="3" t="s">
        <v>23</v>
      </c>
      <c r="K82" s="2" t="str">
        <f>J82*46.00</f>
        <v>0</v>
      </c>
      <c r="L82" s="5"/>
    </row>
    <row r="83" spans="1:12" customHeight="1" ht="105" outlineLevel="4">
      <c r="A83" s="1"/>
      <c r="B83" s="1">
        <v>836191</v>
      </c>
      <c r="C83" s="1" t="s">
        <v>258</v>
      </c>
      <c r="D83" s="1" t="s">
        <v>259</v>
      </c>
      <c r="E83" s="2" t="s">
        <v>260</v>
      </c>
      <c r="F83" s="2" t="s">
        <v>261</v>
      </c>
      <c r="G83" s="2">
        <v>0</v>
      </c>
      <c r="H83" s="2" t="s">
        <v>98</v>
      </c>
      <c r="I83" s="1">
        <v>0</v>
      </c>
      <c r="J83" s="3" t="s">
        <v>23</v>
      </c>
      <c r="K83" s="2" t="str">
        <f>J83*1358.00</f>
        <v>0</v>
      </c>
      <c r="L83" s="5"/>
    </row>
    <row r="84" spans="1:12" outlineLevel="2">
      <c r="A84" s="8" t="s">
        <v>262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5"/>
    </row>
    <row r="85" spans="1:12" customHeight="1" ht="105" outlineLevel="4">
      <c r="A85" s="1"/>
      <c r="B85" s="1">
        <v>825349</v>
      </c>
      <c r="C85" s="1" t="s">
        <v>263</v>
      </c>
      <c r="D85" s="1" t="s">
        <v>264</v>
      </c>
      <c r="E85" s="2" t="s">
        <v>265</v>
      </c>
      <c r="F85" s="2" t="s">
        <v>266</v>
      </c>
      <c r="G85" s="2" t="s">
        <v>16</v>
      </c>
      <c r="H85" s="2">
        <v>0</v>
      </c>
      <c r="I85" s="1">
        <v>0</v>
      </c>
      <c r="J85" s="3" t="s">
        <v>23</v>
      </c>
      <c r="K85" s="2" t="str">
        <f>J85*834.35</f>
        <v>0</v>
      </c>
      <c r="L85" s="5"/>
    </row>
    <row r="86" spans="1:12" customHeight="1" ht="105" outlineLevel="4">
      <c r="A86" s="1"/>
      <c r="B86" s="1">
        <v>825350</v>
      </c>
      <c r="C86" s="1" t="s">
        <v>267</v>
      </c>
      <c r="D86" s="1" t="s">
        <v>268</v>
      </c>
      <c r="E86" s="2" t="s">
        <v>269</v>
      </c>
      <c r="F86" s="2" t="s">
        <v>270</v>
      </c>
      <c r="G86" s="2" t="s">
        <v>98</v>
      </c>
      <c r="H86" s="2">
        <v>0</v>
      </c>
      <c r="I86" s="1">
        <v>0</v>
      </c>
      <c r="J86" s="3" t="s">
        <v>23</v>
      </c>
      <c r="K86" s="2" t="str">
        <f>J86*1019.35</f>
        <v>0</v>
      </c>
      <c r="L86" s="5"/>
    </row>
    <row r="87" spans="1:12" customHeight="1" ht="105" outlineLevel="4">
      <c r="A87" s="1"/>
      <c r="B87" s="1">
        <v>825357</v>
      </c>
      <c r="C87" s="1" t="s">
        <v>271</v>
      </c>
      <c r="D87" s="1" t="s">
        <v>272</v>
      </c>
      <c r="E87" s="2" t="s">
        <v>273</v>
      </c>
      <c r="F87" s="2" t="s">
        <v>274</v>
      </c>
      <c r="G87" s="2" t="s">
        <v>27</v>
      </c>
      <c r="H87" s="2">
        <v>0</v>
      </c>
      <c r="I87" s="1">
        <v>0</v>
      </c>
      <c r="J87" s="3" t="s">
        <v>23</v>
      </c>
      <c r="K87" s="2" t="str">
        <f>J87*1900.00</f>
        <v>0</v>
      </c>
      <c r="L87" s="5"/>
    </row>
    <row r="88" spans="1:12" customHeight="1" ht="105" outlineLevel="4">
      <c r="A88" s="1"/>
      <c r="B88" s="1">
        <v>825358</v>
      </c>
      <c r="C88" s="1" t="s">
        <v>275</v>
      </c>
      <c r="D88" s="1" t="s">
        <v>276</v>
      </c>
      <c r="E88" s="2" t="s">
        <v>277</v>
      </c>
      <c r="F88" s="2" t="s">
        <v>26</v>
      </c>
      <c r="G88" s="2">
        <v>0</v>
      </c>
      <c r="H88" s="2">
        <v>0</v>
      </c>
      <c r="I88" s="1">
        <v>0</v>
      </c>
      <c r="J88" s="3" t="s">
        <v>23</v>
      </c>
      <c r="K88" s="2" t="str">
        <f>J88*0.00</f>
        <v>0</v>
      </c>
      <c r="L88" s="5"/>
    </row>
    <row r="89" spans="1:12" outlineLevel="1">
      <c r="A89" s="7" t="s">
        <v>278</v>
      </c>
      <c r="B89" s="7"/>
      <c r="C89" s="7"/>
      <c r="D89" s="7"/>
      <c r="E89" s="7"/>
      <c r="F89" s="7"/>
      <c r="G89" s="7"/>
      <c r="H89" s="7"/>
      <c r="I89" s="7"/>
      <c r="J89" s="7"/>
      <c r="K89" s="7"/>
      <c r="L89" s="5"/>
    </row>
    <row r="90" spans="1:12" outlineLevel="2">
      <c r="A90" s="8" t="s">
        <v>279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5"/>
    </row>
    <row r="91" spans="1:12" customHeight="1" ht="105" outlineLevel="4">
      <c r="A91" s="1"/>
      <c r="B91" s="1">
        <v>821220</v>
      </c>
      <c r="C91" s="1" t="s">
        <v>280</v>
      </c>
      <c r="D91" s="1" t="s">
        <v>281</v>
      </c>
      <c r="E91" s="2" t="s">
        <v>282</v>
      </c>
      <c r="F91" s="2" t="s">
        <v>283</v>
      </c>
      <c r="G91" s="2" t="s">
        <v>30</v>
      </c>
      <c r="H91" s="2">
        <v>9</v>
      </c>
      <c r="I91" s="1">
        <v>0</v>
      </c>
      <c r="J91" s="3" t="s">
        <v>23</v>
      </c>
      <c r="K91" s="2" t="str">
        <f>J91*6113.00</f>
        <v>0</v>
      </c>
      <c r="L91" s="5"/>
    </row>
    <row r="92" spans="1:12" customHeight="1" ht="105" outlineLevel="4">
      <c r="A92" s="1"/>
      <c r="B92" s="1">
        <v>821221</v>
      </c>
      <c r="C92" s="1" t="s">
        <v>284</v>
      </c>
      <c r="D92" s="1" t="s">
        <v>285</v>
      </c>
      <c r="E92" s="2" t="s">
        <v>286</v>
      </c>
      <c r="F92" s="2" t="s">
        <v>283</v>
      </c>
      <c r="G92" s="2">
        <v>0</v>
      </c>
      <c r="H92" s="2" t="s">
        <v>30</v>
      </c>
      <c r="I92" s="1">
        <v>0</v>
      </c>
      <c r="J92" s="3" t="s">
        <v>23</v>
      </c>
      <c r="K92" s="2" t="str">
        <f>J92*6113.00</f>
        <v>0</v>
      </c>
      <c r="L92" s="5"/>
    </row>
    <row r="93" spans="1:12" customHeight="1" ht="105" outlineLevel="4">
      <c r="A93" s="1"/>
      <c r="B93" s="1">
        <v>821222</v>
      </c>
      <c r="C93" s="1" t="s">
        <v>287</v>
      </c>
      <c r="D93" s="1" t="s">
        <v>288</v>
      </c>
      <c r="E93" s="2" t="s">
        <v>289</v>
      </c>
      <c r="F93" s="2" t="s">
        <v>290</v>
      </c>
      <c r="G93" s="2">
        <v>0</v>
      </c>
      <c r="H93" s="2">
        <v>3</v>
      </c>
      <c r="I93" s="1">
        <v>0</v>
      </c>
      <c r="J93" s="3" t="s">
        <v>23</v>
      </c>
      <c r="K93" s="2" t="str">
        <f>J93*6081.00</f>
        <v>0</v>
      </c>
      <c r="L93" s="5"/>
    </row>
    <row r="94" spans="1:12" customHeight="1" ht="105" outlineLevel="4">
      <c r="A94" s="1"/>
      <c r="B94" s="1">
        <v>821223</v>
      </c>
      <c r="C94" s="1" t="s">
        <v>291</v>
      </c>
      <c r="D94" s="1" t="s">
        <v>292</v>
      </c>
      <c r="E94" s="2" t="s">
        <v>293</v>
      </c>
      <c r="F94" s="2" t="s">
        <v>290</v>
      </c>
      <c r="G94" s="2">
        <v>0</v>
      </c>
      <c r="H94" s="2" t="s">
        <v>63</v>
      </c>
      <c r="I94" s="1">
        <v>0</v>
      </c>
      <c r="J94" s="3" t="s">
        <v>23</v>
      </c>
      <c r="K94" s="2" t="str">
        <f>J94*6081.00</f>
        <v>0</v>
      </c>
      <c r="L94" s="5"/>
    </row>
    <row r="95" spans="1:12" customHeight="1" ht="105" outlineLevel="4">
      <c r="A95" s="1"/>
      <c r="B95" s="1">
        <v>821224</v>
      </c>
      <c r="C95" s="1" t="s">
        <v>294</v>
      </c>
      <c r="D95" s="1" t="s">
        <v>295</v>
      </c>
      <c r="E95" s="2" t="s">
        <v>296</v>
      </c>
      <c r="F95" s="2" t="s">
        <v>297</v>
      </c>
      <c r="G95" s="2">
        <v>0</v>
      </c>
      <c r="H95" s="2">
        <v>0</v>
      </c>
      <c r="I95" s="1">
        <v>0</v>
      </c>
      <c r="J95" s="3" t="s">
        <v>23</v>
      </c>
      <c r="K95" s="2" t="str">
        <f>J95*6227.00</f>
        <v>0</v>
      </c>
      <c r="L95" s="5"/>
    </row>
    <row r="96" spans="1:12" customHeight="1" ht="105" outlineLevel="4">
      <c r="A96" s="1"/>
      <c r="B96" s="1">
        <v>821225</v>
      </c>
      <c r="C96" s="1" t="s">
        <v>298</v>
      </c>
      <c r="D96" s="1" t="s">
        <v>299</v>
      </c>
      <c r="E96" s="2" t="s">
        <v>300</v>
      </c>
      <c r="F96" s="2" t="s">
        <v>297</v>
      </c>
      <c r="G96" s="2">
        <v>0</v>
      </c>
      <c r="H96" s="2">
        <v>0</v>
      </c>
      <c r="I96" s="1">
        <v>0</v>
      </c>
      <c r="J96" s="3" t="s">
        <v>23</v>
      </c>
      <c r="K96" s="2" t="str">
        <f>J96*6227.00</f>
        <v>0</v>
      </c>
      <c r="L96" s="5"/>
    </row>
    <row r="97" spans="1:12" customHeight="1" ht="105" outlineLevel="4">
      <c r="A97" s="1"/>
      <c r="B97" s="1">
        <v>836173</v>
      </c>
      <c r="C97" s="1" t="s">
        <v>301</v>
      </c>
      <c r="D97" s="1" t="s">
        <v>302</v>
      </c>
      <c r="E97" s="2" t="s">
        <v>303</v>
      </c>
      <c r="F97" s="2" t="s">
        <v>304</v>
      </c>
      <c r="G97" s="2">
        <v>0</v>
      </c>
      <c r="H97" s="2">
        <v>2</v>
      </c>
      <c r="I97" s="1">
        <v>0</v>
      </c>
      <c r="J97" s="3" t="s">
        <v>23</v>
      </c>
      <c r="K97" s="2" t="str">
        <f>J97*6988.00</f>
        <v>0</v>
      </c>
      <c r="L97" s="5"/>
    </row>
    <row r="98" spans="1:12" customHeight="1" ht="105" outlineLevel="4">
      <c r="A98" s="1"/>
      <c r="B98" s="1">
        <v>836174</v>
      </c>
      <c r="C98" s="1" t="s">
        <v>305</v>
      </c>
      <c r="D98" s="1" t="s">
        <v>306</v>
      </c>
      <c r="E98" s="2" t="s">
        <v>307</v>
      </c>
      <c r="F98" s="2" t="s">
        <v>304</v>
      </c>
      <c r="G98" s="2">
        <v>0</v>
      </c>
      <c r="H98" s="2">
        <v>0</v>
      </c>
      <c r="I98" s="1">
        <v>0</v>
      </c>
      <c r="J98" s="3" t="s">
        <v>23</v>
      </c>
      <c r="K98" s="2" t="str">
        <f>J98*6988.00</f>
        <v>0</v>
      </c>
      <c r="L98" s="5"/>
    </row>
    <row r="99" spans="1:12" customHeight="1" ht="105" outlineLevel="4">
      <c r="A99" s="1"/>
      <c r="B99" s="1">
        <v>836175</v>
      </c>
      <c r="C99" s="1" t="s">
        <v>308</v>
      </c>
      <c r="D99" s="1" t="s">
        <v>309</v>
      </c>
      <c r="E99" s="2" t="s">
        <v>310</v>
      </c>
      <c r="F99" s="2" t="s">
        <v>311</v>
      </c>
      <c r="G99" s="2">
        <v>0</v>
      </c>
      <c r="H99" s="2">
        <v>0</v>
      </c>
      <c r="I99" s="1">
        <v>0</v>
      </c>
      <c r="J99" s="3" t="s">
        <v>23</v>
      </c>
      <c r="K99" s="2" t="str">
        <f>J99*6970.00</f>
        <v>0</v>
      </c>
      <c r="L99" s="5"/>
    </row>
    <row r="100" spans="1:12" customHeight="1" ht="105" outlineLevel="4">
      <c r="A100" s="1"/>
      <c r="B100" s="1">
        <v>836176</v>
      </c>
      <c r="C100" s="1" t="s">
        <v>312</v>
      </c>
      <c r="D100" s="1" t="s">
        <v>313</v>
      </c>
      <c r="E100" s="2" t="s">
        <v>314</v>
      </c>
      <c r="F100" s="2" t="s">
        <v>311</v>
      </c>
      <c r="G100" s="2">
        <v>0</v>
      </c>
      <c r="H100" s="2">
        <v>1</v>
      </c>
      <c r="I100" s="1">
        <v>0</v>
      </c>
      <c r="J100" s="3" t="s">
        <v>23</v>
      </c>
      <c r="K100" s="2" t="str">
        <f>J100*6970.00</f>
        <v>0</v>
      </c>
      <c r="L100" s="5"/>
    </row>
    <row r="101" spans="1:12" customHeight="1" ht="105" outlineLevel="4">
      <c r="A101" s="1"/>
      <c r="B101" s="1">
        <v>836177</v>
      </c>
      <c r="C101" s="1" t="s">
        <v>315</v>
      </c>
      <c r="D101" s="1" t="s">
        <v>316</v>
      </c>
      <c r="E101" s="2" t="s">
        <v>317</v>
      </c>
      <c r="F101" s="2" t="s">
        <v>318</v>
      </c>
      <c r="G101" s="2">
        <v>0</v>
      </c>
      <c r="H101" s="2">
        <v>0</v>
      </c>
      <c r="I101" s="1">
        <v>0</v>
      </c>
      <c r="J101" s="3" t="s">
        <v>23</v>
      </c>
      <c r="K101" s="2" t="str">
        <f>J101*6972.00</f>
        <v>0</v>
      </c>
      <c r="L101" s="5"/>
    </row>
    <row r="102" spans="1:12" customHeight="1" ht="105" outlineLevel="4">
      <c r="A102" s="1"/>
      <c r="B102" s="1">
        <v>836178</v>
      </c>
      <c r="C102" s="1" t="s">
        <v>319</v>
      </c>
      <c r="D102" s="1" t="s">
        <v>320</v>
      </c>
      <c r="E102" s="2" t="s">
        <v>321</v>
      </c>
      <c r="F102" s="2" t="s">
        <v>318</v>
      </c>
      <c r="G102" s="2">
        <v>0</v>
      </c>
      <c r="H102" s="2">
        <v>4</v>
      </c>
      <c r="I102" s="1">
        <v>0</v>
      </c>
      <c r="J102" s="3" t="s">
        <v>23</v>
      </c>
      <c r="K102" s="2" t="str">
        <f>J102*6972.00</f>
        <v>0</v>
      </c>
      <c r="L102" s="5"/>
    </row>
    <row r="103" spans="1:12" customHeight="1" ht="105" outlineLevel="4">
      <c r="A103" s="1"/>
      <c r="B103" s="1">
        <v>836179</v>
      </c>
      <c r="C103" s="1" t="s">
        <v>322</v>
      </c>
      <c r="D103" s="1" t="s">
        <v>323</v>
      </c>
      <c r="E103" s="2" t="s">
        <v>324</v>
      </c>
      <c r="F103" s="2" t="s">
        <v>325</v>
      </c>
      <c r="G103" s="2">
        <v>0</v>
      </c>
      <c r="H103" s="2">
        <v>0</v>
      </c>
      <c r="I103" s="1">
        <v>0</v>
      </c>
      <c r="J103" s="3" t="s">
        <v>23</v>
      </c>
      <c r="K103" s="2" t="str">
        <f>J103*6956.00</f>
        <v>0</v>
      </c>
      <c r="L103" s="5"/>
    </row>
    <row r="104" spans="1:12" customHeight="1" ht="105" outlineLevel="4">
      <c r="A104" s="1"/>
      <c r="B104" s="1">
        <v>836180</v>
      </c>
      <c r="C104" s="1" t="s">
        <v>326</v>
      </c>
      <c r="D104" s="1" t="s">
        <v>327</v>
      </c>
      <c r="E104" s="2" t="s">
        <v>328</v>
      </c>
      <c r="F104" s="2" t="s">
        <v>325</v>
      </c>
      <c r="G104" s="2">
        <v>0</v>
      </c>
      <c r="H104" s="2">
        <v>0</v>
      </c>
      <c r="I104" s="1">
        <v>0</v>
      </c>
      <c r="J104" s="3" t="s">
        <v>23</v>
      </c>
      <c r="K104" s="2" t="str">
        <f>J104*6956.00</f>
        <v>0</v>
      </c>
      <c r="L104" s="5"/>
    </row>
    <row r="105" spans="1:12" customHeight="1" ht="105" outlineLevel="4">
      <c r="A105" s="1"/>
      <c r="B105" s="1">
        <v>836181</v>
      </c>
      <c r="C105" s="1" t="s">
        <v>329</v>
      </c>
      <c r="D105" s="1" t="s">
        <v>330</v>
      </c>
      <c r="E105" s="2" t="s">
        <v>331</v>
      </c>
      <c r="F105" s="2" t="s">
        <v>332</v>
      </c>
      <c r="G105" s="2">
        <v>0</v>
      </c>
      <c r="H105" s="2">
        <v>0</v>
      </c>
      <c r="I105" s="1">
        <v>0</v>
      </c>
      <c r="J105" s="3" t="s">
        <v>23</v>
      </c>
      <c r="K105" s="2" t="str">
        <f>J105*6938.00</f>
        <v>0</v>
      </c>
      <c r="L105" s="5"/>
    </row>
    <row r="106" spans="1:12" customHeight="1" ht="105" outlineLevel="4">
      <c r="A106" s="1"/>
      <c r="B106" s="1">
        <v>836182</v>
      </c>
      <c r="C106" s="1" t="s">
        <v>333</v>
      </c>
      <c r="D106" s="1" t="s">
        <v>334</v>
      </c>
      <c r="E106" s="2" t="s">
        <v>335</v>
      </c>
      <c r="F106" s="2" t="s">
        <v>332</v>
      </c>
      <c r="G106" s="2">
        <v>0</v>
      </c>
      <c r="H106" s="2">
        <v>0</v>
      </c>
      <c r="I106" s="1">
        <v>0</v>
      </c>
      <c r="J106" s="3" t="s">
        <v>23</v>
      </c>
      <c r="K106" s="2" t="str">
        <f>J106*6938.00</f>
        <v>0</v>
      </c>
      <c r="L106" s="5"/>
    </row>
    <row r="107" spans="1:12" customHeight="1" ht="105" outlineLevel="4">
      <c r="A107" s="1"/>
      <c r="B107" s="1">
        <v>836183</v>
      </c>
      <c r="C107" s="1" t="s">
        <v>336</v>
      </c>
      <c r="D107" s="1" t="s">
        <v>337</v>
      </c>
      <c r="E107" s="2" t="s">
        <v>321</v>
      </c>
      <c r="F107" s="2" t="s">
        <v>332</v>
      </c>
      <c r="G107" s="2">
        <v>0</v>
      </c>
      <c r="H107" s="2">
        <v>0</v>
      </c>
      <c r="I107" s="1">
        <v>0</v>
      </c>
      <c r="J107" s="3" t="s">
        <v>23</v>
      </c>
      <c r="K107" s="2" t="str">
        <f>J107*6938.00</f>
        <v>0</v>
      </c>
      <c r="L107" s="5"/>
    </row>
    <row r="108" spans="1:12" customHeight="1" ht="105" outlineLevel="4">
      <c r="A108" s="1"/>
      <c r="B108" s="1">
        <v>836184</v>
      </c>
      <c r="C108" s="1" t="s">
        <v>338</v>
      </c>
      <c r="D108" s="1" t="s">
        <v>339</v>
      </c>
      <c r="E108" s="2" t="s">
        <v>340</v>
      </c>
      <c r="F108" s="2" t="s">
        <v>341</v>
      </c>
      <c r="G108" s="2">
        <v>0</v>
      </c>
      <c r="H108" s="2">
        <v>0</v>
      </c>
      <c r="I108" s="1">
        <v>0</v>
      </c>
      <c r="J108" s="3" t="s">
        <v>23</v>
      </c>
      <c r="K108" s="2" t="str">
        <f>J108*7103.00</f>
        <v>0</v>
      </c>
      <c r="L108" s="5"/>
    </row>
    <row r="109" spans="1:12" customHeight="1" ht="105" outlineLevel="4">
      <c r="A109" s="1"/>
      <c r="B109" s="1">
        <v>836185</v>
      </c>
      <c r="C109" s="1" t="s">
        <v>342</v>
      </c>
      <c r="D109" s="1" t="s">
        <v>343</v>
      </c>
      <c r="E109" s="2" t="s">
        <v>344</v>
      </c>
      <c r="F109" s="2" t="s">
        <v>341</v>
      </c>
      <c r="G109" s="2">
        <v>0</v>
      </c>
      <c r="H109" s="2">
        <v>0</v>
      </c>
      <c r="I109" s="1">
        <v>0</v>
      </c>
      <c r="J109" s="3" t="s">
        <v>23</v>
      </c>
      <c r="K109" s="2" t="str">
        <f>J109*7103.00</f>
        <v>0</v>
      </c>
      <c r="L109" s="5"/>
    </row>
    <row r="110" spans="1:12" customHeight="1" ht="105" outlineLevel="4">
      <c r="A110" s="1"/>
      <c r="B110" s="1">
        <v>836186</v>
      </c>
      <c r="C110" s="1" t="s">
        <v>345</v>
      </c>
      <c r="D110" s="1" t="s">
        <v>346</v>
      </c>
      <c r="E110" s="2" t="s">
        <v>347</v>
      </c>
      <c r="F110" s="2" t="s">
        <v>348</v>
      </c>
      <c r="G110" s="2">
        <v>0</v>
      </c>
      <c r="H110" s="2">
        <v>0</v>
      </c>
      <c r="I110" s="1">
        <v>0</v>
      </c>
      <c r="J110" s="3" t="s">
        <v>23</v>
      </c>
      <c r="K110" s="2" t="str">
        <f>J110*7086.00</f>
        <v>0</v>
      </c>
      <c r="L110" s="5"/>
    </row>
    <row r="111" spans="1:12" customHeight="1" ht="105" outlineLevel="4">
      <c r="A111" s="1"/>
      <c r="B111" s="1">
        <v>836187</v>
      </c>
      <c r="C111" s="1" t="s">
        <v>349</v>
      </c>
      <c r="D111" s="1" t="s">
        <v>350</v>
      </c>
      <c r="E111" s="2" t="s">
        <v>351</v>
      </c>
      <c r="F111" s="2" t="s">
        <v>348</v>
      </c>
      <c r="G111" s="2">
        <v>0</v>
      </c>
      <c r="H111" s="2">
        <v>0</v>
      </c>
      <c r="I111" s="1">
        <v>0</v>
      </c>
      <c r="J111" s="3" t="s">
        <v>23</v>
      </c>
      <c r="K111" s="2" t="str">
        <f>J111*7086.00</f>
        <v>0</v>
      </c>
      <c r="L111" s="5"/>
    </row>
    <row r="112" spans="1:12" customHeight="1" ht="105" outlineLevel="4">
      <c r="A112" s="1"/>
      <c r="B112" s="1">
        <v>836188</v>
      </c>
      <c r="C112" s="1" t="s">
        <v>352</v>
      </c>
      <c r="D112" s="1" t="s">
        <v>353</v>
      </c>
      <c r="E112" s="2" t="s">
        <v>354</v>
      </c>
      <c r="F112" s="2" t="s">
        <v>348</v>
      </c>
      <c r="G112" s="2">
        <v>0</v>
      </c>
      <c r="H112" s="2">
        <v>0</v>
      </c>
      <c r="I112" s="1">
        <v>0</v>
      </c>
      <c r="J112" s="3" t="s">
        <v>23</v>
      </c>
      <c r="K112" s="2" t="str">
        <f>J112*7086.00</f>
        <v>0</v>
      </c>
      <c r="L112" s="5"/>
    </row>
    <row r="113" spans="1:12" outlineLevel="1">
      <c r="A113" s="7" t="s">
        <v>355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5"/>
    </row>
    <row r="114" spans="1:12" outlineLevel="2">
      <c r="A114" s="8" t="s">
        <v>356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5"/>
    </row>
    <row r="115" spans="1:12" customHeight="1" ht="105" outlineLevel="4">
      <c r="A115" s="1"/>
      <c r="B115" s="1">
        <v>879915</v>
      </c>
      <c r="C115" s="1" t="s">
        <v>357</v>
      </c>
      <c r="D115" s="1" t="s">
        <v>358</v>
      </c>
      <c r="E115" s="2" t="s">
        <v>359</v>
      </c>
      <c r="F115" s="2" t="s">
        <v>360</v>
      </c>
      <c r="G115" s="2">
        <v>9</v>
      </c>
      <c r="H115" s="2" t="s">
        <v>63</v>
      </c>
      <c r="I115" s="1">
        <v>0</v>
      </c>
      <c r="J115" s="3" t="s">
        <v>23</v>
      </c>
      <c r="K115" s="2" t="str">
        <f>J115*2105.00</f>
        <v>0</v>
      </c>
      <c r="L115" s="5"/>
    </row>
    <row r="116" spans="1:12" customHeight="1" ht="105" outlineLevel="4">
      <c r="A116" s="1"/>
      <c r="B116" s="1">
        <v>879916</v>
      </c>
      <c r="C116" s="1" t="s">
        <v>361</v>
      </c>
      <c r="D116" s="1" t="s">
        <v>362</v>
      </c>
      <c r="E116" s="2" t="s">
        <v>363</v>
      </c>
      <c r="F116" s="2" t="s">
        <v>364</v>
      </c>
      <c r="G116" s="2">
        <v>3</v>
      </c>
      <c r="H116" s="2" t="s">
        <v>27</v>
      </c>
      <c r="I116" s="1">
        <v>0</v>
      </c>
      <c r="J116" s="3" t="s">
        <v>23</v>
      </c>
      <c r="K116" s="2" t="str">
        <f>J116*1679.00</f>
        <v>0</v>
      </c>
      <c r="L116" s="5"/>
    </row>
    <row r="117" spans="1:12" customHeight="1" ht="105" outlineLevel="4">
      <c r="A117" s="1"/>
      <c r="B117" s="1">
        <v>879917</v>
      </c>
      <c r="C117" s="1" t="s">
        <v>365</v>
      </c>
      <c r="D117" s="1" t="s">
        <v>366</v>
      </c>
      <c r="E117" s="2" t="s">
        <v>367</v>
      </c>
      <c r="F117" s="2" t="s">
        <v>360</v>
      </c>
      <c r="G117" s="2">
        <v>3</v>
      </c>
      <c r="H117" s="2" t="s">
        <v>30</v>
      </c>
      <c r="I117" s="1">
        <v>0</v>
      </c>
      <c r="J117" s="3" t="s">
        <v>23</v>
      </c>
      <c r="K117" s="2" t="str">
        <f>J117*2105.00</f>
        <v>0</v>
      </c>
      <c r="L117" s="5"/>
    </row>
    <row r="118" spans="1:12" customHeight="1" ht="105" outlineLevel="4">
      <c r="A118" s="1"/>
      <c r="B118" s="1">
        <v>879918</v>
      </c>
      <c r="C118" s="1" t="s">
        <v>368</v>
      </c>
      <c r="D118" s="1" t="s">
        <v>369</v>
      </c>
      <c r="E118" s="2" t="s">
        <v>370</v>
      </c>
      <c r="F118" s="2" t="s">
        <v>360</v>
      </c>
      <c r="G118" s="2">
        <v>0</v>
      </c>
      <c r="H118" s="2" t="s">
        <v>98</v>
      </c>
      <c r="I118" s="1">
        <v>0</v>
      </c>
      <c r="J118" s="3" t="s">
        <v>23</v>
      </c>
      <c r="K118" s="2" t="str">
        <f>J118*2105.00</f>
        <v>0</v>
      </c>
      <c r="L118" s="5"/>
    </row>
    <row r="119" spans="1:12" customHeight="1" ht="105" outlineLevel="4">
      <c r="A119" s="1"/>
      <c r="B119" s="1">
        <v>879919</v>
      </c>
      <c r="C119" s="1" t="s">
        <v>371</v>
      </c>
      <c r="D119" s="1" t="s">
        <v>372</v>
      </c>
      <c r="E119" s="2" t="s">
        <v>373</v>
      </c>
      <c r="F119" s="2" t="s">
        <v>360</v>
      </c>
      <c r="G119" s="2">
        <v>0</v>
      </c>
      <c r="H119" s="2" t="s">
        <v>30</v>
      </c>
      <c r="I119" s="1">
        <v>0</v>
      </c>
      <c r="J119" s="3" t="s">
        <v>23</v>
      </c>
      <c r="K119" s="2" t="str">
        <f>J119*2105.00</f>
        <v>0</v>
      </c>
      <c r="L119" s="5"/>
    </row>
    <row r="120" spans="1:12" customHeight="1" ht="105" outlineLevel="4">
      <c r="A120" s="1"/>
      <c r="B120" s="1">
        <v>879920</v>
      </c>
      <c r="C120" s="1" t="s">
        <v>374</v>
      </c>
      <c r="D120" s="1" t="s">
        <v>375</v>
      </c>
      <c r="E120" s="2" t="s">
        <v>376</v>
      </c>
      <c r="F120" s="2" t="s">
        <v>364</v>
      </c>
      <c r="G120" s="2">
        <v>3</v>
      </c>
      <c r="H120" s="2" t="s">
        <v>27</v>
      </c>
      <c r="I120" s="1">
        <v>0</v>
      </c>
      <c r="J120" s="3" t="s">
        <v>23</v>
      </c>
      <c r="K120" s="2" t="str">
        <f>J120*1679.00</f>
        <v>0</v>
      </c>
      <c r="L120" s="5"/>
    </row>
    <row r="121" spans="1:12" customHeight="1" ht="105" outlineLevel="4">
      <c r="A121" s="1"/>
      <c r="B121" s="1">
        <v>879921</v>
      </c>
      <c r="C121" s="1" t="s">
        <v>377</v>
      </c>
      <c r="D121" s="1" t="s">
        <v>378</v>
      </c>
      <c r="E121" s="2" t="s">
        <v>379</v>
      </c>
      <c r="F121" s="2" t="s">
        <v>364</v>
      </c>
      <c r="G121" s="2">
        <v>2</v>
      </c>
      <c r="H121" s="2" t="s">
        <v>98</v>
      </c>
      <c r="I121" s="1">
        <v>0</v>
      </c>
      <c r="J121" s="3" t="s">
        <v>23</v>
      </c>
      <c r="K121" s="2" t="str">
        <f>J121*1679.00</f>
        <v>0</v>
      </c>
      <c r="L121" s="5"/>
    </row>
    <row r="122" spans="1:12" customHeight="1" ht="105" outlineLevel="4">
      <c r="A122" s="1"/>
      <c r="B122" s="1">
        <v>879922</v>
      </c>
      <c r="C122" s="1" t="s">
        <v>380</v>
      </c>
      <c r="D122" s="1" t="s">
        <v>381</v>
      </c>
      <c r="E122" s="2" t="s">
        <v>382</v>
      </c>
      <c r="F122" s="2" t="s">
        <v>364</v>
      </c>
      <c r="G122" s="2">
        <v>7</v>
      </c>
      <c r="H122" s="2" t="s">
        <v>27</v>
      </c>
      <c r="I122" s="1">
        <v>0</v>
      </c>
      <c r="J122" s="3" t="s">
        <v>23</v>
      </c>
      <c r="K122" s="2" t="str">
        <f>J122*1679.00</f>
        <v>0</v>
      </c>
      <c r="L122" s="5"/>
    </row>
    <row r="123" spans="1:12" customHeight="1" ht="105" outlineLevel="4">
      <c r="A123" s="1"/>
      <c r="B123" s="1">
        <v>879923</v>
      </c>
      <c r="C123" s="1" t="s">
        <v>383</v>
      </c>
      <c r="D123" s="1" t="s">
        <v>384</v>
      </c>
      <c r="E123" s="2" t="s">
        <v>385</v>
      </c>
      <c r="F123" s="2" t="s">
        <v>386</v>
      </c>
      <c r="G123" s="2">
        <v>0</v>
      </c>
      <c r="H123" s="2">
        <v>0</v>
      </c>
      <c r="I123" s="1">
        <v>0</v>
      </c>
      <c r="J123" s="3" t="s">
        <v>23</v>
      </c>
      <c r="K123" s="2" t="str">
        <f>J123*2263.00</f>
        <v>0</v>
      </c>
      <c r="L123" s="5"/>
    </row>
    <row r="124" spans="1:12" customHeight="1" ht="105" outlineLevel="4">
      <c r="A124" s="1"/>
      <c r="B124" s="1">
        <v>879924</v>
      </c>
      <c r="C124" s="1" t="s">
        <v>387</v>
      </c>
      <c r="D124" s="1" t="s">
        <v>388</v>
      </c>
      <c r="E124" s="2" t="s">
        <v>389</v>
      </c>
      <c r="F124" s="2" t="s">
        <v>386</v>
      </c>
      <c r="G124" s="2">
        <v>0</v>
      </c>
      <c r="H124" s="2">
        <v>4</v>
      </c>
      <c r="I124" s="1">
        <v>0</v>
      </c>
      <c r="J124" s="3" t="s">
        <v>23</v>
      </c>
      <c r="K124" s="2" t="str">
        <f>J124*2263.00</f>
        <v>0</v>
      </c>
      <c r="L124" s="5"/>
    </row>
    <row r="125" spans="1:12" customHeight="1" ht="105" outlineLevel="4">
      <c r="A125" s="1"/>
      <c r="B125" s="1">
        <v>879925</v>
      </c>
      <c r="C125" s="1" t="s">
        <v>390</v>
      </c>
      <c r="D125" s="1" t="s">
        <v>391</v>
      </c>
      <c r="E125" s="2" t="s">
        <v>392</v>
      </c>
      <c r="F125" s="2" t="s">
        <v>393</v>
      </c>
      <c r="G125" s="2">
        <v>5</v>
      </c>
      <c r="H125" s="2" t="s">
        <v>63</v>
      </c>
      <c r="I125" s="1">
        <v>0</v>
      </c>
      <c r="J125" s="3" t="s">
        <v>23</v>
      </c>
      <c r="K125" s="2" t="str">
        <f>J125*1797.00</f>
        <v>0</v>
      </c>
      <c r="L125" s="5"/>
    </row>
    <row r="126" spans="1:12" customHeight="1" ht="105" outlineLevel="4">
      <c r="A126" s="1"/>
      <c r="B126" s="1">
        <v>879926</v>
      </c>
      <c r="C126" s="1" t="s">
        <v>394</v>
      </c>
      <c r="D126" s="1" t="s">
        <v>395</v>
      </c>
      <c r="E126" s="2" t="s">
        <v>396</v>
      </c>
      <c r="F126" s="2" t="s">
        <v>393</v>
      </c>
      <c r="G126" s="2">
        <v>7</v>
      </c>
      <c r="H126" s="2">
        <v>0</v>
      </c>
      <c r="I126" s="1">
        <v>0</v>
      </c>
      <c r="J126" s="3" t="s">
        <v>23</v>
      </c>
      <c r="K126" s="2" t="str">
        <f>J126*1797.00</f>
        <v>0</v>
      </c>
      <c r="L126" s="5"/>
    </row>
    <row r="127" spans="1:12" customHeight="1" ht="105" outlineLevel="4">
      <c r="A127" s="1"/>
      <c r="B127" s="1">
        <v>879927</v>
      </c>
      <c r="C127" s="1" t="s">
        <v>397</v>
      </c>
      <c r="D127" s="1" t="s">
        <v>398</v>
      </c>
      <c r="E127" s="2" t="s">
        <v>399</v>
      </c>
      <c r="F127" s="2" t="s">
        <v>393</v>
      </c>
      <c r="G127" s="2">
        <v>0</v>
      </c>
      <c r="H127" s="2" t="s">
        <v>63</v>
      </c>
      <c r="I127" s="1">
        <v>0</v>
      </c>
      <c r="J127" s="3" t="s">
        <v>23</v>
      </c>
      <c r="K127" s="2" t="str">
        <f>J127*1797.00</f>
        <v>0</v>
      </c>
      <c r="L127" s="5"/>
    </row>
    <row r="128" spans="1:12" customHeight="1" ht="105" outlineLevel="4">
      <c r="A128" s="1"/>
      <c r="B128" s="1">
        <v>879928</v>
      </c>
      <c r="C128" s="1" t="s">
        <v>400</v>
      </c>
      <c r="D128" s="1" t="s">
        <v>401</v>
      </c>
      <c r="E128" s="2" t="s">
        <v>402</v>
      </c>
      <c r="F128" s="2" t="s">
        <v>393</v>
      </c>
      <c r="G128" s="2">
        <v>0</v>
      </c>
      <c r="H128" s="2">
        <v>1</v>
      </c>
      <c r="I128" s="1">
        <v>0</v>
      </c>
      <c r="J128" s="3" t="s">
        <v>23</v>
      </c>
      <c r="K128" s="2" t="str">
        <f>J128*1797.00</f>
        <v>0</v>
      </c>
      <c r="L128" s="5"/>
    </row>
    <row r="129" spans="1:12" outlineLevel="1">
      <c r="A129" s="7" t="s">
        <v>403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5"/>
    </row>
    <row r="130" spans="1:12" outlineLevel="2">
      <c r="A130" s="8" t="s">
        <v>404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5"/>
    </row>
    <row r="131" spans="1:12" customHeight="1" ht="105" outlineLevel="4">
      <c r="A131" s="1"/>
      <c r="B131" s="1">
        <v>821311</v>
      </c>
      <c r="C131" s="1" t="s">
        <v>405</v>
      </c>
      <c r="D131" s="1" t="s">
        <v>406</v>
      </c>
      <c r="E131" s="2" t="s">
        <v>407</v>
      </c>
      <c r="F131" s="2" t="s">
        <v>408</v>
      </c>
      <c r="G131" s="2" t="s">
        <v>30</v>
      </c>
      <c r="H131" s="2">
        <v>0</v>
      </c>
      <c r="I131" s="1">
        <v>0</v>
      </c>
      <c r="J131" s="3" t="s">
        <v>23</v>
      </c>
      <c r="K131" s="2" t="str">
        <f>J131*242.46</f>
        <v>0</v>
      </c>
      <c r="L131" s="5"/>
    </row>
    <row r="132" spans="1:12" customHeight="1" ht="105" outlineLevel="4">
      <c r="A132" s="1"/>
      <c r="B132" s="1">
        <v>821312</v>
      </c>
      <c r="C132" s="1" t="s">
        <v>409</v>
      </c>
      <c r="D132" s="1" t="s">
        <v>410</v>
      </c>
      <c r="E132" s="2" t="s">
        <v>411</v>
      </c>
      <c r="F132" s="2" t="s">
        <v>412</v>
      </c>
      <c r="G132" s="2">
        <v>4</v>
      </c>
      <c r="H132" s="2">
        <v>0</v>
      </c>
      <c r="I132" s="1">
        <v>0</v>
      </c>
      <c r="J132" s="3" t="s">
        <v>23</v>
      </c>
      <c r="K132" s="2" t="str">
        <f>J132*279.65</f>
        <v>0</v>
      </c>
      <c r="L132" s="5"/>
    </row>
    <row r="133" spans="1:12" outlineLevel="2">
      <c r="A133" s="8" t="s">
        <v>413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5"/>
    </row>
    <row r="134" spans="1:12" customHeight="1" ht="105" outlineLevel="4">
      <c r="A134" s="1"/>
      <c r="B134" s="1">
        <v>830860</v>
      </c>
      <c r="C134" s="1" t="s">
        <v>414</v>
      </c>
      <c r="D134" s="1"/>
      <c r="E134" s="2" t="s">
        <v>415</v>
      </c>
      <c r="F134" s="2" t="s">
        <v>416</v>
      </c>
      <c r="G134" s="2">
        <v>0</v>
      </c>
      <c r="H134" s="2">
        <v>0</v>
      </c>
      <c r="I134" s="1">
        <v>0</v>
      </c>
      <c r="J134" s="3" t="s">
        <v>23</v>
      </c>
      <c r="K134" s="2" t="str">
        <f>J134*553.16</f>
        <v>0</v>
      </c>
      <c r="L134" s="5"/>
    </row>
    <row r="135" spans="1:12" customHeight="1" ht="105" outlineLevel="4">
      <c r="A135" s="1"/>
      <c r="B135" s="1">
        <v>830862</v>
      </c>
      <c r="C135" s="1" t="s">
        <v>417</v>
      </c>
      <c r="D135" s="1"/>
      <c r="E135" s="2" t="s">
        <v>418</v>
      </c>
      <c r="F135" s="2" t="s">
        <v>419</v>
      </c>
      <c r="G135" s="2">
        <v>-5</v>
      </c>
      <c r="H135" s="2">
        <v>0</v>
      </c>
      <c r="I135" s="1">
        <v>0</v>
      </c>
      <c r="J135" s="3" t="s">
        <v>23</v>
      </c>
      <c r="K135" s="2" t="str">
        <f>J135*615.52</f>
        <v>0</v>
      </c>
      <c r="L135" s="5"/>
    </row>
    <row r="136" spans="1:12" customHeight="1" ht="105" outlineLevel="4">
      <c r="A136" s="1"/>
      <c r="B136" s="1">
        <v>830866</v>
      </c>
      <c r="C136" s="1" t="s">
        <v>420</v>
      </c>
      <c r="D136" s="1"/>
      <c r="E136" s="2" t="s">
        <v>421</v>
      </c>
      <c r="F136" s="2" t="s">
        <v>416</v>
      </c>
      <c r="G136" s="2">
        <v>0</v>
      </c>
      <c r="H136" s="2">
        <v>0</v>
      </c>
      <c r="I136" s="1">
        <v>0</v>
      </c>
      <c r="J136" s="3" t="s">
        <v>23</v>
      </c>
      <c r="K136" s="2" t="str">
        <f>J136*553.16</f>
        <v>0</v>
      </c>
      <c r="L136" s="5"/>
    </row>
    <row r="137" spans="1:12" customHeight="1" ht="105" outlineLevel="4">
      <c r="A137" s="1"/>
      <c r="B137" s="1">
        <v>830877</v>
      </c>
      <c r="C137" s="1" t="s">
        <v>422</v>
      </c>
      <c r="D137" s="1"/>
      <c r="E137" s="2" t="s">
        <v>423</v>
      </c>
      <c r="F137" s="2" t="s">
        <v>424</v>
      </c>
      <c r="G137" s="2">
        <v>0</v>
      </c>
      <c r="H137" s="2">
        <v>0</v>
      </c>
      <c r="I137" s="1">
        <v>0</v>
      </c>
      <c r="J137" s="3" t="s">
        <v>23</v>
      </c>
      <c r="K137" s="2" t="str">
        <f>J137*794.54</f>
        <v>0</v>
      </c>
      <c r="L137" s="5"/>
    </row>
    <row r="138" spans="1:12" customHeight="1" ht="105" outlineLevel="4">
      <c r="A138" s="1"/>
      <c r="B138" s="1">
        <v>830878</v>
      </c>
      <c r="C138" s="1" t="s">
        <v>425</v>
      </c>
      <c r="D138" s="1"/>
      <c r="E138" s="2" t="s">
        <v>426</v>
      </c>
      <c r="F138" s="2" t="s">
        <v>427</v>
      </c>
      <c r="G138" s="2">
        <v>0</v>
      </c>
      <c r="H138" s="2">
        <v>0</v>
      </c>
      <c r="I138" s="1">
        <v>0</v>
      </c>
      <c r="J138" s="3" t="s">
        <v>23</v>
      </c>
      <c r="K138" s="2" t="str">
        <f>J138*854.89</f>
        <v>0</v>
      </c>
      <c r="L138" s="5"/>
    </row>
    <row r="139" spans="1:12" customHeight="1" ht="105" outlineLevel="4">
      <c r="A139" s="1"/>
      <c r="B139" s="1">
        <v>830894</v>
      </c>
      <c r="C139" s="1" t="s">
        <v>428</v>
      </c>
      <c r="D139" s="1"/>
      <c r="E139" s="2" t="s">
        <v>429</v>
      </c>
      <c r="F139" s="2" t="s">
        <v>430</v>
      </c>
      <c r="G139" s="2">
        <v>0</v>
      </c>
      <c r="H139" s="2">
        <v>0</v>
      </c>
      <c r="I139" s="1">
        <v>0</v>
      </c>
      <c r="J139" s="3" t="s">
        <v>23</v>
      </c>
      <c r="K139" s="2" t="str">
        <f>J139*868.97</f>
        <v>0</v>
      </c>
      <c r="L139" s="5"/>
    </row>
    <row r="140" spans="1:12" customHeight="1" ht="105" outlineLevel="4">
      <c r="A140" s="1"/>
      <c r="B140" s="1">
        <v>830896</v>
      </c>
      <c r="C140" s="1" t="s">
        <v>431</v>
      </c>
      <c r="D140" s="1"/>
      <c r="E140" s="2" t="s">
        <v>432</v>
      </c>
      <c r="F140" s="2" t="s">
        <v>433</v>
      </c>
      <c r="G140" s="2">
        <v>0</v>
      </c>
      <c r="H140" s="2">
        <v>0</v>
      </c>
      <c r="I140" s="1">
        <v>0</v>
      </c>
      <c r="J140" s="3" t="s">
        <v>23</v>
      </c>
      <c r="K140" s="2" t="str">
        <f>J140*1011.78</f>
        <v>0</v>
      </c>
      <c r="L140" s="5"/>
    </row>
    <row r="141" spans="1:12" outlineLevel="2">
      <c r="A141" s="8" t="s">
        <v>434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5"/>
    </row>
    <row r="142" spans="1:12" customHeight="1" ht="105" outlineLevel="4">
      <c r="A142" s="1"/>
      <c r="B142" s="1">
        <v>836192</v>
      </c>
      <c r="C142" s="1" t="s">
        <v>435</v>
      </c>
      <c r="D142" s="1" t="s">
        <v>436</v>
      </c>
      <c r="E142" s="2" t="s">
        <v>437</v>
      </c>
      <c r="F142" s="2" t="s">
        <v>438</v>
      </c>
      <c r="G142" s="2">
        <v>-1</v>
      </c>
      <c r="H142" s="2" t="s">
        <v>27</v>
      </c>
      <c r="I142" s="1">
        <v>0</v>
      </c>
      <c r="J142" s="3" t="s">
        <v>23</v>
      </c>
      <c r="K142" s="2" t="str">
        <f>J142*1175.00</f>
        <v>0</v>
      </c>
      <c r="L142" s="5"/>
    </row>
    <row r="143" spans="1:12" customHeight="1" ht="105" outlineLevel="4">
      <c r="A143" s="1"/>
      <c r="B143" s="1">
        <v>836193</v>
      </c>
      <c r="C143" s="1" t="s">
        <v>439</v>
      </c>
      <c r="D143" s="1" t="s">
        <v>440</v>
      </c>
      <c r="E143" s="2" t="s">
        <v>441</v>
      </c>
      <c r="F143" s="2" t="s">
        <v>442</v>
      </c>
      <c r="G143" s="2">
        <v>0</v>
      </c>
      <c r="H143" s="2" t="s">
        <v>98</v>
      </c>
      <c r="I143" s="1">
        <v>0</v>
      </c>
      <c r="J143" s="3" t="s">
        <v>23</v>
      </c>
      <c r="K143" s="2" t="str">
        <f>J143*714.00</f>
        <v>0</v>
      </c>
      <c r="L143" s="5"/>
    </row>
    <row r="144" spans="1:12" customHeight="1" ht="105" outlineLevel="4">
      <c r="A144" s="1"/>
      <c r="B144" s="1">
        <v>836194</v>
      </c>
      <c r="C144" s="1" t="s">
        <v>443</v>
      </c>
      <c r="D144" s="1" t="s">
        <v>444</v>
      </c>
      <c r="E144" s="2" t="s">
        <v>445</v>
      </c>
      <c r="F144" s="2" t="s">
        <v>442</v>
      </c>
      <c r="G144" s="2">
        <v>0</v>
      </c>
      <c r="H144" s="2" t="s">
        <v>98</v>
      </c>
      <c r="I144" s="1">
        <v>0</v>
      </c>
      <c r="J144" s="3" t="s">
        <v>23</v>
      </c>
      <c r="K144" s="2" t="str">
        <f>J144*714.00</f>
        <v>0</v>
      </c>
      <c r="L144" s="5"/>
    </row>
    <row r="145" spans="1:12" customHeight="1" ht="105" outlineLevel="4">
      <c r="A145" s="1"/>
      <c r="B145" s="1">
        <v>836195</v>
      </c>
      <c r="C145" s="1" t="s">
        <v>446</v>
      </c>
      <c r="D145" s="1" t="s">
        <v>447</v>
      </c>
      <c r="E145" s="2" t="s">
        <v>448</v>
      </c>
      <c r="F145" s="2" t="s">
        <v>449</v>
      </c>
      <c r="G145" s="2">
        <v>3</v>
      </c>
      <c r="H145" s="2" t="s">
        <v>98</v>
      </c>
      <c r="I145" s="1">
        <v>0</v>
      </c>
      <c r="J145" s="3" t="s">
        <v>23</v>
      </c>
      <c r="K145" s="2" t="str">
        <f>J145*467.00</f>
        <v>0</v>
      </c>
      <c r="L145" s="5"/>
    </row>
    <row r="146" spans="1:12" customHeight="1" ht="105" outlineLevel="4">
      <c r="A146" s="1"/>
      <c r="B146" s="1">
        <v>836196</v>
      </c>
      <c r="C146" s="1" t="s">
        <v>450</v>
      </c>
      <c r="D146" s="1" t="s">
        <v>451</v>
      </c>
      <c r="E146" s="2" t="s">
        <v>452</v>
      </c>
      <c r="F146" s="2" t="s">
        <v>449</v>
      </c>
      <c r="G146" s="2">
        <v>0</v>
      </c>
      <c r="H146" s="2" t="s">
        <v>98</v>
      </c>
      <c r="I146" s="1">
        <v>0</v>
      </c>
      <c r="J146" s="3" t="s">
        <v>23</v>
      </c>
      <c r="K146" s="2" t="str">
        <f>J146*467.00</f>
        <v>0</v>
      </c>
      <c r="L14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:K5"/>
    <mergeCell ref="A73:K73"/>
    <mergeCell ref="A89:K89"/>
    <mergeCell ref="A113:K113"/>
    <mergeCell ref="A129:K129"/>
    <mergeCell ref="A6:K6"/>
    <mergeCell ref="A25:K25"/>
    <mergeCell ref="A33:K33"/>
    <mergeCell ref="A38:K38"/>
    <mergeCell ref="A44:K44"/>
    <mergeCell ref="A59:K59"/>
    <mergeCell ref="A74:K74"/>
    <mergeCell ref="A84:K84"/>
    <mergeCell ref="A90:K90"/>
    <mergeCell ref="A114:K114"/>
    <mergeCell ref="A130:K130"/>
    <mergeCell ref="A133:K133"/>
    <mergeCell ref="A141:K14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2025-10-29T11:31:54+03:00</dcterms:created>
  <dcterms:modified xsi:type="dcterms:W3CDTF">2025-10-29T11:31:54+03:00</dcterms:modified>
  <dc:title>Untitled Spreadsheet</dc:title>
  <dc:description/>
  <dc:subject/>
  <cp:keywords/>
  <cp:category/>
</cp:coreProperties>
</file>