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<sst xmlns="http://schemas.openxmlformats.org/spreadsheetml/2006/main" uniqueCount="716">
  <si>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</si>
  <si>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</si>
  <si>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</si>
  <si>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</si>
  <si>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</si>
  <si>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</si>
  <si>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</si>
  <si>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</si>
  <si>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</si>
  <si>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</si>
  <si>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</si>
  <si>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аксиальных систем</t>
  </si>
  <si>
    <t>Инструмент для аксиальных систем VALTEC</t>
  </si>
  <si>
    <t>VLC-1313006</t>
  </si>
  <si>
    <t>44067-51</t>
  </si>
  <si>
    <t>Набор аксиального инструмента (акк запрессовщик + АКК расш + насадки16-32мм)</t>
  </si>
  <si>
    <t>331 826.00 руб.</t>
  </si>
  <si>
    <t>шт</t>
  </si>
  <si>
    <t>VLC-1313007</t>
  </si>
  <si>
    <t>48348-51</t>
  </si>
  <si>
    <t>Набор аксиального инструмента (акк запрессовщик + РУЧН расш + насадки16-32мм)</t>
  </si>
  <si>
    <t>242 908.00 руб.</t>
  </si>
  <si>
    <t>VLC-900283</t>
  </si>
  <si>
    <t>VT.1240.FT.1632</t>
  </si>
  <si>
    <t>Комплект ручного инструмента для монтажа надвижных фитингов</t>
  </si>
  <si>
    <t>36 102.00 руб.</t>
  </si>
  <si>
    <t>VLC-999077</t>
  </si>
  <si>
    <t>VT.1240PZ.E.1632</t>
  </si>
  <si>
    <t>Комплект аккумуляторного инструмента, для монтажа аксиальных фитингов 16-32мм</t>
  </si>
  <si>
    <t>156 817.00 руб.</t>
  </si>
  <si>
    <t>Инструмент для аксиальных систем VIEIR</t>
  </si>
  <si>
    <t>INS-420001</t>
  </si>
  <si>
    <t>VER1225</t>
  </si>
  <si>
    <t>Ручной аппарт для аксиальных фитингов 12мм-20мм VIEIR (1/5шт)</t>
  </si>
  <si>
    <t>8 190.18 руб.</t>
  </si>
  <si>
    <t>INS-420002</t>
  </si>
  <si>
    <t>VER1232-3</t>
  </si>
  <si>
    <t>Гидравлический аппарат для аксиальных фитингов с насадками 16-20-25-32 VIEIR (1/3шт)</t>
  </si>
  <si>
    <t>24 705.89 руб.</t>
  </si>
  <si>
    <t>INS-420003</t>
  </si>
  <si>
    <t>VER1232-4</t>
  </si>
  <si>
    <t>Ручной аппарат для аксиальных фитингов с насадками 16-20-25-32 "VIEIR</t>
  </si>
  <si>
    <t>21 271.25 руб.</t>
  </si>
  <si>
    <t>INS-420004</t>
  </si>
  <si>
    <t>VER1232-5</t>
  </si>
  <si>
    <t>Ручной аппарат для аксиальных фитингов с насадками16-20-25-32 и насадками STABIL 16-20мм</t>
  </si>
  <si>
    <t>22 480.59 руб.</t>
  </si>
  <si>
    <t>INS-420005</t>
  </si>
  <si>
    <t>V-15</t>
  </si>
  <si>
    <t>Расширительные насадки для медных стальных трубок15x1,0 " VIEIR" (30/1шт)</t>
  </si>
  <si>
    <t>1 422.05 руб.</t>
  </si>
  <si>
    <t>INS-420006</t>
  </si>
  <si>
    <t>V-16</t>
  </si>
  <si>
    <t>Расширительные насадки 16x2,2 " VIEIR" (30/1шт)</t>
  </si>
  <si>
    <t>INS-420007</t>
  </si>
  <si>
    <t>V-20</t>
  </si>
  <si>
    <t>Расширительные насадки  20x2,8 "VIEIR" (30/1шт)</t>
  </si>
  <si>
    <t>INS-420008</t>
  </si>
  <si>
    <t>V-25</t>
  </si>
  <si>
    <t>Расширительные насадки  25x3.5 "VIEIR" (30/1шт)</t>
  </si>
  <si>
    <t>INS-420009</t>
  </si>
  <si>
    <t>V-32</t>
  </si>
  <si>
    <t>Расширительные насадки  32x4,4 "VIEIR" (30/1шт)</t>
  </si>
  <si>
    <t>INS-420010</t>
  </si>
  <si>
    <t>VB-16</t>
  </si>
  <si>
    <t>Расширительные насадки STABIL 16x2,6 " VIEIR" (30/1шт)</t>
  </si>
  <si>
    <t>1 435.44 руб.</t>
  </si>
  <si>
    <t>INS-420011</t>
  </si>
  <si>
    <t>VB-20</t>
  </si>
  <si>
    <t>Расширительные насадки STABIL 20x2,9 "VIEIR" (30/1шт)</t>
  </si>
  <si>
    <t>1 433.95 руб.</t>
  </si>
  <si>
    <t>INS-420012</t>
  </si>
  <si>
    <t>VB-25</t>
  </si>
  <si>
    <t>Расширительные насадки STABIL 25x3,7 "VIEIR" (30/1шт)</t>
  </si>
  <si>
    <t>INS-420013</t>
  </si>
  <si>
    <t>VB-32</t>
  </si>
  <si>
    <t>Расширительные насадки STABIL 32x4,7 "VIEIR" (30/1шт)</t>
  </si>
  <si>
    <t>INS-420014</t>
  </si>
  <si>
    <t>VER1256-3</t>
  </si>
  <si>
    <t>Ручной расширительный аппарт с насадками 16мм-20мм-25мм VIEIR (1/5шт)</t>
  </si>
  <si>
    <t>9 551.24 руб.</t>
  </si>
  <si>
    <t>INS-420015</t>
  </si>
  <si>
    <t>VER1256-4</t>
  </si>
  <si>
    <t>Аккумуляторный расширительный аппарат с насадками 16мм-20мм-25мм-32мм VIEIR (1/5шт)</t>
  </si>
  <si>
    <t>70 207.03 руб.</t>
  </si>
  <si>
    <t>INS-420020</t>
  </si>
  <si>
    <t>VB-16 A</t>
  </si>
  <si>
    <t>Расширительные насадки STABIL 16,2x2,6 " VIEIR" (30/1шт)</t>
  </si>
  <si>
    <t>INS-420021</t>
  </si>
  <si>
    <t>VB-20 A</t>
  </si>
  <si>
    <t>INS-420022</t>
  </si>
  <si>
    <t>VB-25 A</t>
  </si>
  <si>
    <t>INS-420023</t>
  </si>
  <si>
    <t>VB-32 A</t>
  </si>
  <si>
    <t>Инструмент для канализации</t>
  </si>
  <si>
    <t>Троса сантехнические</t>
  </si>
  <si>
    <t>INS-720001</t>
  </si>
  <si>
    <t>трос сантехнический канатный 6 мм (2,5 м)</t>
  </si>
  <si>
    <t>361.42 руб.</t>
  </si>
  <si>
    <t>INS-720002</t>
  </si>
  <si>
    <t>трос сантехнический канатный 6 мм (3,5 м)</t>
  </si>
  <si>
    <t>451.69 руб.</t>
  </si>
  <si>
    <t>INS-720003</t>
  </si>
  <si>
    <t>трос сантехнический канатный 6 мм (5 м)</t>
  </si>
  <si>
    <t>567.80 руб.</t>
  </si>
  <si>
    <t>INS-720004</t>
  </si>
  <si>
    <t>трос сантехнический канатный 6 мм (10 м)</t>
  </si>
  <si>
    <t>980.73 руб.</t>
  </si>
  <si>
    <t>INS-720005</t>
  </si>
  <si>
    <t>трос сантехнический пружинонавитой 9 мм (2,5 м) (30шт)</t>
  </si>
  <si>
    <t>180.56 руб.</t>
  </si>
  <si>
    <t>&gt;25</t>
  </si>
  <si>
    <t>INS-720006</t>
  </si>
  <si>
    <t>трос сантехнический пружинонавитой 9 мм (3,5 м) (25шт)</t>
  </si>
  <si>
    <t>242.35 руб.</t>
  </si>
  <si>
    <t>INS-720007</t>
  </si>
  <si>
    <t>трос сантехнический пружинонавитой 9 мм (5 м) (20шт)</t>
  </si>
  <si>
    <t>329.30 руб.</t>
  </si>
  <si>
    <t>INS-720008</t>
  </si>
  <si>
    <t>трос сантехнический пружинонавитой 9 мм (7,5 м)  (10шт)</t>
  </si>
  <si>
    <t>477.30 руб.</t>
  </si>
  <si>
    <t>INS-720009</t>
  </si>
  <si>
    <t>трос сантехнический пружинонавитой 9 мм (10 м) (10шт)</t>
  </si>
  <si>
    <t>651.20 руб.</t>
  </si>
  <si>
    <t>&gt;10</t>
  </si>
  <si>
    <t>INS-720010</t>
  </si>
  <si>
    <t>трос сантехнический пружинонавитой 13,5 мм (3,5 м) (10шт)</t>
  </si>
  <si>
    <t>567.95 руб.</t>
  </si>
  <si>
    <t>INS-720011</t>
  </si>
  <si>
    <t>трос сантехнический пружинонавитой 13,5 мм (5 м) (10шт)</t>
  </si>
  <si>
    <t>741.85 руб.</t>
  </si>
  <si>
    <t>INS-720012</t>
  </si>
  <si>
    <t>трос сантехнический пружинонавитой 13,5 мм (7,5 м) (5шт)</t>
  </si>
  <si>
    <t>1 024.90 руб.</t>
  </si>
  <si>
    <t>INS-720013</t>
  </si>
  <si>
    <t>трос сантехнический пружинонавитой 13,5 мм (10 м) (5шт)</t>
  </si>
  <si>
    <t>1 309.80 руб.</t>
  </si>
  <si>
    <t>INS-720014</t>
  </si>
  <si>
    <t>трос сантехнический пружинонавитой 13,5 мм (15 м) (3шт)</t>
  </si>
  <si>
    <t>1 883.30 руб.</t>
  </si>
  <si>
    <t>INS-720015</t>
  </si>
  <si>
    <t>трос сантехнический пружинонавитой 13 мм (20 м) (2шт)</t>
  </si>
  <si>
    <t>2 462.35 руб.</t>
  </si>
  <si>
    <t>INS-720016</t>
  </si>
  <si>
    <t>трос сантехнический пружинонавитой 13 мм (25 м) (2шт)</t>
  </si>
  <si>
    <t>3 052.50 руб.</t>
  </si>
  <si>
    <t>INS-720017</t>
  </si>
  <si>
    <t>трос сантехнический пружинонавитой 9 мм (15 м)  (8шт)</t>
  </si>
  <si>
    <t>900.95 руб.</t>
  </si>
  <si>
    <t>INS-720018</t>
  </si>
  <si>
    <t>трос сантехнический пружинонавитой 9 мм (20 м)  (6шт)</t>
  </si>
  <si>
    <t>1 156.25 руб.</t>
  </si>
  <si>
    <t>INS-720019</t>
  </si>
  <si>
    <t>трос сантехнический пружинонавитой 9 мм (25 м) (4шт)</t>
  </si>
  <si>
    <t>1 457.80 руб.</t>
  </si>
  <si>
    <t>INS-720020</t>
  </si>
  <si>
    <t>трос сантехнический пружинонавитой 13,5 мм (2,5 м) (10шт)</t>
  </si>
  <si>
    <t>444.00 руб.</t>
  </si>
  <si>
    <t>Инструмент для металлических труб</t>
  </si>
  <si>
    <t>Инструмент для металлических труб VALTEC</t>
  </si>
  <si>
    <t>VLC-1312001</t>
  </si>
  <si>
    <t>VT.570107.V.12</t>
  </si>
  <si>
    <t>Насадка 12 V, для пресс-инструмента электр. (стандарт V), VALTEC</t>
  </si>
  <si>
    <t>19 731.00 руб.</t>
  </si>
  <si>
    <t>VLC-1312002</t>
  </si>
  <si>
    <t>VT.570115.V.15</t>
  </si>
  <si>
    <t>Насадка 15 V, для пресс-инструмента электр. (стандарт V), VALTEC</t>
  </si>
  <si>
    <t>VLC-1312003</t>
  </si>
  <si>
    <t>VT.570135.V.22</t>
  </si>
  <si>
    <t>Насадка 22 V, для пресс-инструмента электр. (стандарт V), VALTEC</t>
  </si>
  <si>
    <t>VLC-1312004</t>
  </si>
  <si>
    <t>VT.570145.V.28</t>
  </si>
  <si>
    <t>Насадка 28 V, для пресс-инструмента электр. (стандарт V), VALTEC</t>
  </si>
  <si>
    <t>VLC-1312005</t>
  </si>
  <si>
    <t>VT.570155.V.35</t>
  </si>
  <si>
    <t>Насадка 35 V, для пресс-инструмента электр. (стандарт V), VALTEC</t>
  </si>
  <si>
    <t>VLC-1312006</t>
  </si>
  <si>
    <t>VT.PB2.V.15</t>
  </si>
  <si>
    <t>Насадка PB2 15мм V-профиль, для пресс-инструмента электр. (44694-50)</t>
  </si>
  <si>
    <t>23 077.00 руб.</t>
  </si>
  <si>
    <t>VLC-1312007</t>
  </si>
  <si>
    <t>VT.PB2.V.22</t>
  </si>
  <si>
    <t>Насадка PB2 22мм V-профиль, для пресс-инструмента электр. (44696-50)</t>
  </si>
  <si>
    <t>VLC-1312008</t>
  </si>
  <si>
    <t>VT.PB2.V.28</t>
  </si>
  <si>
    <t>Насадка PB2 28мм V-профиль, для пресс-инструмента электр. (44697-50)</t>
  </si>
  <si>
    <t>VLC-1312009</t>
  </si>
  <si>
    <t>VT.PB2.V.35</t>
  </si>
  <si>
    <t>Насадка PB2 35мм V-профиль, для пресс-инструмента электр. (44698-50)</t>
  </si>
  <si>
    <t>VLC-1312011</t>
  </si>
  <si>
    <t>VT.572111.PPSE.R220</t>
  </si>
  <si>
    <t>Пресс-инструмент электрический VALTEC "Power-Press SЕ" (без насадок) в стальном ящике</t>
  </si>
  <si>
    <t>133 130.00 руб.</t>
  </si>
  <si>
    <t>VLC-1312012</t>
  </si>
  <si>
    <t>VT.EFP203.0.220</t>
  </si>
  <si>
    <t>Пресс-инструмент электрический VALTEC EFP203 (без насадок) в пластиковом ящике (48319-51)</t>
  </si>
  <si>
    <t>151 423.00 руб.</t>
  </si>
  <si>
    <t>VLC-1312013</t>
  </si>
  <si>
    <t>Vti.701.0.1042</t>
  </si>
  <si>
    <t>Резак для стальных труб (10-42мм)</t>
  </si>
  <si>
    <t>9 855.00 руб.</t>
  </si>
  <si>
    <t>VLC-1312014</t>
  </si>
  <si>
    <t>Vti.735.0.0635</t>
  </si>
  <si>
    <t>Резак VALTEC для труб из нержавеющей стали (6-35мм) (пр-во ROTHENBERGER) Испания</t>
  </si>
  <si>
    <t>4 383.00 руб.</t>
  </si>
  <si>
    <t>VLC-1312015</t>
  </si>
  <si>
    <t>Vti.W701.F.010500</t>
  </si>
  <si>
    <t>Ролик отрезной для стальных труб (для 701-го резака)</t>
  </si>
  <si>
    <t>1 041.00 руб.</t>
  </si>
  <si>
    <t>VLC-1312016</t>
  </si>
  <si>
    <t>Vti.W735.SS.00I500</t>
  </si>
  <si>
    <t>Ролик отрезной для труб из нержавеющей стали (для 735-го резака)</t>
  </si>
  <si>
    <t>973.00 руб.</t>
  </si>
  <si>
    <t>VLC-1312017</t>
  </si>
  <si>
    <t>VT.PB2.V.18</t>
  </si>
  <si>
    <t>Насадка PB2 18мм V-профиль, для пресс-инструмента электр. (44695-50)</t>
  </si>
  <si>
    <t>VLC-1312018</t>
  </si>
  <si>
    <t>VT.570165.V.42</t>
  </si>
  <si>
    <t>Насадка 42 V, для пресс-инструмента электр. (стандарт V), VALTEC</t>
  </si>
  <si>
    <t>46 357.00 руб.</t>
  </si>
  <si>
    <t>VLC-1312019</t>
  </si>
  <si>
    <t>VT.570175.V.54</t>
  </si>
  <si>
    <t>Насадка 54 V, для пресс-инструмента электр. (стандарт V), VALTEC</t>
  </si>
  <si>
    <t>47 852.00 руб.</t>
  </si>
  <si>
    <t>VLC-1312020</t>
  </si>
  <si>
    <t>Гратосниматель (4-40мм, CU, S, SS) 1500002738</t>
  </si>
  <si>
    <t>944.00 руб.</t>
  </si>
  <si>
    <t>VLC-1312021</t>
  </si>
  <si>
    <t>VTm.295.V.12</t>
  </si>
  <si>
    <t>Насадка VALTEC 12мм V-профиль, для пресс-инструмента электр.</t>
  </si>
  <si>
    <t>11 540.00 руб.</t>
  </si>
  <si>
    <t>VLC-1312022</t>
  </si>
  <si>
    <t>VTm.295.V.15</t>
  </si>
  <si>
    <t>Насадка VALTEC 15мм V-профиль, для пресс-инструмента электр.</t>
  </si>
  <si>
    <t>10 368.00 руб.</t>
  </si>
  <si>
    <t>VLC-1312023</t>
  </si>
  <si>
    <t>VTm.295.V.18</t>
  </si>
  <si>
    <t>Насадка VALTEC 18мм V-профиль, для пресс-инструмента электр.</t>
  </si>
  <si>
    <t>9 907.00 руб.</t>
  </si>
  <si>
    <t>VLC-1312024</t>
  </si>
  <si>
    <t>VTm.295.V.22</t>
  </si>
  <si>
    <t>Насадка VALTEC 22мм V-профиль, для пресс-инструмента электр.</t>
  </si>
  <si>
    <t>VLC-1312025</t>
  </si>
  <si>
    <t>VTm.295.V.28</t>
  </si>
  <si>
    <t>Насадка VALTEC 28мм V-профиль, для пресс-инструмента электр.</t>
  </si>
  <si>
    <t>VLC-1312026</t>
  </si>
  <si>
    <t>VTm.295.V.35</t>
  </si>
  <si>
    <t>Насадка VALTEC 35мм V-профиль, для пресс-инструмента электр.</t>
  </si>
  <si>
    <t>VLC-900280</t>
  </si>
  <si>
    <t>VTm.295.VR.00</t>
  </si>
  <si>
    <t>Пресс-адаптер 42-54, для пресс-инструмента электрического</t>
  </si>
  <si>
    <t>11 328.00 руб.</t>
  </si>
  <si>
    <t>VLC-900281</t>
  </si>
  <si>
    <t>VTm.295.VR.42</t>
  </si>
  <si>
    <t>Пресс-кольцо 42мм V-профиль, для пресс-инструмента электрического</t>
  </si>
  <si>
    <t>18 635.00 руб.</t>
  </si>
  <si>
    <t>VLC-900282</t>
  </si>
  <si>
    <t>VTm.295.VR.54</t>
  </si>
  <si>
    <t>Пресс-кольцо 54мм V-профиль, для пресс-инструмента электрического</t>
  </si>
  <si>
    <t>20 768.00 руб.</t>
  </si>
  <si>
    <t>VLC-999076</t>
  </si>
  <si>
    <t>VT.1550.UCZ.220</t>
  </si>
  <si>
    <t>Пресс-инструмент электрический VALTEC "CZ" (без насадок), универсальный, в стальном ящике</t>
  </si>
  <si>
    <t>75 953.00 руб.</t>
  </si>
  <si>
    <t>Инструмент для металлических труб VIEIR</t>
  </si>
  <si>
    <t>INS-420018</t>
  </si>
  <si>
    <t>VER1262</t>
  </si>
  <si>
    <t>Аккумуляторный инструмент для аксиальных фитингов с насадками 16-20-25-32</t>
  </si>
  <si>
    <t>103 131.35 руб.</t>
  </si>
  <si>
    <t>INS-520001</t>
  </si>
  <si>
    <t>VER810</t>
  </si>
  <si>
    <t>Труборез роликовый для труб 14-63мм (1/5шт)</t>
  </si>
  <si>
    <t>965.39 руб.</t>
  </si>
  <si>
    <t>INS-520002</t>
  </si>
  <si>
    <t>VER811</t>
  </si>
  <si>
    <t>Труборез роликовый для труб 50-127мм (1/5шт)</t>
  </si>
  <si>
    <t>3 302.25 руб.</t>
  </si>
  <si>
    <t>INS-520004</t>
  </si>
  <si>
    <t>VER1258</t>
  </si>
  <si>
    <t>Ручной пресс аппарат поворотный 360 с комплектом насадок 16-20-26-32 в пластик кейсе (1/4шт)</t>
  </si>
  <si>
    <t>8 392.48 руб.</t>
  </si>
  <si>
    <t>INS-520005</t>
  </si>
  <si>
    <t>VER1276</t>
  </si>
  <si>
    <t>Электрический пресс аппарат VIEIR с комплектом насадок 15-22-28-35мм в пластик кейсе (1шт)</t>
  </si>
  <si>
    <t>100 894.15 руб.</t>
  </si>
  <si>
    <t>INS-520006</t>
  </si>
  <si>
    <t>VER1276-15</t>
  </si>
  <si>
    <t>Насадка V профиль 15мм для электрического пресс инструмента</t>
  </si>
  <si>
    <t>6 411.13 руб.</t>
  </si>
  <si>
    <t>INS-520007</t>
  </si>
  <si>
    <t>VER1276-22</t>
  </si>
  <si>
    <t>Насадка V профиль 22мм для электрического пресс инструмента</t>
  </si>
  <si>
    <t>INS-520008</t>
  </si>
  <si>
    <t>VER1276-28</t>
  </si>
  <si>
    <t>Насадка V профиль 28мм для электрического пресс инструмента</t>
  </si>
  <si>
    <t>6 418.56 руб.</t>
  </si>
  <si>
    <t>INS-520009</t>
  </si>
  <si>
    <t>VER1276-35</t>
  </si>
  <si>
    <t>Насадка V профиль 35мм для электрического пресс инструмента</t>
  </si>
  <si>
    <t>INS-520010</t>
  </si>
  <si>
    <t>VER1263</t>
  </si>
  <si>
    <t>Пресс-инструмент механический (15,22,28,35мм)  VIEIR (1шт)</t>
  </si>
  <si>
    <t>76 142.15 руб.</t>
  </si>
  <si>
    <t>INS-520011</t>
  </si>
  <si>
    <t>VER1276-18</t>
  </si>
  <si>
    <t>Насадка V профиль 18мм для электрического пресс инструмента</t>
  </si>
  <si>
    <t>Круги отрезные</t>
  </si>
  <si>
    <t>INS-530001</t>
  </si>
  <si>
    <t>круг отрезн по мет. 115*1,2*22</t>
  </si>
  <si>
    <t>29.07 руб.</t>
  </si>
  <si>
    <t>INS-530002</t>
  </si>
  <si>
    <t>круг отрезн по мет. 115*1,6*22</t>
  </si>
  <si>
    <t>28.56 руб.</t>
  </si>
  <si>
    <t>INS-530003</t>
  </si>
  <si>
    <t>круг отрезн по мет. 115*2,0*22</t>
  </si>
  <si>
    <t>36.72 руб.</t>
  </si>
  <si>
    <t>INS-530004</t>
  </si>
  <si>
    <t>круг отрезн по мет. 115*2,5*22</t>
  </si>
  <si>
    <t>37.91 руб.</t>
  </si>
  <si>
    <t>INS-530005</t>
  </si>
  <si>
    <t>круг отрезн по мет. 125*1,2*22</t>
  </si>
  <si>
    <t>39.78 руб.</t>
  </si>
  <si>
    <t>INS-530006</t>
  </si>
  <si>
    <t>круг отрезн по мет. 125*1,6*22</t>
  </si>
  <si>
    <t>41.65 руб.</t>
  </si>
  <si>
    <t>INS-530007</t>
  </si>
  <si>
    <t>круг отрезн по мет. 125*2,0*22</t>
  </si>
  <si>
    <t>50.32 руб.</t>
  </si>
  <si>
    <t>INS-530008</t>
  </si>
  <si>
    <t>круг отрезн по мет. 125*2,5*22</t>
  </si>
  <si>
    <t>48.11 руб.</t>
  </si>
  <si>
    <t>INS-530009</t>
  </si>
  <si>
    <t>круг отрезн по мет. 150*1,2*22</t>
  </si>
  <si>
    <t>43.01 руб.</t>
  </si>
  <si>
    <t>INS-530010</t>
  </si>
  <si>
    <t>круг отрезн по мет. 150*1,6*22</t>
  </si>
  <si>
    <t>50.49 руб.</t>
  </si>
  <si>
    <t>INS-530011</t>
  </si>
  <si>
    <t>круг отрезн по мет. 150*2,0*22</t>
  </si>
  <si>
    <t>43.86 руб.</t>
  </si>
  <si>
    <t>INS-530012</t>
  </si>
  <si>
    <t>круг отрезн по мет. 150*2,5*22</t>
  </si>
  <si>
    <t>56.44 руб.</t>
  </si>
  <si>
    <t>INS-530013</t>
  </si>
  <si>
    <t>круг отрезн по мет. 180*1,6*22</t>
  </si>
  <si>
    <t>58.31 руб.</t>
  </si>
  <si>
    <t>INS-530014</t>
  </si>
  <si>
    <t>круг отрезн по мет. 180*2,0*22</t>
  </si>
  <si>
    <t>61.37 руб.</t>
  </si>
  <si>
    <t>INS-530015</t>
  </si>
  <si>
    <t>круг отрезн по мет. 180*2,5*22</t>
  </si>
  <si>
    <t>63.07 руб.</t>
  </si>
  <si>
    <t>INS-530016</t>
  </si>
  <si>
    <t>круг отрезн по мет. 200*2,5*22</t>
  </si>
  <si>
    <t>66.13 руб.</t>
  </si>
  <si>
    <t>INS-530017</t>
  </si>
  <si>
    <t>круг отрезн по мет. 230*1,6*22</t>
  </si>
  <si>
    <t>112.54 руб.</t>
  </si>
  <si>
    <t>INS-530018</t>
  </si>
  <si>
    <t>круг отрезн по мет. 230*2,0*22</t>
  </si>
  <si>
    <t>124.27 руб.</t>
  </si>
  <si>
    <t>INS-530019</t>
  </si>
  <si>
    <t>круг отрезн по мет. 230*2,5*22</t>
  </si>
  <si>
    <t>133.11 руб.</t>
  </si>
  <si>
    <t>Инструмент для металлопластика</t>
  </si>
  <si>
    <t>Инструмент для металлопластика VALTEC</t>
  </si>
  <si>
    <t>VLC-1311001</t>
  </si>
  <si>
    <t>VTm.398.N.16</t>
  </si>
  <si>
    <t>Кондуктор пружинный вн. 16  (50 /200шт)</t>
  </si>
  <si>
    <t>311.00 руб.</t>
  </si>
  <si>
    <t>&gt;100</t>
  </si>
  <si>
    <t>VLC-1311002</t>
  </si>
  <si>
    <t>VTm.398.N.20</t>
  </si>
  <si>
    <t>Кондуктор пружинный вн. 20   (25 /100шт)</t>
  </si>
  <si>
    <t>455.00 руб.</t>
  </si>
  <si>
    <t>&gt;50</t>
  </si>
  <si>
    <t>VLC-1311003</t>
  </si>
  <si>
    <t>VTm.398.N.26</t>
  </si>
  <si>
    <t>Кондуктор пружинный вн. 26  (15 /60шт)</t>
  </si>
  <si>
    <t>749.00 руб.</t>
  </si>
  <si>
    <t>VLC-1311004</t>
  </si>
  <si>
    <t>VTm.398.N.32</t>
  </si>
  <si>
    <t>Кондуктор пружинный вн. 32   (10 /40шт)</t>
  </si>
  <si>
    <t>1 066.00 руб.</t>
  </si>
  <si>
    <t>VLC-1311005</t>
  </si>
  <si>
    <t>VTm.399.N.16</t>
  </si>
  <si>
    <t>Кондуктор пружинный нар. 16   (10 /40шт)</t>
  </si>
  <si>
    <t>639.00 руб.</t>
  </si>
  <si>
    <t>VLC-1311006</t>
  </si>
  <si>
    <t>VTm.399.N.20</t>
  </si>
  <si>
    <t>Кондуктор пружинный нар. 20   (8 /32шт)</t>
  </si>
  <si>
    <t>917.00 руб.</t>
  </si>
  <si>
    <t>VLC-1311007</t>
  </si>
  <si>
    <t>Пресс-инструмент электрический REMS "Пауэр-Пресс SЕ" (без насадок) в ст. Ящике</t>
  </si>
  <si>
    <t>256 244.00 руб.</t>
  </si>
  <si>
    <t>VLC-1311008</t>
  </si>
  <si>
    <t>VTm.396.0.162026</t>
  </si>
  <si>
    <t>Калибр для м/п трубы 16-20-26, с ножами для снятия фаски   (1 /35шт)</t>
  </si>
  <si>
    <t>218.00 руб.</t>
  </si>
  <si>
    <t>&gt;1000</t>
  </si>
  <si>
    <t>VLC-1311009</t>
  </si>
  <si>
    <t>VTm.397.0.160032</t>
  </si>
  <si>
    <t>Труборез VALTEC (1 /13шт)</t>
  </si>
  <si>
    <t>2 251.00 руб.</t>
  </si>
  <si>
    <t>VLC-1311010</t>
  </si>
  <si>
    <t>VTm.293.0.160032</t>
  </si>
  <si>
    <t>Пресс-инструмент ручной с компл. насадок 16-20-26-32 стандарт TH  (1 /5шт)</t>
  </si>
  <si>
    <t>19 789.00 руб.</t>
  </si>
  <si>
    <t>VLC-1311011</t>
  </si>
  <si>
    <t>VTm.294.0.16</t>
  </si>
  <si>
    <t>Вкладыш 16 для ручного пресс-инструмента VALTEC  стандарт TH   (10 /120шт)</t>
  </si>
  <si>
    <t>1 454.00 руб.</t>
  </si>
  <si>
    <t>VLC-1311012</t>
  </si>
  <si>
    <t>VTm.294.0.20</t>
  </si>
  <si>
    <t>Вкладыш 20 для ручного пресс-инструмента VALTEC стандарт TH  (10 /120шт)</t>
  </si>
  <si>
    <t>1 590.00 руб.</t>
  </si>
  <si>
    <t>VLC-1311013</t>
  </si>
  <si>
    <t>VTm.294.0.26</t>
  </si>
  <si>
    <t>Вкладыш 26 для ручного пресс-инструмента VALTEC  стандарт TH  (10 /140шт)</t>
  </si>
  <si>
    <t>1 626.00 руб.</t>
  </si>
  <si>
    <t>VLC-1311014</t>
  </si>
  <si>
    <t>VTm.294.0.32</t>
  </si>
  <si>
    <t>Вкладыш 32 для ручного пресс-инструмента VALTEC стандарт TH   (10 /160шт)</t>
  </si>
  <si>
    <t>1 822.00 руб.</t>
  </si>
  <si>
    <t>VLC-1311015</t>
  </si>
  <si>
    <t>VTm.293.L.1620</t>
  </si>
  <si>
    <t>Пресс-инструмент малогабаритный ручной  VALTEC с компл. насадок 16-20 стандарт TH  (1 /5шт)</t>
  </si>
  <si>
    <t>9 498.00 руб.</t>
  </si>
  <si>
    <t>VLC-1311016</t>
  </si>
  <si>
    <t>VTm.396.0.263240</t>
  </si>
  <si>
    <t>Калибр для м/п трубы 26-32-40, с ножами для снятия фаски (1 /24шт)</t>
  </si>
  <si>
    <t>484.00 руб.</t>
  </si>
  <si>
    <t>VLC-1311017</t>
  </si>
  <si>
    <t>VTm.295.0.16</t>
  </si>
  <si>
    <t>Насадка 16 VALTEC для пресс-инструмента электр. стандарт TH  (1 /13шт)</t>
  </si>
  <si>
    <t>7 441.00 руб.</t>
  </si>
  <si>
    <t>VLC-1311018</t>
  </si>
  <si>
    <t>VTm.295.0.20</t>
  </si>
  <si>
    <t>Насадка 20 VALTEC для пресс-инструмента электр. стандарт TH (1 /13шт)</t>
  </si>
  <si>
    <t>7 185.00 руб.</t>
  </si>
  <si>
    <t>VLC-1311019</t>
  </si>
  <si>
    <t>VTm.295.0.26</t>
  </si>
  <si>
    <t>Насадка 26 VALTEC для пресс-инструмента электр. стандарт TH  (1 /13шт)</t>
  </si>
  <si>
    <t>7 972.00 руб.</t>
  </si>
  <si>
    <t>VLC-1311020</t>
  </si>
  <si>
    <t>VTm.295.0.32</t>
  </si>
  <si>
    <t>Насадка 32 VALTEC для пресс-инструмента электр. стандарт TH (1 /13шт)</t>
  </si>
  <si>
    <t>7 653.00 руб.</t>
  </si>
  <si>
    <t>VLC-1311023</t>
  </si>
  <si>
    <t>VTm.393.0.160020</t>
  </si>
  <si>
    <t>Резак VALTEC для медных в оболочке и металлополимерных труб (1/20шт)</t>
  </si>
  <si>
    <t>2 455.00 руб.</t>
  </si>
  <si>
    <t>VLC-900275</t>
  </si>
  <si>
    <t>VTm.295.TH.16</t>
  </si>
  <si>
    <t>Насадка 16мм TH-профиль, для пресс-инструмента электрического</t>
  </si>
  <si>
    <t>9 667.00 руб.</t>
  </si>
  <si>
    <t>VLC-900276</t>
  </si>
  <si>
    <t>VTm.295.TH.20</t>
  </si>
  <si>
    <t>Насадка 20мм TH-профиль, для пресс-инструмента электрического</t>
  </si>
  <si>
    <t>VLC-900277</t>
  </si>
  <si>
    <t>VTm.295.TH.26</t>
  </si>
  <si>
    <t>Насадка 26мм TH-профиль, для пресс-инструмента электрического</t>
  </si>
  <si>
    <t>VLC-900278</t>
  </si>
  <si>
    <t>VTm.295.TH.32</t>
  </si>
  <si>
    <t>Насадка 32мм TH-профиль, для пресс-инструмента электрического</t>
  </si>
  <si>
    <t>Инструмент для металлопластика VIEIR</t>
  </si>
  <si>
    <t>INS-310005</t>
  </si>
  <si>
    <t>VER1432-2</t>
  </si>
  <si>
    <t>ручной пресс аппарат с комплектом насадок 16-32мм (1/4шт)</t>
  </si>
  <si>
    <t>8 786.66 руб.</t>
  </si>
  <si>
    <t>INS-310009</t>
  </si>
  <si>
    <t>VER1432</t>
  </si>
  <si>
    <t>ручной пресс аппарат  поворотный 360 с комплектом насадок 16мм-32мм в пластик кейсе (1/4шт)</t>
  </si>
  <si>
    <t>8 068.20 руб.</t>
  </si>
  <si>
    <t>INS-310010</t>
  </si>
  <si>
    <t>VER1432-8</t>
  </si>
  <si>
    <t>Гидравлический пресс  аппарат с комплектом насадок 16мм-32мм в пластик кейсе (1/2шт)</t>
  </si>
  <si>
    <t>15 060.94 руб.</t>
  </si>
  <si>
    <t>INS-310031</t>
  </si>
  <si>
    <t>V162026</t>
  </si>
  <si>
    <t>Калибратор для металлопластиковых труб 16-26   ViEiR  (200/10шт)</t>
  </si>
  <si>
    <t>177.01 руб.</t>
  </si>
  <si>
    <t>INS-310032</t>
  </si>
  <si>
    <t>V202632</t>
  </si>
  <si>
    <t>Калибратор для металлопластиковых труб 20-32   ViEiR  (200/10шт)</t>
  </si>
  <si>
    <t>196.35 руб.</t>
  </si>
  <si>
    <t>INS-310033</t>
  </si>
  <si>
    <t>VRD28</t>
  </si>
  <si>
    <t>Калибратор для металлопластиковых труб  "ViEiR" (60/5шт)</t>
  </si>
  <si>
    <t>476.00 руб.</t>
  </si>
  <si>
    <t>Трубогибы</t>
  </si>
  <si>
    <t>INS-520003</t>
  </si>
  <si>
    <t>VER1255-4</t>
  </si>
  <si>
    <t>Трубогиб металлопластиковых труб ручной (1/5шт)</t>
  </si>
  <si>
    <t>7 163.80 руб.</t>
  </si>
  <si>
    <t>Инструмент для полипропилена</t>
  </si>
  <si>
    <t>Инструмент для полипропилена Frap</t>
  </si>
  <si>
    <t>INS-220002</t>
  </si>
  <si>
    <t>Комплект свар. оборудования FRAP (800вт) 20-32 желез кейс</t>
  </si>
  <si>
    <t>2 196.57 руб.</t>
  </si>
  <si>
    <t>Инструмент для полипропилена VIEIR</t>
  </si>
  <si>
    <t>INS-210001</t>
  </si>
  <si>
    <t>P-32</t>
  </si>
  <si>
    <t>Комплект свар. оборудования VR (800Вт) 20-32 пластик кейс (1/10шт)</t>
  </si>
  <si>
    <t>1 139.43 руб.</t>
  </si>
  <si>
    <t>INS-210002</t>
  </si>
  <si>
    <t>A-7</t>
  </si>
  <si>
    <t>Комплект свар. оборудования VR (1500Вт) 20-40,  кейс (1/10шт)</t>
  </si>
  <si>
    <t>2 338.35 руб.</t>
  </si>
  <si>
    <t>INS-210003</t>
  </si>
  <si>
    <t>A-1</t>
  </si>
  <si>
    <t>Комплект свар. оборудования VR (2000Вт) 20-63 желез кейс (уровень, рулетка, ножницы) (1/5шт)</t>
  </si>
  <si>
    <t>3 785.69 руб.</t>
  </si>
  <si>
    <t>INS-210004</t>
  </si>
  <si>
    <t>B-8</t>
  </si>
  <si>
    <t>Комплект свар. оборудования VR (1200Вт) 20-63 желез кейс (1/10шт)</t>
  </si>
  <si>
    <t>1 755.25 руб.</t>
  </si>
  <si>
    <t>INS-210006</t>
  </si>
  <si>
    <t>V-3</t>
  </si>
  <si>
    <t>Комплект свар. оборудования VR (1400Вт) 20-63 желез кейс (1/5шт)</t>
  </si>
  <si>
    <t>3 291.84 руб.</t>
  </si>
  <si>
    <t>INS-210007</t>
  </si>
  <si>
    <t>A-9</t>
  </si>
  <si>
    <t>Комплект свар. оборудования компакт с цилинд нагрев эл-т  и регулир по вылету насадкам VR (1400Вт) 2</t>
  </si>
  <si>
    <t>3 028.55 руб.</t>
  </si>
  <si>
    <t>INS-210013</t>
  </si>
  <si>
    <t>V-2</t>
  </si>
  <si>
    <t>Комплект свар. оборудования VIEIR (2000Вт) 20-63 метал кейс (уровень, рулетка, ножницы) (1/5шт)</t>
  </si>
  <si>
    <t>4 770.41 руб.</t>
  </si>
  <si>
    <t>INS-210014</t>
  </si>
  <si>
    <t>V-4</t>
  </si>
  <si>
    <t xml:space="preserve">Комплект свар. оборудования VIEIR (800Вт) 20-32 </t>
  </si>
  <si>
    <t>1 041.25 руб.</t>
  </si>
  <si>
    <t>INS-210015</t>
  </si>
  <si>
    <t>V-5</t>
  </si>
  <si>
    <t xml:space="preserve">Комплект свар. оборудования VIEIR (800Вт) 20-32 метал кейс </t>
  </si>
  <si>
    <t>1 590.14 руб.</t>
  </si>
  <si>
    <t>INS-210016</t>
  </si>
  <si>
    <t>A-6</t>
  </si>
  <si>
    <t>Комплект свар. оборудования VR (2500Вт) 75-110 , кейс (1/10шт)</t>
  </si>
  <si>
    <t>6 161.23 руб.</t>
  </si>
  <si>
    <t>INS-210017</t>
  </si>
  <si>
    <t>A-4</t>
  </si>
  <si>
    <t>Сварочный аппарат (20-63)(2200 вт.)  VIEIR  (5/1шт)</t>
  </si>
  <si>
    <t>5 000.98 руб.</t>
  </si>
  <si>
    <t>INS-210018</t>
  </si>
  <si>
    <t>A-5</t>
  </si>
  <si>
    <t>Сварочный аппарат(20-63) (1500 вт.)  SPLAV  (5/1шт)</t>
  </si>
  <si>
    <t>4 895.36 руб.</t>
  </si>
  <si>
    <t>INS-210019</t>
  </si>
  <si>
    <t>A-8</t>
  </si>
  <si>
    <t>Сварочный аппарат (20-63)(1400 вт.)  VIEIR  (10/1шт)</t>
  </si>
  <si>
    <t>2 955.66 руб.</t>
  </si>
  <si>
    <t>INS-210021</t>
  </si>
  <si>
    <t>V-6</t>
  </si>
  <si>
    <t>Сварочный аппарат (20-32)(800 вт.)  VIEIR  (20/1шт)</t>
  </si>
  <si>
    <t>1 605.01 руб.</t>
  </si>
  <si>
    <t>Инструменты для полипропилена VALTEC</t>
  </si>
  <si>
    <t>VLC-340001</t>
  </si>
  <si>
    <t>VTp.788.0.050110</t>
  </si>
  <si>
    <t>Резак для полипропиленовых труб (50–110 мм)</t>
  </si>
  <si>
    <t>11 962.00 руб.</t>
  </si>
  <si>
    <t>VLC-340003</t>
  </si>
  <si>
    <t>VTp.799.E.020040</t>
  </si>
  <si>
    <t>Комплект сварочного оборудования VALTEC ER-04, 20-40 мм (1500вт)   (1 /5шт)</t>
  </si>
  <si>
    <t>8 661.00 руб.</t>
  </si>
  <si>
    <t>VLC-340004</t>
  </si>
  <si>
    <t>VTp.799.E.050075</t>
  </si>
  <si>
    <t>Комплект сварочного оборудования VALTEC ER-03, 50-75 мм (2000вт)   (1 /5шт)</t>
  </si>
  <si>
    <t>17 859.00 руб.</t>
  </si>
  <si>
    <t>VLC-340005</t>
  </si>
  <si>
    <t>VTp.795.0.2025</t>
  </si>
  <si>
    <t>Торцеватель для армированной трубы 20+25  (15 /180шт)</t>
  </si>
  <si>
    <t>900.00 руб.</t>
  </si>
  <si>
    <t>VLC-340006</t>
  </si>
  <si>
    <t>VTp.795.E.020</t>
  </si>
  <si>
    <t>Торцеватель для армированной трубы 20 мм (под эл./инструмент)  (16 /192шт)</t>
  </si>
  <si>
    <t>862.00 руб.</t>
  </si>
  <si>
    <t>VLC-340007</t>
  </si>
  <si>
    <t>VTp.795.E.025</t>
  </si>
  <si>
    <t>Торцеватель для армированной трубы 25 мм (под эл./инструмент)  (12 /144шт)</t>
  </si>
  <si>
    <t>934.00 руб.</t>
  </si>
  <si>
    <t>VLC-340008</t>
  </si>
  <si>
    <t>VTp.795.E.032</t>
  </si>
  <si>
    <t>Торцеватель для армированной трубы 32 мм (под эл./инструмент)  (8 /96шт)</t>
  </si>
  <si>
    <t>1 188.00 руб.</t>
  </si>
  <si>
    <t>VLC-340009</t>
  </si>
  <si>
    <t>VTp.795.E.040</t>
  </si>
  <si>
    <t>Торцеватель для армированной трубы 40 мм (под эл./инструмент)  (6 /72шт)</t>
  </si>
  <si>
    <t>1 406.00 руб.</t>
  </si>
  <si>
    <t>VLC-340010</t>
  </si>
  <si>
    <t>VTp.795.E.050</t>
  </si>
  <si>
    <t>Торцеватель для армированной трубы 50 мм (под эл./инструмент)   (4 /48шт)</t>
  </si>
  <si>
    <t>1 799.00 руб.</t>
  </si>
  <si>
    <t>VLC-340011</t>
  </si>
  <si>
    <t>VTp.795.0.5063</t>
  </si>
  <si>
    <t>Торцеватель для армированной трубы 50-63</t>
  </si>
  <si>
    <t>3 241.00 руб.</t>
  </si>
  <si>
    <t>VLC-340012</t>
  </si>
  <si>
    <t>VTp.795.0.0075</t>
  </si>
  <si>
    <t>Торцеватель для армированной трубы 75</t>
  </si>
  <si>
    <t>4 193.00 руб.</t>
  </si>
  <si>
    <t>VLC-340013</t>
  </si>
  <si>
    <t>VTp.795.0.0090</t>
  </si>
  <si>
    <t>Торцеватель для армированной трубы 90</t>
  </si>
  <si>
    <t>4 428.00 руб.</t>
  </si>
  <si>
    <t>VLC-340014</t>
  </si>
  <si>
    <t>VTp.797.R.000020</t>
  </si>
  <si>
    <t>Сварочный ремонтный комплект для ППР 9мм</t>
  </si>
  <si>
    <t>2 220.00 руб.</t>
  </si>
  <si>
    <t>VLC-340015</t>
  </si>
  <si>
    <t>VTp.797.W.000020</t>
  </si>
  <si>
    <t>Комплект сварочных насадок для ППР 20мм</t>
  </si>
  <si>
    <t>648.00 руб.</t>
  </si>
  <si>
    <t>VLC-340016</t>
  </si>
  <si>
    <t>VTp.797.W.000025</t>
  </si>
  <si>
    <t>Комплект сварочных насадок для ППР 25мм</t>
  </si>
  <si>
    <t>725.00 руб.</t>
  </si>
  <si>
    <t>VLC-340017</t>
  </si>
  <si>
    <t>VTp.797.W.000032</t>
  </si>
  <si>
    <t>Комплект сварочных насадок для ППР 32мм</t>
  </si>
  <si>
    <t>839.00 руб.</t>
  </si>
  <si>
    <t>VLC-340018</t>
  </si>
  <si>
    <t>VTp.797.W.000040</t>
  </si>
  <si>
    <t>Комплект сварочных насадок для ППР 40мм</t>
  </si>
  <si>
    <t>957.00 руб.</t>
  </si>
  <si>
    <t>VLC-340019</t>
  </si>
  <si>
    <t>VTp.797.W.000050</t>
  </si>
  <si>
    <t>Комплект сварочных насадок для ППР 50мм</t>
  </si>
  <si>
    <t>1 559.00 руб.</t>
  </si>
  <si>
    <t>VLC-340020</t>
  </si>
  <si>
    <t>VTp.797.W.000063</t>
  </si>
  <si>
    <t>Комплект сварочных насадок для ППР 63мм</t>
  </si>
  <si>
    <t>2 345.00 руб.</t>
  </si>
  <si>
    <t>VLC-340021</t>
  </si>
  <si>
    <t>VTp.797.W.000075</t>
  </si>
  <si>
    <t>Комплект сварочных насадок для ППР 75мм</t>
  </si>
  <si>
    <t>2 893.00 руб.</t>
  </si>
  <si>
    <t>VLC-340022</t>
  </si>
  <si>
    <t>VTp.797.W.000090</t>
  </si>
  <si>
    <t>Комплект сварочных насадок для ППР 90мм</t>
  </si>
  <si>
    <t>3 549.00 руб.</t>
  </si>
  <si>
    <t>VLC-340023</t>
  </si>
  <si>
    <t>VTp.799.L.020032</t>
  </si>
  <si>
    <t>Комплект сварочного оборудования VALTEC, мини 20-32 мм (750вт)</t>
  </si>
  <si>
    <t>5 518.00 руб.</t>
  </si>
  <si>
    <t>Насадки на сварочный аппарат</t>
  </si>
  <si>
    <t>INS-240001</t>
  </si>
  <si>
    <t>Ф-20</t>
  </si>
  <si>
    <t>РХ насадка (20)</t>
  </si>
  <si>
    <t>98.18 руб.</t>
  </si>
  <si>
    <t>INS-240002</t>
  </si>
  <si>
    <t>Ф-25</t>
  </si>
  <si>
    <t>РХ насадка (25)</t>
  </si>
  <si>
    <t>132.39 руб.</t>
  </si>
  <si>
    <t>INS-240003</t>
  </si>
  <si>
    <t>Ф-32</t>
  </si>
  <si>
    <t>РХ насадка (32)</t>
  </si>
  <si>
    <t>166.60 руб.</t>
  </si>
  <si>
    <t>INS-240004</t>
  </si>
  <si>
    <t>Ф-40</t>
  </si>
  <si>
    <t>РХ насадка (40)</t>
  </si>
  <si>
    <t>226.10 руб.</t>
  </si>
  <si>
    <t>INS-240005</t>
  </si>
  <si>
    <t>Ф-50</t>
  </si>
  <si>
    <t>РХ насадка (50)</t>
  </si>
  <si>
    <t>264.78 руб.</t>
  </si>
  <si>
    <t>INS-240006</t>
  </si>
  <si>
    <t>Ф-63</t>
  </si>
  <si>
    <t>РХ насадка (63)</t>
  </si>
  <si>
    <t>324.28 руб.</t>
  </si>
  <si>
    <t>INS-240007</t>
  </si>
  <si>
    <t>РХ насадка (75)</t>
  </si>
  <si>
    <t>1 174.53 руб.</t>
  </si>
  <si>
    <t>INS-240008</t>
  </si>
  <si>
    <t>РХ насадка (90)</t>
  </si>
  <si>
    <t>1 459.65 руб.</t>
  </si>
  <si>
    <t>INS-240009</t>
  </si>
  <si>
    <t>РХ насадка (110)</t>
  </si>
  <si>
    <t>2 130.27 руб.</t>
  </si>
  <si>
    <t>INS-240020</t>
  </si>
  <si>
    <t>VG3</t>
  </si>
  <si>
    <t>Винт для насадок с шестигранником</t>
  </si>
  <si>
    <t>7.44 руб.</t>
  </si>
  <si>
    <t>Ключи и клупы</t>
  </si>
  <si>
    <t>Ключи VALTEC</t>
  </si>
  <si>
    <t>VLC-1313001</t>
  </si>
  <si>
    <t>AKEY0407</t>
  </si>
  <si>
    <t>Ключ для разъемных соединений "американка" (VALTEC, RBM) 1/2-1 1/4</t>
  </si>
  <si>
    <t>549.00 руб.</t>
  </si>
  <si>
    <t>VLC-1313002</t>
  </si>
  <si>
    <t>AKEY0407R</t>
  </si>
  <si>
    <t>Ключ для разъемных соединений "американка" с трещеткой (VALTEC, RBM) 1/2-1 1/4</t>
  </si>
  <si>
    <t>1 330.00 руб.</t>
  </si>
  <si>
    <t>VLC-1313003</t>
  </si>
  <si>
    <t>VT.AC670.0.2427</t>
  </si>
  <si>
    <t>Ключ для соединителей евроконус 24/27</t>
  </si>
  <si>
    <t>856.00 руб.</t>
  </si>
  <si>
    <t>VLC-1313004</t>
  </si>
  <si>
    <t>VT.AC671.0.0607</t>
  </si>
  <si>
    <t>Ключ для сдвоенного ниппеля (1-1 1/4)</t>
  </si>
  <si>
    <t>1 186.00 руб.</t>
  </si>
  <si>
    <t>Опрессовочный инструмент</t>
  </si>
  <si>
    <t>Опрессовочный инструмент VIEIR</t>
  </si>
  <si>
    <t>INS-620001</t>
  </si>
  <si>
    <t>RP-50</t>
  </si>
  <si>
    <t>Ручной опрессовочный инструмент VR (1/2шт)</t>
  </si>
  <si>
    <t>7 120.66 руб.</t>
  </si>
  <si>
    <t>INS-620002</t>
  </si>
  <si>
    <t>RP-51</t>
  </si>
  <si>
    <t>Ручной опрессовочный инструмент VR компакт (1/8шт)</t>
  </si>
  <si>
    <t>2 689.40 руб.</t>
  </si>
  <si>
    <t>INS-620003</t>
  </si>
  <si>
    <t>RP-53</t>
  </si>
  <si>
    <t>Ручной опрессовочный инструмент VR мини (1/10шт)</t>
  </si>
  <si>
    <t>1 227.19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</si>
</sst>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04e50ab_77ea_11ea_8111_003048fd731b_7d28a381_7d94_11ea_8111_003048fd731b1.jpeg"/><Relationship Id="rId2" Type="http://schemas.openxmlformats.org/officeDocument/2006/relationships/image" Target="../media/e04e50ad_77ea_11ea_8111_003048fd731b_7d28a382_7d94_11ea_8111_003048fd731b2.jpeg"/><Relationship Id="rId3" Type="http://schemas.openxmlformats.org/officeDocument/2006/relationships/image" Target="../media/6d083a2b_3466_11eb_81f3_003048fd731b_f51b3e02_281b_11ed_a30f_00259070b4873.jpeg"/><Relationship Id="rId4" Type="http://schemas.openxmlformats.org/officeDocument/2006/relationships/image" Target="../media/65637d4c_0b65_11ec_831e_003048fd731b_f51b3e09_281b_11ed_a30f_00259070b4874.jpeg"/><Relationship Id="rId5" Type="http://schemas.openxmlformats.org/officeDocument/2006/relationships/image" Target="../media/49bb2e9c_68f5_11ea_8111_003048fd731b_f51b3e19_281b_11ed_a30f_00259070b4875.jpeg"/><Relationship Id="rId6" Type="http://schemas.openxmlformats.org/officeDocument/2006/relationships/image" Target="../media/49bb2e9e_68f5_11ea_8111_003048fd731b_f51b3e1a_281b_11ed_a30f_00259070b4876.jpeg"/><Relationship Id="rId7" Type="http://schemas.openxmlformats.org/officeDocument/2006/relationships/image" Target="../media/49bb2ea0_68f5_11ea_8111_003048fd731b_f51b3e1c_281b_11ed_a30f_00259070b4877.jpeg"/><Relationship Id="rId8" Type="http://schemas.openxmlformats.org/officeDocument/2006/relationships/image" Target="../media/49bb2ea2_68f5_11ea_8111_003048fd731b_f51b3e23_281b_11ed_a30f_00259070b4878.jpeg"/><Relationship Id="rId9" Type="http://schemas.openxmlformats.org/officeDocument/2006/relationships/image" Target="../media/49bb2ea4_68f5_11ea_8111_003048fd731b_f51b3e10_281b_11ed_a30f_00259070b4879.jpeg"/><Relationship Id="rId10" Type="http://schemas.openxmlformats.org/officeDocument/2006/relationships/image" Target="../media/49bb2ea6_68f5_11ea_8111_003048fd731b_f51b3e11_281b_11ed_a30f_00259070b48710.jpeg"/><Relationship Id="rId11" Type="http://schemas.openxmlformats.org/officeDocument/2006/relationships/image" Target="../media/49bb2ea8_68f5_11ea_8111_003048fd731b_f51b3e12_281b_11ed_a30f_00259070b48711.jpeg"/><Relationship Id="rId12" Type="http://schemas.openxmlformats.org/officeDocument/2006/relationships/image" Target="../media/49bb2eaa_68f5_11ea_8111_003048fd731b_f51b3e13_281b_11ed_a30f_00259070b48712.jpeg"/><Relationship Id="rId13" Type="http://schemas.openxmlformats.org/officeDocument/2006/relationships/image" Target="../media/49bb2eac_68f5_11ea_8111_003048fd731b_f51b3e14_281b_11ed_a30f_00259070b48713.jpeg"/><Relationship Id="rId14" Type="http://schemas.openxmlformats.org/officeDocument/2006/relationships/image" Target="../media/49bb2eae_68f5_11ea_8111_003048fd731b_f51b3e15_281b_11ed_a30f_00259070b48714.jpeg"/><Relationship Id="rId15" Type="http://schemas.openxmlformats.org/officeDocument/2006/relationships/image" Target="../media/49bb2eb0_68f5_11ea_8111_003048fd731b_f51b3e16_281b_11ed_a30f_00259070b48715.jpeg"/><Relationship Id="rId16" Type="http://schemas.openxmlformats.org/officeDocument/2006/relationships/image" Target="../media/49bb2eb2_68f5_11ea_8111_003048fd731b_f51b3e17_281b_11ed_a30f_00259070b48716.jpeg"/><Relationship Id="rId17" Type="http://schemas.openxmlformats.org/officeDocument/2006/relationships/image" Target="../media/05c9d069_77eb_11ea_8111_003048fd731b_f51b3e18_281b_11ed_a30f_00259070b48717.jpeg"/><Relationship Id="rId18" Type="http://schemas.openxmlformats.org/officeDocument/2006/relationships/image" Target="../media/394360e3_c40a_11ea_8158_003048fd731b_4396bdf3_0312_11ef_a5a4_047c1617b14318.jpeg"/><Relationship Id="rId19" Type="http://schemas.openxmlformats.org/officeDocument/2006/relationships/image" Target="../media/394360e5_c40a_11ea_8158_003048fd731b_4396bdf5_0312_11ef_a5a4_047c1617b14319.jpeg"/><Relationship Id="rId20" Type="http://schemas.openxmlformats.org/officeDocument/2006/relationships/image" Target="../media/c1475c52_799b_11eb_8253_003048fd731b_4396bded_0312_11ef_a5a4_047c1617b14320.jpeg"/><Relationship Id="rId21" Type="http://schemas.openxmlformats.org/officeDocument/2006/relationships/image" Target="../media/c1475c54_799b_11eb_8253_003048fd731b_4396bdee_0312_11ef_a5a4_047c1617b14321.jpeg"/><Relationship Id="rId22" Type="http://schemas.openxmlformats.org/officeDocument/2006/relationships/image" Target="../media/c1475c56_799b_11eb_8253_003048fd731b_4396bdef_0312_11ef_a5a4_047c1617b14322.jpeg"/><Relationship Id="rId23" Type="http://schemas.openxmlformats.org/officeDocument/2006/relationships/image" Target="../media/c1475c58_799b_11eb_8253_003048fd731b_4396bdf0_0312_11ef_a5a4_047c1617b14323.jpeg"/><Relationship Id="rId24" Type="http://schemas.openxmlformats.org/officeDocument/2006/relationships/image" Target="../media/a7413e0a_86a6_11e9_8101_003048fd731b_5352f085_57f4_11ea_810f_003048fd731b24.jpeg"/><Relationship Id="rId25" Type="http://schemas.openxmlformats.org/officeDocument/2006/relationships/image" Target="../media/a7413e0c_86a6_11e9_8101_003048fd731b_5352f086_57f4_11ea_810f_003048fd731b25.jpeg"/><Relationship Id="rId26" Type="http://schemas.openxmlformats.org/officeDocument/2006/relationships/image" Target="../media/a7413e0e_86a6_11e9_8101_003048fd731b_5352f087_57f4_11ea_810f_003048fd731b26.jpeg"/><Relationship Id="rId27" Type="http://schemas.openxmlformats.org/officeDocument/2006/relationships/image" Target="../media/a7413e10_86a6_11e9_8101_003048fd731b_5352f084_57f4_11ea_810f_003048fd731b27.jpeg"/><Relationship Id="rId28" Type="http://schemas.openxmlformats.org/officeDocument/2006/relationships/image" Target="../media/a7413e12_86a6_11e9_8101_003048fd731b_5cc3f072_57f4_11ea_810f_003048fd731b28.jpeg"/><Relationship Id="rId29" Type="http://schemas.openxmlformats.org/officeDocument/2006/relationships/image" Target="../media/a7413e14_86a6_11e9_8101_003048fd731b_5cc3f073_57f4_11ea_810f_003048fd731b29.jpeg"/><Relationship Id="rId30" Type="http://schemas.openxmlformats.org/officeDocument/2006/relationships/image" Target="../media/a7413e16_86a6_11e9_8101_003048fd731b_5cc3f074_57f4_11ea_810f_003048fd731b30.jpeg"/><Relationship Id="rId31" Type="http://schemas.openxmlformats.org/officeDocument/2006/relationships/image" Target="../media/a7413e18_86a6_11e9_8101_003048fd731b_5cc3f075_57f4_11ea_810f_003048fd731b31.jpeg"/><Relationship Id="rId32" Type="http://schemas.openxmlformats.org/officeDocument/2006/relationships/image" Target="../media/a7413e1a_86a6_11e9_8101_003048fd731b_5cc3f071_57f4_11ea_810f_003048fd731b32.jpeg"/><Relationship Id="rId33" Type="http://schemas.openxmlformats.org/officeDocument/2006/relationships/image" Target="../media/a7413e1c_86a6_11e9_8101_003048fd731b_5cc3f06e_57f4_11ea_810f_003048fd731b33.jpeg"/><Relationship Id="rId34" Type="http://schemas.openxmlformats.org/officeDocument/2006/relationships/image" Target="../media/a7413e1e_86a6_11e9_8101_003048fd731b_5cc3f06f_57f4_11ea_810f_003048fd731b34.jpeg"/><Relationship Id="rId35" Type="http://schemas.openxmlformats.org/officeDocument/2006/relationships/image" Target="../media/a7413e20_86a6_11e9_8101_003048fd731b_5cc3f070_57f4_11ea_810f_003048fd731b35.jpeg"/><Relationship Id="rId36" Type="http://schemas.openxmlformats.org/officeDocument/2006/relationships/image" Target="../media/a7413e22_86a6_11e9_8101_003048fd731b_5352f089_57f4_11ea_810f_003048fd731b36.jpeg"/><Relationship Id="rId37" Type="http://schemas.openxmlformats.org/officeDocument/2006/relationships/image" Target="../media/a7413e24_86a6_11e9_8101_003048fd731b_5cc3f06d_57f4_11ea_810f_003048fd731b37.jpeg"/><Relationship Id="rId38" Type="http://schemas.openxmlformats.org/officeDocument/2006/relationships/image" Target="../media/a7413e26_86a6_11e9_8101_003048fd731b_4396bdfb_0312_11ef_a5a4_047c1617b14338.jpeg"/><Relationship Id="rId39" Type="http://schemas.openxmlformats.org/officeDocument/2006/relationships/image" Target="../media/a7413e28_86a6_11e9_8101_003048fd731b_5352f088_57f4_11ea_810f_003048fd731b39.jpeg"/><Relationship Id="rId40" Type="http://schemas.openxmlformats.org/officeDocument/2006/relationships/image" Target="../media/bfccdab7_7140_11ed_a386_047c1617b143_4396bdfd_0312_11ef_a5a4_047c1617b14340.jpeg"/><Relationship Id="rId41" Type="http://schemas.openxmlformats.org/officeDocument/2006/relationships/image" Target="../media/bfccdab9_7140_11ed_a386_047c1617b143_4396bdfe_0312_11ef_a5a4_047c1617b14341.jpeg"/><Relationship Id="rId42" Type="http://schemas.openxmlformats.org/officeDocument/2006/relationships/image" Target="../media/bfccdabb_7140_11ed_a386_047c1617b143_4396bdff_0312_11ef_a5a4_047c1617b14342.jpeg"/><Relationship Id="rId43" Type="http://schemas.openxmlformats.org/officeDocument/2006/relationships/image" Target="../media/bfccdac8_7140_11ed_a386_047c1617b143_4396bdfc_0312_11ef_a5a4_047c1617b14343.jpeg"/><Relationship Id="rId44" Type="http://schemas.openxmlformats.org/officeDocument/2006/relationships/image" Target="../media/a7413da0_86a6_11e9_8101_003048fd731b_fb761747_281b_11ed_a30f_00259070b48744.jpeg"/><Relationship Id="rId45" Type="http://schemas.openxmlformats.org/officeDocument/2006/relationships/image" Target="../media/a7413da2_86a6_11e9_8101_003048fd731b_fb76174e_281b_11ed_a30f_00259070b48745.jpeg"/><Relationship Id="rId46" Type="http://schemas.openxmlformats.org/officeDocument/2006/relationships/image" Target="../media/a7413da4_86a6_11e9_8101_003048fd731b_fb761755_281b_11ed_a30f_00259070b48746.jpeg"/><Relationship Id="rId47" Type="http://schemas.openxmlformats.org/officeDocument/2006/relationships/image" Target="../media/a7413da6_86a6_11e9_8101_003048fd731b_fb76175c_281b_11ed_a30f_00259070b48747.jpeg"/><Relationship Id="rId48" Type="http://schemas.openxmlformats.org/officeDocument/2006/relationships/image" Target="../media/a7413da8_86a6_11e9_8101_003048fd731b_fb761763_281b_11ed_a30f_00259070b48748.jpeg"/><Relationship Id="rId49" Type="http://schemas.openxmlformats.org/officeDocument/2006/relationships/image" Target="../media/a7413daa_86a6_11e9_8101_003048fd731b_fb761778_281b_11ed_a30f_00259070b48749.jpeg"/><Relationship Id="rId50" Type="http://schemas.openxmlformats.org/officeDocument/2006/relationships/image" Target="../media/a7413dac_86a6_11e9_8101_003048fd731b_fb761786_281b_11ed_a30f_00259070b48750.jpeg"/><Relationship Id="rId51" Type="http://schemas.openxmlformats.org/officeDocument/2006/relationships/image" Target="../media/a7413dae_86a6_11e9_8101_003048fd731b_fb76178d_281b_11ed_a30f_00259070b48751.jpeg"/><Relationship Id="rId52" Type="http://schemas.openxmlformats.org/officeDocument/2006/relationships/image" Target="../media/a7413db0_86a6_11e9_8101_003048fd731b_fb761794_281b_11ed_a30f_00259070b48752.jpeg"/><Relationship Id="rId53" Type="http://schemas.openxmlformats.org/officeDocument/2006/relationships/image" Target="../media/a7413db4_86a6_11e9_8101_003048fd731b_fb7617da_281b_11ed_a30f_00259070b48753.jpeg"/><Relationship Id="rId54" Type="http://schemas.openxmlformats.org/officeDocument/2006/relationships/image" Target="../media/a7413db6_86a6_11e9_8101_003048fd731b_fb7617e1_281b_11ed_a30f_00259070b48754.jpeg"/><Relationship Id="rId55" Type="http://schemas.openxmlformats.org/officeDocument/2006/relationships/image" Target="../media/a7413db8_86a6_11e9_8101_003048fd731b_fb7617ef_281b_11ed_a30f_00259070b48755.jpeg"/><Relationship Id="rId56" Type="http://schemas.openxmlformats.org/officeDocument/2006/relationships/image" Target="../media/a7413dba_86a6_11e9_8101_003048fd731b_fb7617f6_281b_11ed_a30f_00259070b48756.jpeg"/><Relationship Id="rId57" Type="http://schemas.openxmlformats.org/officeDocument/2006/relationships/image" Target="../media/a7413dbd_86a6_11e9_8101_003048fd731b_fb7617fd_281b_11ed_a30f_00259070b48757.jpeg"/><Relationship Id="rId58" Type="http://schemas.openxmlformats.org/officeDocument/2006/relationships/image" Target="../media/a7413dbf_86a6_11e9_8101_003048fd731b_fb761804_281b_11ed_a30f_00259070b48758.jpeg"/><Relationship Id="rId59" Type="http://schemas.openxmlformats.org/officeDocument/2006/relationships/image" Target="../media/4687ac57_ffbc_11e9_810b_003048fd731b_fb76177f_281b_11ed_a30f_00259070b48759.jpeg"/><Relationship Id="rId60" Type="http://schemas.openxmlformats.org/officeDocument/2006/relationships/image" Target="../media/4687ac53_ffbc_11e9_810b_003048fd731b_fb76176a_281b_11ed_a30f_00259070b48760.jpeg"/><Relationship Id="rId61" Type="http://schemas.openxmlformats.org/officeDocument/2006/relationships/image" Target="../media/4687ac55_ffbc_11e9_810b_003048fd731b_fb761771_281b_11ed_a30f_00259070b48761.jpeg"/><Relationship Id="rId62" Type="http://schemas.openxmlformats.org/officeDocument/2006/relationships/image" Target="../media/d981dabf_77ea_11ea_8111_003048fd731b_fb761745_281b_11ed_a30f_00259070b48762.jpeg"/><Relationship Id="rId63" Type="http://schemas.openxmlformats.org/officeDocument/2006/relationships/image" Target="../media/e04e509f_77ea_11ea_8111_003048fd731b_fb76179b_281b_11ed_a30f_00259070b48763.jpeg"/><Relationship Id="rId64" Type="http://schemas.openxmlformats.org/officeDocument/2006/relationships/image" Target="../media/e04e50a1_77ea_11ea_8111_003048fd731b_fb7617a2_281b_11ed_a30f_00259070b48764.jpeg"/><Relationship Id="rId65" Type="http://schemas.openxmlformats.org/officeDocument/2006/relationships/image" Target="../media/e04e50a3_77ea_11ea_8111_003048fd731b_fb7617a9_281b_11ed_a30f_00259070b48765.jpeg"/><Relationship Id="rId66" Type="http://schemas.openxmlformats.org/officeDocument/2006/relationships/image" Target="../media/e04e50a5_77ea_11ea_8111_003048fd731b_fb7617b0_281b_11ed_a30f_00259070b48766.jpeg"/><Relationship Id="rId67" Type="http://schemas.openxmlformats.org/officeDocument/2006/relationships/image" Target="../media/e04e50a7_77ea_11ea_8111_003048fd731b_fb7617b7_281b_11ed_a30f_00259070b48767.jpeg"/><Relationship Id="rId68" Type="http://schemas.openxmlformats.org/officeDocument/2006/relationships/image" Target="../media/e04e50a9_77ea_11ea_8111_003048fd731b_fb7617be_281b_11ed_a30f_00259070b48768.jpeg"/><Relationship Id="rId69" Type="http://schemas.openxmlformats.org/officeDocument/2006/relationships/image" Target="../media/6d083a25_3466_11eb_81f3_003048fd731b_fb7617c5_281b_11ed_a30f_00259070b48769.jpeg"/><Relationship Id="rId70" Type="http://schemas.openxmlformats.org/officeDocument/2006/relationships/image" Target="../media/6d083a27_3466_11eb_81f3_003048fd731b_a26f33cd_7c1e_11f0_a7a3_047c1617b14370.jpeg"/><Relationship Id="rId71" Type="http://schemas.openxmlformats.org/officeDocument/2006/relationships/image" Target="../media/6d083a29_3466_11eb_81f3_003048fd731b_a26f33d1_7c1e_11f0_a7a3_047c1617b14371.jpeg"/><Relationship Id="rId72" Type="http://schemas.openxmlformats.org/officeDocument/2006/relationships/image" Target="../media/65637d4a_0b65_11ec_831e_003048fd731b_4396be01_0312_11ef_a5a4_047c1617b14372.jpeg"/><Relationship Id="rId73" Type="http://schemas.openxmlformats.org/officeDocument/2006/relationships/image" Target="../media/1fcb3152_5f91_11eb_822d_003048fd731b_4396bdf9_0312_11ef_a5a4_047c1617b14373.jpeg"/><Relationship Id="rId74" Type="http://schemas.openxmlformats.org/officeDocument/2006/relationships/image" Target="../media/a7413dc5_86a6_11e9_8101_003048fd731b_0291d946_0d22_11ea_810d_003048fd731b74.jpeg"/><Relationship Id="rId75" Type="http://schemas.openxmlformats.org/officeDocument/2006/relationships/image" Target="../media/6bbade81_7c9e_11ea_8111_003048fd731b_fb76173e_281b_11ed_a30f_00259070b48775.jpeg"/><Relationship Id="rId76" Type="http://schemas.openxmlformats.org/officeDocument/2006/relationships/image" Target="../media/bde62664_091f_11eb_81b8_003048fd731b_fb76173d_281b_11ed_a30f_00259070b48776.jpeg"/><Relationship Id="rId77" Type="http://schemas.openxmlformats.org/officeDocument/2006/relationships/image" Target="../media/bde62666_091f_11eb_81b8_003048fd731b_fb76173f_281b_11ed_a30f_00259070b48777.jpeg"/><Relationship Id="rId78" Type="http://schemas.openxmlformats.org/officeDocument/2006/relationships/image" Target="../media/bde62668_091f_11eb_81b8_003048fd731b_4396be41_0312_11ef_a5a4_047c1617b14378.jpeg"/><Relationship Id="rId79" Type="http://schemas.openxmlformats.org/officeDocument/2006/relationships/image" Target="../media/bde6266a_091f_11eb_81b8_003048fd731b_4396be43_0312_11ef_a5a4_047c1617b14379.jpeg"/><Relationship Id="rId80" Type="http://schemas.openxmlformats.org/officeDocument/2006/relationships/image" Target="../media/bde6266c_091f_11eb_81b8_003048fd731b_4396be44_0312_11ef_a5a4_047c1617b14380.jpeg"/><Relationship Id="rId81" Type="http://schemas.openxmlformats.org/officeDocument/2006/relationships/image" Target="../media/bde6266e_091f_11eb_81b8_003048fd731b_4396be45_0312_11ef_a5a4_047c1617b14381.jpeg"/><Relationship Id="rId82" Type="http://schemas.openxmlformats.org/officeDocument/2006/relationships/image" Target="../media/1fcb3154_5f91_11eb_822d_003048fd731b_4396be0d_0312_11ef_a5a4_047c1617b14382.jpeg"/><Relationship Id="rId83" Type="http://schemas.openxmlformats.org/officeDocument/2006/relationships/image" Target="../media/0b44dd4d_0c78_11ec_8321_003048fd731b_4396be42_0312_11ef_a5a4_047c1617b14383.jpeg"/><Relationship Id="rId84" Type="http://schemas.openxmlformats.org/officeDocument/2006/relationships/image" Target="../media/a7413dca_86a6_11e9_8101_003048fd731b_5352f071_57f4_11ea_810f_003048fd731b84.jpeg"/><Relationship Id="rId85" Type="http://schemas.openxmlformats.org/officeDocument/2006/relationships/image" Target="../media/a7413dcc_86a6_11e9_8101_003048fd731b_5352f072_57f4_11ea_810f_003048fd731b85.jpeg"/><Relationship Id="rId86" Type="http://schemas.openxmlformats.org/officeDocument/2006/relationships/image" Target="../media/a7413dce_86a6_11e9_8101_003048fd731b_5352f073_57f4_11ea_810f_003048fd731b86.jpeg"/><Relationship Id="rId87" Type="http://schemas.openxmlformats.org/officeDocument/2006/relationships/image" Target="../media/a7413dd0_86a6_11e9_8101_003048fd731b_5352f074_57f4_11ea_810f_003048fd731b87.jpeg"/><Relationship Id="rId88" Type="http://schemas.openxmlformats.org/officeDocument/2006/relationships/image" Target="../media/a7413dd2_86a6_11e9_8101_003048fd731b_5352f075_57f4_11ea_810f_003048fd731b88.jpeg"/><Relationship Id="rId89" Type="http://schemas.openxmlformats.org/officeDocument/2006/relationships/image" Target="../media/a7413dd4_86a6_11e9_8101_003048fd731b_5352f076_57f4_11ea_810f_003048fd731b89.jpeg"/><Relationship Id="rId90" Type="http://schemas.openxmlformats.org/officeDocument/2006/relationships/image" Target="../media/a7413dd6_86a6_11e9_8101_003048fd731b_5352f077_57f4_11ea_810f_003048fd731b90.jpeg"/><Relationship Id="rId91" Type="http://schemas.openxmlformats.org/officeDocument/2006/relationships/image" Target="../media/a7413dd8_86a6_11e9_8101_003048fd731b_5352f078_57f4_11ea_810f_003048fd731b91.jpeg"/><Relationship Id="rId92" Type="http://schemas.openxmlformats.org/officeDocument/2006/relationships/image" Target="../media/a7413dda_86a6_11e9_8101_003048fd731b_5352f079_57f4_11ea_810f_003048fd731b92.jpeg"/><Relationship Id="rId93" Type="http://schemas.openxmlformats.org/officeDocument/2006/relationships/image" Target="../media/a7413ddc_86a6_11e9_8101_003048fd731b_5352f07a_57f4_11ea_810f_003048fd731b93.jpeg"/><Relationship Id="rId94" Type="http://schemas.openxmlformats.org/officeDocument/2006/relationships/image" Target="../media/a7413dde_86a6_11e9_8101_003048fd731b_5352f07b_57f4_11ea_810f_003048fd731b94.jpeg"/><Relationship Id="rId95" Type="http://schemas.openxmlformats.org/officeDocument/2006/relationships/image" Target="../media/a7413de0_86a6_11e9_8101_003048fd731b_5352f07c_57f4_11ea_810f_003048fd731b95.jpeg"/><Relationship Id="rId96" Type="http://schemas.openxmlformats.org/officeDocument/2006/relationships/image" Target="../media/a7413de2_86a6_11e9_8101_003048fd731b_5352f07d_57f4_11ea_810f_003048fd731b96.jpeg"/><Relationship Id="rId97" Type="http://schemas.openxmlformats.org/officeDocument/2006/relationships/image" Target="../media/a7413de4_86a6_11e9_8101_003048fd731b_5352f07e_57f4_11ea_810f_003048fd731b97.jpeg"/><Relationship Id="rId98" Type="http://schemas.openxmlformats.org/officeDocument/2006/relationships/image" Target="../media/a7413de6_86a6_11e9_8101_003048fd731b_5352f07f_57f4_11ea_810f_003048fd731b98.jpeg"/><Relationship Id="rId99" Type="http://schemas.openxmlformats.org/officeDocument/2006/relationships/image" Target="../media/a7413de8_86a6_11e9_8101_003048fd731b_5352f080_57f4_11ea_810f_003048fd731b99.jpeg"/><Relationship Id="rId100" Type="http://schemas.openxmlformats.org/officeDocument/2006/relationships/image" Target="../media/a7413dea_86a6_11e9_8101_003048fd731b_5352f081_57f4_11ea_810f_003048fd731b100.jpeg"/><Relationship Id="rId101" Type="http://schemas.openxmlformats.org/officeDocument/2006/relationships/image" Target="../media/a7413dec_86a6_11e9_8101_003048fd731b_5352f082_57f4_11ea_810f_003048fd731b101.jpeg"/><Relationship Id="rId102" Type="http://schemas.openxmlformats.org/officeDocument/2006/relationships/image" Target="../media/a7413dee_86a6_11e9_8101_003048fd731b_5352f083_57f4_11ea_810f_003048fd731b102.jpeg"/><Relationship Id="rId103" Type="http://schemas.openxmlformats.org/officeDocument/2006/relationships/image" Target="../media/a0a456b9_86a6_11e9_8101_003048fd731b_f51b3dc8_281b_11ed_a30f_00259070b487103.jpeg"/><Relationship Id="rId104" Type="http://schemas.openxmlformats.org/officeDocument/2006/relationships/image" Target="../media/a0a456bd_86a6_11e9_8101_003048fd731b_f51b3dce_281b_11ed_a30f_00259070b487104.jpeg"/><Relationship Id="rId105" Type="http://schemas.openxmlformats.org/officeDocument/2006/relationships/image" Target="../media/a0a456c1_86a6_11e9_8101_003048fd731b_f51b3dd4_281b_11ed_a30f_00259070b487105.jpeg"/><Relationship Id="rId106" Type="http://schemas.openxmlformats.org/officeDocument/2006/relationships/image" Target="../media/a0a456c5_86a6_11e9_8101_003048fd731b_f51b3dda_281b_11ed_a30f_00259070b487106.jpeg"/><Relationship Id="rId107" Type="http://schemas.openxmlformats.org/officeDocument/2006/relationships/image" Target="../media/a0a456c9_86a6_11e9_8101_003048fd731b_f51b3de0_281b_11ed_a30f_00259070b487107.jpeg"/><Relationship Id="rId108" Type="http://schemas.openxmlformats.org/officeDocument/2006/relationships/image" Target="../media/a0a456cd_86a6_11e9_8101_003048fd731b_f51b3de7_281b_11ed_a30f_00259070b487108.jpeg"/><Relationship Id="rId109" Type="http://schemas.openxmlformats.org/officeDocument/2006/relationships/image" Target="../media/a0a456d1_86a6_11e9_8101_003048fd731b_f51b3dee_281b_11ed_a30f_00259070b487109.jpeg"/><Relationship Id="rId110" Type="http://schemas.openxmlformats.org/officeDocument/2006/relationships/image" Target="../media/a0a456d3_86a6_11e9_8101_003048fd731b_f51b3db5_281b_11ed_a30f_00259070b487110.jpeg"/><Relationship Id="rId111" Type="http://schemas.openxmlformats.org/officeDocument/2006/relationships/image" Target="../media/a0a456d7_86a6_11e9_8101_003048fd731b_f51b3dc1_281b_11ed_a30f_00259070b487111.jpeg"/><Relationship Id="rId112" Type="http://schemas.openxmlformats.org/officeDocument/2006/relationships/image" Target="../media/a0a456db_86a6_11e9_8101_003048fd731b_f51b3d53_281b_11ed_a30f_00259070b487112.jpeg"/><Relationship Id="rId113" Type="http://schemas.openxmlformats.org/officeDocument/2006/relationships/image" Target="../media/a0a456df_86a6_11e9_8101_003048fd731b_f51b3d5a_281b_11ed_a30f_00259070b487113.jpeg"/><Relationship Id="rId114" Type="http://schemas.openxmlformats.org/officeDocument/2006/relationships/image" Target="../media/a0a456e3_86a6_11e9_8101_003048fd731b_f51b3d61_281b_11ed_a30f_00259070b487114.jpeg"/><Relationship Id="rId115" Type="http://schemas.openxmlformats.org/officeDocument/2006/relationships/image" Target="../media/a0a456e7_86a6_11e9_8101_003048fd731b_f51b3d68_281b_11ed_a30f_00259070b487115.jpeg"/><Relationship Id="rId116" Type="http://schemas.openxmlformats.org/officeDocument/2006/relationships/image" Target="../media/a0a456eb_86a6_11e9_8101_003048fd731b_f51b3d6f_281b_11ed_a30f_00259070b487116.jpeg"/><Relationship Id="rId117" Type="http://schemas.openxmlformats.org/officeDocument/2006/relationships/image" Target="../media/a0a456ef_86a6_11e9_8101_003048fd731b_634a43b7_f953_11e9_810b_003048fd731b117.jpeg"/><Relationship Id="rId118" Type="http://schemas.openxmlformats.org/officeDocument/2006/relationships/image" Target="../media/a0a456f2_86a6_11e9_8101_003048fd731b_f51b3dbb_281b_11ed_a30f_00259070b487118.jpeg"/><Relationship Id="rId119" Type="http://schemas.openxmlformats.org/officeDocument/2006/relationships/image" Target="../media/a0a456f6_86a6_11e9_8101_003048fd731b_f51b3d76_281b_11ed_a30f_00259070b487119.jpeg"/><Relationship Id="rId120" Type="http://schemas.openxmlformats.org/officeDocument/2006/relationships/image" Target="../media/a0a456fa_86a6_11e9_8101_003048fd731b_f51b3d7d_281b_11ed_a30f_00259070b487120.jpeg"/><Relationship Id="rId121" Type="http://schemas.openxmlformats.org/officeDocument/2006/relationships/image" Target="../media/a0a456fe_86a6_11e9_8101_003048fd731b_f51b3d84_281b_11ed_a30f_00259070b487121.jpeg"/><Relationship Id="rId122" Type="http://schemas.openxmlformats.org/officeDocument/2006/relationships/image" Target="../media/a0a45702_86a6_11e9_8101_003048fd731b_f51b3d8b_281b_11ed_a30f_00259070b487122.jpeg"/><Relationship Id="rId123" Type="http://schemas.openxmlformats.org/officeDocument/2006/relationships/image" Target="../media/a0a4570d_86a6_11e9_8101_003048fd731b_f51b3dae_281b_11ed_a30f_00259070b487123.jpeg"/><Relationship Id="rId124" Type="http://schemas.openxmlformats.org/officeDocument/2006/relationships/image" Target="../media/6d083a1b_3466_11eb_81f3_003048fd731b_f51b3d92_281b_11ed_a30f_00259070b487124.jpeg"/><Relationship Id="rId125" Type="http://schemas.openxmlformats.org/officeDocument/2006/relationships/image" Target="../media/6d083a1d_3466_11eb_81f3_003048fd731b_f51b3d99_281b_11ed_a30f_00259070b487125.jpeg"/><Relationship Id="rId126" Type="http://schemas.openxmlformats.org/officeDocument/2006/relationships/image" Target="../media/6d083a1f_3466_11eb_81f3_003048fd731b_f51b3da0_281b_11ed_a30f_00259070b487126.jpeg"/><Relationship Id="rId127" Type="http://schemas.openxmlformats.org/officeDocument/2006/relationships/image" Target="../media/6d083a21_3466_11eb_81f3_003048fd731b_f51b3da7_281b_11ed_a30f_00259070b487127.jpeg"/><Relationship Id="rId128" Type="http://schemas.openxmlformats.org/officeDocument/2006/relationships/image" Target="../media/a7413d82_86a6_11e9_8101_003048fd731b_f51b3d4d_281b_11ed_a30f_00259070b487128.jpeg"/><Relationship Id="rId129" Type="http://schemas.openxmlformats.org/officeDocument/2006/relationships/image" Target="../media/49bb2e98_68f5_11ea_8111_003048fd731b_f51b3d4b_281b_11ed_a30f_00259070b487129.jpeg"/><Relationship Id="rId130" Type="http://schemas.openxmlformats.org/officeDocument/2006/relationships/image" Target="../media/49bb2e9a_68f5_11ea_8111_003048fd731b_f51b3d4e_281b_11ed_a30f_00259070b487130.jpeg"/><Relationship Id="rId131" Type="http://schemas.openxmlformats.org/officeDocument/2006/relationships/image" Target="../media/1fcb31da_5f91_11eb_822d_003048fd731b_f51b3d49_281b_11ed_a30f_00259070b487131.jpeg"/><Relationship Id="rId132" Type="http://schemas.openxmlformats.org/officeDocument/2006/relationships/image" Target="../media/1fcb31dc_5f91_11eb_822d_003048fd731b_f51b3d4a_281b_11ed_a30f_00259070b487132.jpeg"/><Relationship Id="rId133" Type="http://schemas.openxmlformats.org/officeDocument/2006/relationships/image" Target="../media/0b44dd51_0c78_11ec_8321_003048fd731b_f51b3d4f_281b_11ed_a30f_00259070b487133.jpeg"/><Relationship Id="rId134" Type="http://schemas.openxmlformats.org/officeDocument/2006/relationships/image" Target="../media/394360e1_c40a_11ea_8158_003048fd731b_f51b3d52_281b_11ed_a30f_00259070b487134.jpeg"/><Relationship Id="rId135" Type="http://schemas.openxmlformats.org/officeDocument/2006/relationships/image" Target="../media/a0a45657_86a6_11e9_8101_003048fd731b_5352f055_57f4_11ea_810f_003048fd731b135.jpeg"/><Relationship Id="rId136" Type="http://schemas.openxmlformats.org/officeDocument/2006/relationships/image" Target="../media/a0a45648_86a6_11e9_8101_003048fd731b_f51b3d30_281b_11ed_a30f_00259070b487136.jpeg"/><Relationship Id="rId137" Type="http://schemas.openxmlformats.org/officeDocument/2006/relationships/image" Target="../media/a0a4564c_86a6_11e9_8101_003048fd731b_f51b3d37_281b_11ed_a30f_00259070b487137.jpeg"/><Relationship Id="rId138" Type="http://schemas.openxmlformats.org/officeDocument/2006/relationships/image" Target="../media/a0a45650_86a6_11e9_8101_003048fd731b_f51b3d3e_281b_11ed_a30f_00259070b487138.jpeg"/><Relationship Id="rId139" Type="http://schemas.openxmlformats.org/officeDocument/2006/relationships/image" Target="../media/e825a812_3767_11ea_810f_003048fd731b_4396be12_0312_11ef_a5a4_047c1617b143139.jpeg"/><Relationship Id="rId140" Type="http://schemas.openxmlformats.org/officeDocument/2006/relationships/image" Target="../media/e825a816_3767_11ea_810f_003048fd731b_f51b3d3b_281b_11ed_a30f_00259070b487140.jpeg"/><Relationship Id="rId141" Type="http://schemas.openxmlformats.org/officeDocument/2006/relationships/image" Target="../media/e825a818_3767_11ea_810f_003048fd731b_4396be10_0312_11ef_a5a4_047c1617b143141.jpeg"/><Relationship Id="rId142" Type="http://schemas.openxmlformats.org/officeDocument/2006/relationships/image" Target="../media/6bbade7f_7c9e_11ea_8111_003048fd731b_f51b3d40_281b_11ed_a30f_00259070b487142.jpeg"/><Relationship Id="rId143" Type="http://schemas.openxmlformats.org/officeDocument/2006/relationships/image" Target="../media/394360e7_c40a_11ea_8158_003048fd731b_4396be14_0312_11ef_a5a4_047c1617b143143.jpeg"/><Relationship Id="rId144" Type="http://schemas.openxmlformats.org/officeDocument/2006/relationships/image" Target="../media/394360e9_c40a_11ea_8158_003048fd731b_4396be16_0312_11ef_a5a4_047c1617b143144.jpeg"/><Relationship Id="rId145" Type="http://schemas.openxmlformats.org/officeDocument/2006/relationships/image" Target="../media/5ead0d43_a0be_11ea_812a_003048fd731b_f51b3d46_281b_11ed_a30f_00259070b487145.jpeg"/><Relationship Id="rId146" Type="http://schemas.openxmlformats.org/officeDocument/2006/relationships/image" Target="../media/1fcb3156_5f91_11eb_822d_003048fd731b_f51b3d42_281b_11ed_a30f_00259070b487146.jpeg"/><Relationship Id="rId147" Type="http://schemas.openxmlformats.org/officeDocument/2006/relationships/image" Target="../media/1fcb3158_5f91_11eb_822d_003048fd731b_f51b3d44_281b_11ed_a30f_00259070b487147.jpeg"/><Relationship Id="rId148" Type="http://schemas.openxmlformats.org/officeDocument/2006/relationships/image" Target="../media/1fcb315a_5f91_11eb_822d_003048fd731b_f51b3d39_281b_11ed_a30f_00259070b487148.jpeg"/><Relationship Id="rId149" Type="http://schemas.openxmlformats.org/officeDocument/2006/relationships/image" Target="../media/1fcb315e_5f91_11eb_822d_003048fd731b_4396be18_0312_11ef_a5a4_047c1617b143149.jpeg"/><Relationship Id="rId150" Type="http://schemas.openxmlformats.org/officeDocument/2006/relationships/image" Target="../media/a0a4567c_86a6_11e9_8101_003048fd731b_f51b3d29_281b_11ed_a30f_00259070b487150.jpeg"/><Relationship Id="rId151" Type="http://schemas.openxmlformats.org/officeDocument/2006/relationships/image" Target="../media/a0a45681_86a6_11e9_8101_003048fd731b_f51b3cb1_281b_11ed_a30f_00259070b487151.jpeg"/><Relationship Id="rId152" Type="http://schemas.openxmlformats.org/officeDocument/2006/relationships/image" Target="../media/a0a45684_86a6_11e9_8101_003048fd731b_f51b3cb8_281b_11ed_a30f_00259070b487152.jpeg"/><Relationship Id="rId153" Type="http://schemas.openxmlformats.org/officeDocument/2006/relationships/image" Target="../media/a0a45687_86a6_11e9_8101_003048fd731b_f51b3cff_281b_11ed_a30f_00259070b487153.jpeg"/><Relationship Id="rId154" Type="http://schemas.openxmlformats.org/officeDocument/2006/relationships/image" Target="../media/a0a4568b_86a6_11e9_8101_003048fd731b_4396be25_0312_11ef_a5a4_047c1617b143154.jpeg"/><Relationship Id="rId155" Type="http://schemas.openxmlformats.org/officeDocument/2006/relationships/image" Target="../media/a0a4568f_86a6_11e9_8101_003048fd731b_4396be29_0312_11ef_a5a4_047c1617b143155.jpeg"/><Relationship Id="rId156" Type="http://schemas.openxmlformats.org/officeDocument/2006/relationships/image" Target="../media/a0a45693_86a6_11e9_8101_003048fd731b_4396be2d_0312_11ef_a5a4_047c1617b143156.jpeg"/><Relationship Id="rId157" Type="http://schemas.openxmlformats.org/officeDocument/2006/relationships/image" Target="../media/a0a45697_86a6_11e9_8101_003048fd731b_4396be31_0312_11ef_a5a4_047c1617b143157.jpeg"/><Relationship Id="rId158" Type="http://schemas.openxmlformats.org/officeDocument/2006/relationships/image" Target="../media/a0a4569b_86a6_11e9_8101_003048fd731b_4396be35_0312_11ef_a5a4_047c1617b143158.jpeg"/><Relationship Id="rId159" Type="http://schemas.openxmlformats.org/officeDocument/2006/relationships/image" Target="../media/a0a4569f_86a6_11e9_8101_003048fd731b_4396be23_0312_11ef_a5a4_047c1617b143159.jpeg"/><Relationship Id="rId160" Type="http://schemas.openxmlformats.org/officeDocument/2006/relationships/image" Target="../media/a0a456a1_86a6_11e9_8101_003048fd731b_4396be1d_0312_11ef_a5a4_047c1617b143160.jpeg"/><Relationship Id="rId161" Type="http://schemas.openxmlformats.org/officeDocument/2006/relationships/image" Target="../media/a0a456a3_86a6_11e9_8101_003048fd731b_4396be1f_0312_11ef_a5a4_047c1617b143161.jpeg"/><Relationship Id="rId162" Type="http://schemas.openxmlformats.org/officeDocument/2006/relationships/image" Target="../media/a0a456a5_86a6_11e9_8101_003048fd731b_f51b3d1b_281b_11ed_a30f_00259070b487162.jpeg"/><Relationship Id="rId163" Type="http://schemas.openxmlformats.org/officeDocument/2006/relationships/image" Target="../media/a0a456a7_86a6_11e9_8101_003048fd731b_f51b3cbf_281b_11ed_a30f_00259070b487163.jpeg"/><Relationship Id="rId164" Type="http://schemas.openxmlformats.org/officeDocument/2006/relationships/image" Target="../media/a0a456a9_86a6_11e9_8101_003048fd731b_f51b3cc6_281b_11ed_a30f_00259070b487164.jpeg"/><Relationship Id="rId165" Type="http://schemas.openxmlformats.org/officeDocument/2006/relationships/image" Target="../media/a0a456ab_86a6_11e9_8101_003048fd731b_f51b3ccd_281b_11ed_a30f_00259070b487165.jpeg"/><Relationship Id="rId166" Type="http://schemas.openxmlformats.org/officeDocument/2006/relationships/image" Target="../media/a0a456ad_86a6_11e9_8101_003048fd731b_f51b3cd4_281b_11ed_a30f_00259070b487166.jpeg"/><Relationship Id="rId167" Type="http://schemas.openxmlformats.org/officeDocument/2006/relationships/image" Target="../media/a0a456af_86a6_11e9_8101_003048fd731b_f51b3cdb_281b_11ed_a30f_00259070b487167.jpeg"/><Relationship Id="rId168" Type="http://schemas.openxmlformats.org/officeDocument/2006/relationships/image" Target="../media/a0a456b1_86a6_11e9_8101_003048fd731b_f51b3ce2_281b_11ed_a30f_00259070b487168.jpeg"/><Relationship Id="rId169" Type="http://schemas.openxmlformats.org/officeDocument/2006/relationships/image" Target="../media/a0a456b3_86a6_11e9_8101_003048fd731b_f51b3ce9_281b_11ed_a30f_00259070b487169.jpeg"/><Relationship Id="rId170" Type="http://schemas.openxmlformats.org/officeDocument/2006/relationships/image" Target="../media/a0a456b5_86a6_11e9_8101_003048fd731b_f51b3cf0_281b_11ed_a30f_00259070b487170.jpeg"/><Relationship Id="rId171" Type="http://schemas.openxmlformats.org/officeDocument/2006/relationships/image" Target="../media/ccf1937b_ffba_11e9_810b_003048fd731b_f51b3d22_281b_11ed_a30f_00259070b487171.jpeg"/><Relationship Id="rId172" Type="http://schemas.openxmlformats.org/officeDocument/2006/relationships/image" Target="../media/a0a45669_86a6_11e9_8101_003048fd731b_5352f05e_57f4_11ea_810f_003048fd731b172.jpeg"/><Relationship Id="rId173" Type="http://schemas.openxmlformats.org/officeDocument/2006/relationships/image" Target="../media/a0a4566b_86a6_11e9_8101_003048fd731b_5352f05f_57f4_11ea_810f_003048fd731b173.jpeg"/><Relationship Id="rId174" Type="http://schemas.openxmlformats.org/officeDocument/2006/relationships/image" Target="../media/a0a4566d_86a6_11e9_8101_003048fd731b_5352f060_57f4_11ea_810f_003048fd731b174.jpeg"/><Relationship Id="rId175" Type="http://schemas.openxmlformats.org/officeDocument/2006/relationships/image" Target="../media/a0a4566f_86a6_11e9_8101_003048fd731b_5352f061_57f4_11ea_810f_003048fd731b175.jpeg"/><Relationship Id="rId176" Type="http://schemas.openxmlformats.org/officeDocument/2006/relationships/image" Target="../media/a0a45671_86a6_11e9_8101_003048fd731b_5352f062_57f4_11ea_810f_003048fd731b176.jpeg"/><Relationship Id="rId177" Type="http://schemas.openxmlformats.org/officeDocument/2006/relationships/image" Target="../media/a0a45673_86a6_11e9_8101_003048fd731b_5352f063_57f4_11ea_810f_003048fd731b177.jpeg"/><Relationship Id="rId178" Type="http://schemas.openxmlformats.org/officeDocument/2006/relationships/image" Target="../media/a0a45675_86a6_11e9_8101_003048fd731b_5352f064_57f4_11ea_810f_003048fd731b178.jpeg"/><Relationship Id="rId179" Type="http://schemas.openxmlformats.org/officeDocument/2006/relationships/image" Target="../media/a0a45677_86a6_11e9_8101_003048fd731b_5352f065_57f4_11ea_810f_003048fd731b179.jpeg"/><Relationship Id="rId180" Type="http://schemas.openxmlformats.org/officeDocument/2006/relationships/image" Target="../media/a0a45679_86a6_11e9_8101_003048fd731b_5352f05d_57f4_11ea_810f_003048fd731b180.jpeg"/><Relationship Id="rId181" Type="http://schemas.openxmlformats.org/officeDocument/2006/relationships/image" Target="../media/bde62662_091f_11eb_81b8_003048fd731b_f51b3d48_281b_11ed_a30f_00259070b487181.jpeg"/><Relationship Id="rId182" Type="http://schemas.openxmlformats.org/officeDocument/2006/relationships/image" Target="../media/a0a45616_86a6_11e9_8101_003048fd731b_5cc3f07b_57f4_11ea_810f_003048fd731b182.jpeg"/><Relationship Id="rId183" Type="http://schemas.openxmlformats.org/officeDocument/2006/relationships/image" Target="../media/a0a45618_86a6_11e9_8101_003048fd731b_5cc3f07c_57f4_11ea_810f_003048fd731b183.jpeg"/><Relationship Id="rId184" Type="http://schemas.openxmlformats.org/officeDocument/2006/relationships/image" Target="../media/a0a4561a_86a6_11e9_8101_003048fd731b_fb76172f_281b_11ed_a30f_00259070b487184.jpeg"/><Relationship Id="rId185" Type="http://schemas.openxmlformats.org/officeDocument/2006/relationships/image" Target="../media/a0a4561d_86a6_11e9_8101_003048fd731b_fb761736_281b_11ed_a30f_00259070b487185.jpeg"/><Relationship Id="rId186" Type="http://schemas.openxmlformats.org/officeDocument/2006/relationships/image" Target="../media/a7413df5_86a6_11e9_8101_003048fd731b_fb76170b_281b_11ed_a30f_00259070b487186.jpeg"/><Relationship Id="rId187" Type="http://schemas.openxmlformats.org/officeDocument/2006/relationships/image" Target="../media/a7413df9_86a6_11e9_8101_003048fd731b_fb76170c_281b_11ed_a30f_00259070b487187.jpeg"/><Relationship Id="rId188" Type="http://schemas.openxmlformats.org/officeDocument/2006/relationships/image" Target="../media/394360ee_c40a_11ea_8158_003048fd731b_01eadb5d_fff9_11eb_8310_003048fd731b18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8" name="Image_142" descr="Image_14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9" name="Image_143" descr="Image_14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0" name="Image_144" descr="Image_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4" name="Image_149" descr="Image_14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6" name="Image_154" descr="Image_15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7" name="Image_155" descr="Image_15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1" name="Image_159" descr="Image_15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9" name="Image_167" descr="Image_16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2" name="Image_192" descr="Image_19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3" name="Image_193" descr="Image_19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4" name="Image_194" descr="Image_19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5" name="Image_195" descr="Image_19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6" name="Image_196" descr="Image_19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7" name="Image_197" descr="Image_19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8" name="Image_198" descr="Image_19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9" name="Image_199" descr="Image_19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0" name="Image_200" descr="Image_20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1" name="Image_201" descr="Image_20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2" name="Image_204" descr="Image_20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3" name="Image_205" descr="Image_20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4" name="Image_206" descr="Image_20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5" name="Image_207" descr="Image_20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6" name="Image_210" descr="Image_21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7" name="Image_211" descr="Image_21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8" name="Image_212" descr="Image_21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825527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J5*331826.00</f>
        <v>0</v>
      </c>
      <c r="L5" s="5"/>
    </row>
    <row r="6" spans="1:12" customHeight="1" ht="105" outlineLevel="4">
      <c r="A6" s="1"/>
      <c r="B6" s="1">
        <v>825528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J6*242908.00</f>
        <v>0</v>
      </c>
      <c r="L6" s="5"/>
    </row>
    <row r="7" spans="1:12" customHeight="1" ht="105" outlineLevel="4">
      <c r="A7" s="1"/>
      <c r="B7" s="1">
        <v>836282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J7*36102.00</f>
        <v>0</v>
      </c>
      <c r="L7" s="5"/>
    </row>
    <row r="8" spans="1:12" customHeight="1" ht="105" outlineLevel="4">
      <c r="A8" s="1"/>
      <c r="B8" s="1">
        <v>834773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J8*156817.00</f>
        <v>0</v>
      </c>
      <c r="L8" s="5"/>
    </row>
    <row r="9" spans="1:12" outlineLevel="2">
      <c r="A9" s="8" t="s">
        <v>30</v>
      </c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pans="1:12" customHeight="1" ht="105" outlineLevel="4">
      <c r="A10" s="1"/>
      <c r="B10" s="1">
        <v>825411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1</v>
      </c>
      <c r="H10" s="2">
        <v>0</v>
      </c>
      <c r="I10" s="1">
        <v>0</v>
      </c>
      <c r="J10" s="3" t="s">
        <v>17</v>
      </c>
      <c r="K10" s="2" t="str">
        <f>J10*8190.18</f>
        <v>0</v>
      </c>
      <c r="L10" s="5"/>
    </row>
    <row r="11" spans="1:12" customHeight="1" ht="105" outlineLevel="4">
      <c r="A11" s="1"/>
      <c r="B11" s="1">
        <v>825412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2</v>
      </c>
      <c r="H11" s="2">
        <v>0</v>
      </c>
      <c r="I11" s="1">
        <v>0</v>
      </c>
      <c r="J11" s="3" t="s">
        <v>17</v>
      </c>
      <c r="K11" s="2" t="str">
        <f>J11*24705.89</f>
        <v>0</v>
      </c>
      <c r="L11" s="5"/>
    </row>
    <row r="12" spans="1:12" customHeight="1" ht="105" outlineLevel="4">
      <c r="A12" s="1"/>
      <c r="B12" s="1">
        <v>825413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1</v>
      </c>
      <c r="H12" s="2">
        <v>0</v>
      </c>
      <c r="I12" s="1">
        <v>0</v>
      </c>
      <c r="J12" s="3" t="s">
        <v>17</v>
      </c>
      <c r="K12" s="2" t="str">
        <f>J12*21271.25</f>
        <v>0</v>
      </c>
      <c r="L12" s="5"/>
    </row>
    <row r="13" spans="1:12" customHeight="1" ht="105" outlineLevel="4">
      <c r="A13" s="1"/>
      <c r="B13" s="1">
        <v>825414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1</v>
      </c>
      <c r="H13" s="2">
        <v>0</v>
      </c>
      <c r="I13" s="1">
        <v>0</v>
      </c>
      <c r="J13" s="3" t="s">
        <v>17</v>
      </c>
      <c r="K13" s="2" t="str">
        <f>J13*22480.59</f>
        <v>0</v>
      </c>
      <c r="L13" s="5"/>
    </row>
    <row r="14" spans="1:12" customHeight="1" ht="105" outlineLevel="4">
      <c r="A14" s="1"/>
      <c r="B14" s="1">
        <v>825415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3</v>
      </c>
      <c r="H14" s="2">
        <v>0</v>
      </c>
      <c r="I14" s="1">
        <v>0</v>
      </c>
      <c r="J14" s="3" t="s">
        <v>17</v>
      </c>
      <c r="K14" s="2" t="str">
        <f>J14*1422.05</f>
        <v>0</v>
      </c>
      <c r="L14" s="5"/>
    </row>
    <row r="15" spans="1:12" customHeight="1" ht="105" outlineLevel="4">
      <c r="A15" s="1"/>
      <c r="B15" s="1">
        <v>825416</v>
      </c>
      <c r="C15" s="1" t="s">
        <v>51</v>
      </c>
      <c r="D15" s="1" t="s">
        <v>52</v>
      </c>
      <c r="E15" s="2" t="s">
        <v>53</v>
      </c>
      <c r="F15" s="2" t="s">
        <v>50</v>
      </c>
      <c r="G15" s="2">
        <v>5</v>
      </c>
      <c r="H15" s="2">
        <v>0</v>
      </c>
      <c r="I15" s="1">
        <v>0</v>
      </c>
      <c r="J15" s="3" t="s">
        <v>17</v>
      </c>
      <c r="K15" s="2" t="str">
        <f>J15*1422.05</f>
        <v>0</v>
      </c>
      <c r="L15" s="5"/>
    </row>
    <row r="16" spans="1:12" customHeight="1" ht="105" outlineLevel="4">
      <c r="A16" s="1"/>
      <c r="B16" s="1">
        <v>825417</v>
      </c>
      <c r="C16" s="1" t="s">
        <v>54</v>
      </c>
      <c r="D16" s="1" t="s">
        <v>55</v>
      </c>
      <c r="E16" s="2" t="s">
        <v>56</v>
      </c>
      <c r="F16" s="2" t="s">
        <v>50</v>
      </c>
      <c r="G16" s="2">
        <v>5</v>
      </c>
      <c r="H16" s="2">
        <v>0</v>
      </c>
      <c r="I16" s="1">
        <v>0</v>
      </c>
      <c r="J16" s="3" t="s">
        <v>17</v>
      </c>
      <c r="K16" s="2" t="str">
        <f>J16*1422.05</f>
        <v>0</v>
      </c>
      <c r="L16" s="5"/>
    </row>
    <row r="17" spans="1:12" customHeight="1" ht="105" outlineLevel="4">
      <c r="A17" s="1"/>
      <c r="B17" s="1">
        <v>825418</v>
      </c>
      <c r="C17" s="1" t="s">
        <v>57</v>
      </c>
      <c r="D17" s="1" t="s">
        <v>58</v>
      </c>
      <c r="E17" s="2" t="s">
        <v>59</v>
      </c>
      <c r="F17" s="2" t="s">
        <v>50</v>
      </c>
      <c r="G17" s="2">
        <v>4</v>
      </c>
      <c r="H17" s="2">
        <v>0</v>
      </c>
      <c r="I17" s="1">
        <v>0</v>
      </c>
      <c r="J17" s="3" t="s">
        <v>17</v>
      </c>
      <c r="K17" s="2" t="str">
        <f>J17*1422.05</f>
        <v>0</v>
      </c>
      <c r="L17" s="5"/>
    </row>
    <row r="18" spans="1:12" customHeight="1" ht="105" outlineLevel="4">
      <c r="A18" s="1"/>
      <c r="B18" s="1">
        <v>825419</v>
      </c>
      <c r="C18" s="1" t="s">
        <v>60</v>
      </c>
      <c r="D18" s="1" t="s">
        <v>61</v>
      </c>
      <c r="E18" s="2" t="s">
        <v>62</v>
      </c>
      <c r="F18" s="2" t="s">
        <v>50</v>
      </c>
      <c r="G18" s="2">
        <v>1</v>
      </c>
      <c r="H18" s="2">
        <v>0</v>
      </c>
      <c r="I18" s="1">
        <v>0</v>
      </c>
      <c r="J18" s="3" t="s">
        <v>17</v>
      </c>
      <c r="K18" s="2" t="str">
        <f>J18*1422.05</f>
        <v>0</v>
      </c>
      <c r="L18" s="5"/>
    </row>
    <row r="19" spans="1:12" customHeight="1" ht="105" outlineLevel="4">
      <c r="A19" s="1"/>
      <c r="B19" s="1">
        <v>825420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4</v>
      </c>
      <c r="H19" s="2">
        <v>0</v>
      </c>
      <c r="I19" s="1">
        <v>0</v>
      </c>
      <c r="J19" s="3" t="s">
        <v>17</v>
      </c>
      <c r="K19" s="2" t="str">
        <f>J19*1435.44</f>
        <v>0</v>
      </c>
      <c r="L19" s="5"/>
    </row>
    <row r="20" spans="1:12" customHeight="1" ht="105" outlineLevel="4">
      <c r="A20" s="1"/>
      <c r="B20" s="1">
        <v>825421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4</v>
      </c>
      <c r="H20" s="2">
        <v>0</v>
      </c>
      <c r="I20" s="1">
        <v>0</v>
      </c>
      <c r="J20" s="3" t="s">
        <v>17</v>
      </c>
      <c r="K20" s="2" t="str">
        <f>J20*1433.95</f>
        <v>0</v>
      </c>
      <c r="L20" s="5"/>
    </row>
    <row r="21" spans="1:12" customHeight="1" ht="105" outlineLevel="4">
      <c r="A21" s="1"/>
      <c r="B21" s="1">
        <v>825422</v>
      </c>
      <c r="C21" s="1" t="s">
        <v>71</v>
      </c>
      <c r="D21" s="1" t="s">
        <v>72</v>
      </c>
      <c r="E21" s="2" t="s">
        <v>73</v>
      </c>
      <c r="F21" s="2" t="s">
        <v>66</v>
      </c>
      <c r="G21" s="2">
        <v>2</v>
      </c>
      <c r="H21" s="2">
        <v>0</v>
      </c>
      <c r="I21" s="1">
        <v>0</v>
      </c>
      <c r="J21" s="3" t="s">
        <v>17</v>
      </c>
      <c r="K21" s="2" t="str">
        <f>J21*1435.44</f>
        <v>0</v>
      </c>
      <c r="L21" s="5"/>
    </row>
    <row r="22" spans="1:12" customHeight="1" ht="105" outlineLevel="4">
      <c r="A22" s="1"/>
      <c r="B22" s="1">
        <v>826278</v>
      </c>
      <c r="C22" s="1" t="s">
        <v>74</v>
      </c>
      <c r="D22" s="1" t="s">
        <v>75</v>
      </c>
      <c r="E22" s="2" t="s">
        <v>76</v>
      </c>
      <c r="F22" s="2" t="s">
        <v>66</v>
      </c>
      <c r="G22" s="2">
        <v>2</v>
      </c>
      <c r="H22" s="2">
        <v>0</v>
      </c>
      <c r="I22" s="1">
        <v>0</v>
      </c>
      <c r="J22" s="3" t="s">
        <v>17</v>
      </c>
      <c r="K22" s="2" t="str">
        <f>J22*1435.44</f>
        <v>0</v>
      </c>
      <c r="L22" s="5"/>
    </row>
    <row r="23" spans="1:12" customHeight="1" ht="105" outlineLevel="4">
      <c r="A23" s="1"/>
      <c r="B23" s="1">
        <v>827990</v>
      </c>
      <c r="C23" s="1" t="s">
        <v>77</v>
      </c>
      <c r="D23" s="1" t="s">
        <v>78</v>
      </c>
      <c r="E23" s="2" t="s">
        <v>79</v>
      </c>
      <c r="F23" s="2" t="s">
        <v>80</v>
      </c>
      <c r="G23" s="2">
        <v>3</v>
      </c>
      <c r="H23" s="2">
        <v>0</v>
      </c>
      <c r="I23" s="1">
        <v>0</v>
      </c>
      <c r="J23" s="3" t="s">
        <v>17</v>
      </c>
      <c r="K23" s="2" t="str">
        <f>J23*9551.24</f>
        <v>0</v>
      </c>
      <c r="L23" s="5"/>
    </row>
    <row r="24" spans="1:12" customHeight="1" ht="105" outlineLevel="4">
      <c r="A24" s="1"/>
      <c r="B24" s="1">
        <v>827991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1</v>
      </c>
      <c r="H24" s="2">
        <v>0</v>
      </c>
      <c r="I24" s="1">
        <v>0</v>
      </c>
      <c r="J24" s="3" t="s">
        <v>17</v>
      </c>
      <c r="K24" s="2" t="str">
        <f>J24*70207.03</f>
        <v>0</v>
      </c>
      <c r="L24" s="5"/>
    </row>
    <row r="25" spans="1:12" customHeight="1" ht="105" outlineLevel="4">
      <c r="A25" s="1"/>
      <c r="B25" s="1">
        <v>836395</v>
      </c>
      <c r="C25" s="1" t="s">
        <v>85</v>
      </c>
      <c r="D25" s="1" t="s">
        <v>86</v>
      </c>
      <c r="E25" s="2" t="s">
        <v>87</v>
      </c>
      <c r="F25" s="2" t="s">
        <v>66</v>
      </c>
      <c r="G25" s="2">
        <v>0</v>
      </c>
      <c r="H25" s="2">
        <v>0</v>
      </c>
      <c r="I25" s="1">
        <v>0</v>
      </c>
      <c r="J25" s="3" t="s">
        <v>17</v>
      </c>
      <c r="K25" s="2" t="str">
        <f>J25*1435.44</f>
        <v>0</v>
      </c>
      <c r="L25" s="5"/>
    </row>
    <row r="26" spans="1:12" customHeight="1" ht="105" outlineLevel="4">
      <c r="A26" s="1"/>
      <c r="B26" s="1">
        <v>836396</v>
      </c>
      <c r="C26" s="1" t="s">
        <v>88</v>
      </c>
      <c r="D26" s="1" t="s">
        <v>89</v>
      </c>
      <c r="E26" s="2" t="s">
        <v>69</v>
      </c>
      <c r="F26" s="2" t="s">
        <v>70</v>
      </c>
      <c r="G26" s="2">
        <v>1</v>
      </c>
      <c r="H26" s="2">
        <v>0</v>
      </c>
      <c r="I26" s="1">
        <v>0</v>
      </c>
      <c r="J26" s="3" t="s">
        <v>17</v>
      </c>
      <c r="K26" s="2" t="str">
        <f>J26*1433.95</f>
        <v>0</v>
      </c>
      <c r="L26" s="5"/>
    </row>
    <row r="27" spans="1:12" customHeight="1" ht="105" outlineLevel="4">
      <c r="A27" s="1"/>
      <c r="B27" s="1">
        <v>836397</v>
      </c>
      <c r="C27" s="1" t="s">
        <v>90</v>
      </c>
      <c r="D27" s="1" t="s">
        <v>91</v>
      </c>
      <c r="E27" s="2" t="s">
        <v>73</v>
      </c>
      <c r="F27" s="2" t="s">
        <v>66</v>
      </c>
      <c r="G27" s="2">
        <v>2</v>
      </c>
      <c r="H27" s="2">
        <v>0</v>
      </c>
      <c r="I27" s="1">
        <v>0</v>
      </c>
      <c r="J27" s="3" t="s">
        <v>17</v>
      </c>
      <c r="K27" s="2" t="str">
        <f>J27*1435.44</f>
        <v>0</v>
      </c>
      <c r="L27" s="5"/>
    </row>
    <row r="28" spans="1:12" customHeight="1" ht="105" outlineLevel="4">
      <c r="A28" s="1"/>
      <c r="B28" s="1">
        <v>836398</v>
      </c>
      <c r="C28" s="1" t="s">
        <v>92</v>
      </c>
      <c r="D28" s="1" t="s">
        <v>93</v>
      </c>
      <c r="E28" s="2" t="s">
        <v>76</v>
      </c>
      <c r="F28" s="2" t="s">
        <v>66</v>
      </c>
      <c r="G28" s="2">
        <v>1</v>
      </c>
      <c r="H28" s="2">
        <v>0</v>
      </c>
      <c r="I28" s="1">
        <v>0</v>
      </c>
      <c r="J28" s="3" t="s">
        <v>17</v>
      </c>
      <c r="K28" s="2" t="str">
        <f>J28*1435.44</f>
        <v>0</v>
      </c>
      <c r="L28" s="5"/>
    </row>
    <row r="29" spans="1:12" outlineLevel="1">
      <c r="A29" s="7" t="s">
        <v>94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5"/>
    </row>
    <row r="30" spans="1:12" outlineLevel="2">
      <c r="A30" s="8" t="s">
        <v>95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822613</v>
      </c>
      <c r="C31" s="1" t="s">
        <v>96</v>
      </c>
      <c r="D31" s="1"/>
      <c r="E31" s="2" t="s">
        <v>97</v>
      </c>
      <c r="F31" s="2" t="s">
        <v>98</v>
      </c>
      <c r="G31" s="2">
        <v>2</v>
      </c>
      <c r="H31" s="2">
        <v>0</v>
      </c>
      <c r="I31" s="1">
        <v>0</v>
      </c>
      <c r="J31" s="3" t="s">
        <v>17</v>
      </c>
      <c r="K31" s="2" t="str">
        <f>J31*361.42</f>
        <v>0</v>
      </c>
      <c r="L31" s="5"/>
    </row>
    <row r="32" spans="1:12" customHeight="1" ht="105" outlineLevel="4">
      <c r="A32" s="1"/>
      <c r="B32" s="1">
        <v>822614</v>
      </c>
      <c r="C32" s="1" t="s">
        <v>99</v>
      </c>
      <c r="D32" s="1"/>
      <c r="E32" s="2" t="s">
        <v>100</v>
      </c>
      <c r="F32" s="2" t="s">
        <v>101</v>
      </c>
      <c r="G32" s="2">
        <v>5</v>
      </c>
      <c r="H32" s="2">
        <v>0</v>
      </c>
      <c r="I32" s="1">
        <v>0</v>
      </c>
      <c r="J32" s="3" t="s">
        <v>17</v>
      </c>
      <c r="K32" s="2" t="str">
        <f>J32*451.69</f>
        <v>0</v>
      </c>
      <c r="L32" s="5"/>
    </row>
    <row r="33" spans="1:12" customHeight="1" ht="105" outlineLevel="4">
      <c r="A33" s="1"/>
      <c r="B33" s="1">
        <v>822615</v>
      </c>
      <c r="C33" s="1" t="s">
        <v>102</v>
      </c>
      <c r="D33" s="1"/>
      <c r="E33" s="2" t="s">
        <v>103</v>
      </c>
      <c r="F33" s="2" t="s">
        <v>104</v>
      </c>
      <c r="G33" s="2">
        <v>7</v>
      </c>
      <c r="H33" s="2">
        <v>0</v>
      </c>
      <c r="I33" s="1">
        <v>0</v>
      </c>
      <c r="J33" s="3" t="s">
        <v>17</v>
      </c>
      <c r="K33" s="2" t="str">
        <f>J33*567.80</f>
        <v>0</v>
      </c>
      <c r="L33" s="5"/>
    </row>
    <row r="34" spans="1:12" customHeight="1" ht="105" outlineLevel="4">
      <c r="A34" s="1"/>
      <c r="B34" s="1">
        <v>822616</v>
      </c>
      <c r="C34" s="1" t="s">
        <v>105</v>
      </c>
      <c r="D34" s="1"/>
      <c r="E34" s="2" t="s">
        <v>106</v>
      </c>
      <c r="F34" s="2" t="s">
        <v>107</v>
      </c>
      <c r="G34" s="2">
        <v>0</v>
      </c>
      <c r="H34" s="2">
        <v>0</v>
      </c>
      <c r="I34" s="1">
        <v>0</v>
      </c>
      <c r="J34" s="3" t="s">
        <v>17</v>
      </c>
      <c r="K34" s="2" t="str">
        <f>J34*980.73</f>
        <v>0</v>
      </c>
      <c r="L34" s="5"/>
    </row>
    <row r="35" spans="1:12" customHeight="1" ht="105" outlineLevel="4">
      <c r="A35" s="1"/>
      <c r="B35" s="1">
        <v>822617</v>
      </c>
      <c r="C35" s="1" t="s">
        <v>108</v>
      </c>
      <c r="D35" s="1"/>
      <c r="E35" s="2" t="s">
        <v>109</v>
      </c>
      <c r="F35" s="2" t="s">
        <v>110</v>
      </c>
      <c r="G35" s="2" t="s">
        <v>111</v>
      </c>
      <c r="H35" s="2">
        <v>0</v>
      </c>
      <c r="I35" s="1">
        <v>0</v>
      </c>
      <c r="J35" s="3" t="s">
        <v>17</v>
      </c>
      <c r="K35" s="2" t="str">
        <f>J35*180.56</f>
        <v>0</v>
      </c>
      <c r="L35" s="5"/>
    </row>
    <row r="36" spans="1:12" customHeight="1" ht="105" outlineLevel="4">
      <c r="A36" s="1"/>
      <c r="B36" s="1">
        <v>822618</v>
      </c>
      <c r="C36" s="1" t="s">
        <v>112</v>
      </c>
      <c r="D36" s="1"/>
      <c r="E36" s="2" t="s">
        <v>113</v>
      </c>
      <c r="F36" s="2" t="s">
        <v>114</v>
      </c>
      <c r="G36" s="2" t="s">
        <v>111</v>
      </c>
      <c r="H36" s="2">
        <v>0</v>
      </c>
      <c r="I36" s="1">
        <v>0</v>
      </c>
      <c r="J36" s="3" t="s">
        <v>17</v>
      </c>
      <c r="K36" s="2" t="str">
        <f>J36*242.35</f>
        <v>0</v>
      </c>
      <c r="L36" s="5"/>
    </row>
    <row r="37" spans="1:12" customHeight="1" ht="105" outlineLevel="4">
      <c r="A37" s="1"/>
      <c r="B37" s="1">
        <v>822619</v>
      </c>
      <c r="C37" s="1" t="s">
        <v>115</v>
      </c>
      <c r="D37" s="1"/>
      <c r="E37" s="2" t="s">
        <v>116</v>
      </c>
      <c r="F37" s="2" t="s">
        <v>117</v>
      </c>
      <c r="G37" s="2" t="s">
        <v>111</v>
      </c>
      <c r="H37" s="2">
        <v>0</v>
      </c>
      <c r="I37" s="1">
        <v>0</v>
      </c>
      <c r="J37" s="3" t="s">
        <v>17</v>
      </c>
      <c r="K37" s="2" t="str">
        <f>J37*329.30</f>
        <v>0</v>
      </c>
      <c r="L37" s="5"/>
    </row>
    <row r="38" spans="1:12" customHeight="1" ht="105" outlineLevel="4">
      <c r="A38" s="1"/>
      <c r="B38" s="1">
        <v>822620</v>
      </c>
      <c r="C38" s="1" t="s">
        <v>118</v>
      </c>
      <c r="D38" s="1"/>
      <c r="E38" s="2" t="s">
        <v>119</v>
      </c>
      <c r="F38" s="2" t="s">
        <v>120</v>
      </c>
      <c r="G38" s="2" t="s">
        <v>111</v>
      </c>
      <c r="H38" s="2">
        <v>0</v>
      </c>
      <c r="I38" s="1">
        <v>0</v>
      </c>
      <c r="J38" s="3" t="s">
        <v>17</v>
      </c>
      <c r="K38" s="2" t="str">
        <f>J38*477.30</f>
        <v>0</v>
      </c>
      <c r="L38" s="5"/>
    </row>
    <row r="39" spans="1:12" customHeight="1" ht="105" outlineLevel="4">
      <c r="A39" s="1"/>
      <c r="B39" s="1">
        <v>822621</v>
      </c>
      <c r="C39" s="1" t="s">
        <v>121</v>
      </c>
      <c r="D39" s="1"/>
      <c r="E39" s="2" t="s">
        <v>122</v>
      </c>
      <c r="F39" s="2" t="s">
        <v>123</v>
      </c>
      <c r="G39" s="2" t="s">
        <v>124</v>
      </c>
      <c r="H39" s="2">
        <v>0</v>
      </c>
      <c r="I39" s="1">
        <v>0</v>
      </c>
      <c r="J39" s="3" t="s">
        <v>17</v>
      </c>
      <c r="K39" s="2" t="str">
        <f>J39*651.20</f>
        <v>0</v>
      </c>
      <c r="L39" s="5"/>
    </row>
    <row r="40" spans="1:12" customHeight="1" ht="105" outlineLevel="4">
      <c r="A40" s="1"/>
      <c r="B40" s="1">
        <v>822622</v>
      </c>
      <c r="C40" s="1" t="s">
        <v>125</v>
      </c>
      <c r="D40" s="1"/>
      <c r="E40" s="2" t="s">
        <v>126</v>
      </c>
      <c r="F40" s="2" t="s">
        <v>127</v>
      </c>
      <c r="G40" s="2">
        <v>9</v>
      </c>
      <c r="H40" s="2">
        <v>0</v>
      </c>
      <c r="I40" s="1">
        <v>0</v>
      </c>
      <c r="J40" s="3" t="s">
        <v>17</v>
      </c>
      <c r="K40" s="2" t="str">
        <f>J40*567.95</f>
        <v>0</v>
      </c>
      <c r="L40" s="5"/>
    </row>
    <row r="41" spans="1:12" customHeight="1" ht="105" outlineLevel="4">
      <c r="A41" s="1"/>
      <c r="B41" s="1">
        <v>822623</v>
      </c>
      <c r="C41" s="1" t="s">
        <v>128</v>
      </c>
      <c r="D41" s="1"/>
      <c r="E41" s="2" t="s">
        <v>129</v>
      </c>
      <c r="F41" s="2" t="s">
        <v>130</v>
      </c>
      <c r="G41" s="2" t="s">
        <v>124</v>
      </c>
      <c r="H41" s="2">
        <v>0</v>
      </c>
      <c r="I41" s="1">
        <v>0</v>
      </c>
      <c r="J41" s="3" t="s">
        <v>17</v>
      </c>
      <c r="K41" s="2" t="str">
        <f>J41*741.85</f>
        <v>0</v>
      </c>
      <c r="L41" s="5"/>
    </row>
    <row r="42" spans="1:12" customHeight="1" ht="105" outlineLevel="4">
      <c r="A42" s="1"/>
      <c r="B42" s="1">
        <v>822624</v>
      </c>
      <c r="C42" s="1" t="s">
        <v>131</v>
      </c>
      <c r="D42" s="1"/>
      <c r="E42" s="2" t="s">
        <v>132</v>
      </c>
      <c r="F42" s="2" t="s">
        <v>133</v>
      </c>
      <c r="G42" s="2">
        <v>3</v>
      </c>
      <c r="H42" s="2">
        <v>0</v>
      </c>
      <c r="I42" s="1">
        <v>0</v>
      </c>
      <c r="J42" s="3" t="s">
        <v>17</v>
      </c>
      <c r="K42" s="2" t="str">
        <f>J42*1024.90</f>
        <v>0</v>
      </c>
      <c r="L42" s="5"/>
    </row>
    <row r="43" spans="1:12" customHeight="1" ht="105" outlineLevel="4">
      <c r="A43" s="1"/>
      <c r="B43" s="1">
        <v>822625</v>
      </c>
      <c r="C43" s="1" t="s">
        <v>134</v>
      </c>
      <c r="D43" s="1"/>
      <c r="E43" s="2" t="s">
        <v>135</v>
      </c>
      <c r="F43" s="2" t="s">
        <v>136</v>
      </c>
      <c r="G43" s="2">
        <v>0</v>
      </c>
      <c r="H43" s="2">
        <v>0</v>
      </c>
      <c r="I43" s="1">
        <v>0</v>
      </c>
      <c r="J43" s="3" t="s">
        <v>17</v>
      </c>
      <c r="K43" s="2" t="str">
        <f>J43*1309.80</f>
        <v>0</v>
      </c>
      <c r="L43" s="5"/>
    </row>
    <row r="44" spans="1:12" customHeight="1" ht="105" outlineLevel="4">
      <c r="A44" s="1"/>
      <c r="B44" s="1">
        <v>822626</v>
      </c>
      <c r="C44" s="1" t="s">
        <v>137</v>
      </c>
      <c r="D44" s="1"/>
      <c r="E44" s="2" t="s">
        <v>138</v>
      </c>
      <c r="F44" s="2" t="s">
        <v>139</v>
      </c>
      <c r="G44" s="2">
        <v>2</v>
      </c>
      <c r="H44" s="2">
        <v>0</v>
      </c>
      <c r="I44" s="1">
        <v>0</v>
      </c>
      <c r="J44" s="3" t="s">
        <v>17</v>
      </c>
      <c r="K44" s="2" t="str">
        <f>J44*1883.30</f>
        <v>0</v>
      </c>
      <c r="L44" s="5"/>
    </row>
    <row r="45" spans="1:12" customHeight="1" ht="105" outlineLevel="4">
      <c r="A45" s="1"/>
      <c r="B45" s="1">
        <v>822627</v>
      </c>
      <c r="C45" s="1" t="s">
        <v>140</v>
      </c>
      <c r="D45" s="1"/>
      <c r="E45" s="2" t="s">
        <v>141</v>
      </c>
      <c r="F45" s="2" t="s">
        <v>142</v>
      </c>
      <c r="G45" s="2">
        <v>6</v>
      </c>
      <c r="H45" s="2">
        <v>0</v>
      </c>
      <c r="I45" s="1">
        <v>0</v>
      </c>
      <c r="J45" s="3" t="s">
        <v>17</v>
      </c>
      <c r="K45" s="2" t="str">
        <f>J45*2462.35</f>
        <v>0</v>
      </c>
      <c r="L45" s="5"/>
    </row>
    <row r="46" spans="1:12" customHeight="1" ht="105" outlineLevel="4">
      <c r="A46" s="1"/>
      <c r="B46" s="1">
        <v>822628</v>
      </c>
      <c r="C46" s="1" t="s">
        <v>143</v>
      </c>
      <c r="D46" s="1"/>
      <c r="E46" s="2" t="s">
        <v>144</v>
      </c>
      <c r="F46" s="2" t="s">
        <v>145</v>
      </c>
      <c r="G46" s="2">
        <v>5</v>
      </c>
      <c r="H46" s="2">
        <v>0</v>
      </c>
      <c r="I46" s="1">
        <v>0</v>
      </c>
      <c r="J46" s="3" t="s">
        <v>17</v>
      </c>
      <c r="K46" s="2" t="str">
        <f>J46*3052.50</f>
        <v>0</v>
      </c>
      <c r="L46" s="5"/>
    </row>
    <row r="47" spans="1:12" customHeight="1" ht="105" outlineLevel="4">
      <c r="A47" s="1"/>
      <c r="B47" s="1">
        <v>871740</v>
      </c>
      <c r="C47" s="1" t="s">
        <v>146</v>
      </c>
      <c r="D47" s="1"/>
      <c r="E47" s="2" t="s">
        <v>147</v>
      </c>
      <c r="F47" s="2" t="s">
        <v>148</v>
      </c>
      <c r="G47" s="2">
        <v>5</v>
      </c>
      <c r="H47" s="2">
        <v>0</v>
      </c>
      <c r="I47" s="1">
        <v>0</v>
      </c>
      <c r="J47" s="3" t="s">
        <v>17</v>
      </c>
      <c r="K47" s="2" t="str">
        <f>J47*900.95</f>
        <v>0</v>
      </c>
      <c r="L47" s="5"/>
    </row>
    <row r="48" spans="1:12" customHeight="1" ht="105" outlineLevel="4">
      <c r="A48" s="1"/>
      <c r="B48" s="1">
        <v>871741</v>
      </c>
      <c r="C48" s="1" t="s">
        <v>149</v>
      </c>
      <c r="D48" s="1"/>
      <c r="E48" s="2" t="s">
        <v>150</v>
      </c>
      <c r="F48" s="2" t="s">
        <v>151</v>
      </c>
      <c r="G48" s="2">
        <v>4</v>
      </c>
      <c r="H48" s="2">
        <v>0</v>
      </c>
      <c r="I48" s="1">
        <v>0</v>
      </c>
      <c r="J48" s="3" t="s">
        <v>17</v>
      </c>
      <c r="K48" s="2" t="str">
        <f>J48*1156.25</f>
        <v>0</v>
      </c>
      <c r="L48" s="5"/>
    </row>
    <row r="49" spans="1:12" customHeight="1" ht="105" outlineLevel="4">
      <c r="A49" s="1"/>
      <c r="B49" s="1">
        <v>871742</v>
      </c>
      <c r="C49" s="1" t="s">
        <v>152</v>
      </c>
      <c r="D49" s="1"/>
      <c r="E49" s="2" t="s">
        <v>153</v>
      </c>
      <c r="F49" s="2" t="s">
        <v>154</v>
      </c>
      <c r="G49" s="2">
        <v>4</v>
      </c>
      <c r="H49" s="2">
        <v>0</v>
      </c>
      <c r="I49" s="1">
        <v>0</v>
      </c>
      <c r="J49" s="3" t="s">
        <v>17</v>
      </c>
      <c r="K49" s="2" t="str">
        <f>J49*1457.80</f>
        <v>0</v>
      </c>
      <c r="L49" s="5"/>
    </row>
    <row r="50" spans="1:12" customHeight="1" ht="105" outlineLevel="4">
      <c r="A50" s="1"/>
      <c r="B50" s="1">
        <v>871748</v>
      </c>
      <c r="C50" s="1" t="s">
        <v>155</v>
      </c>
      <c r="D50" s="1"/>
      <c r="E50" s="2" t="s">
        <v>156</v>
      </c>
      <c r="F50" s="2" t="s">
        <v>157</v>
      </c>
      <c r="G50" s="2">
        <v>7</v>
      </c>
      <c r="H50" s="2">
        <v>0</v>
      </c>
      <c r="I50" s="1">
        <v>0</v>
      </c>
      <c r="J50" s="3" t="s">
        <v>17</v>
      </c>
      <c r="K50" s="2" t="str">
        <f>J50*444.00</f>
        <v>0</v>
      </c>
      <c r="L50" s="5"/>
    </row>
    <row r="51" spans="1:12" outlineLevel="1">
      <c r="A51" s="7" t="s">
        <v>158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5"/>
    </row>
    <row r="52" spans="1:12" outlineLevel="2">
      <c r="A52" s="8" t="s">
        <v>159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5"/>
    </row>
    <row r="53" spans="1:12" customHeight="1" ht="105" outlineLevel="4">
      <c r="A53" s="1"/>
      <c r="B53" s="1">
        <v>822569</v>
      </c>
      <c r="C53" s="1" t="s">
        <v>160</v>
      </c>
      <c r="D53" s="1" t="s">
        <v>161</v>
      </c>
      <c r="E53" s="2" t="s">
        <v>162</v>
      </c>
      <c r="F53" s="2" t="s">
        <v>163</v>
      </c>
      <c r="G53" s="2">
        <v>0</v>
      </c>
      <c r="H53" s="2">
        <v>2</v>
      </c>
      <c r="I53" s="1">
        <v>0</v>
      </c>
      <c r="J53" s="3" t="s">
        <v>17</v>
      </c>
      <c r="K53" s="2" t="str">
        <f>J53*19731.00</f>
        <v>0</v>
      </c>
      <c r="L53" s="5"/>
    </row>
    <row r="54" spans="1:12" customHeight="1" ht="105" outlineLevel="4">
      <c r="A54" s="1"/>
      <c r="B54" s="1">
        <v>822570</v>
      </c>
      <c r="C54" s="1" t="s">
        <v>164</v>
      </c>
      <c r="D54" s="1" t="s">
        <v>165</v>
      </c>
      <c r="E54" s="2" t="s">
        <v>166</v>
      </c>
      <c r="F54" s="2" t="s">
        <v>163</v>
      </c>
      <c r="G54" s="2">
        <v>0</v>
      </c>
      <c r="H54" s="2">
        <v>0</v>
      </c>
      <c r="I54" s="1">
        <v>0</v>
      </c>
      <c r="J54" s="3" t="s">
        <v>17</v>
      </c>
      <c r="K54" s="2" t="str">
        <f>J54*19731.00</f>
        <v>0</v>
      </c>
      <c r="L54" s="5"/>
    </row>
    <row r="55" spans="1:12" customHeight="1" ht="105" outlineLevel="4">
      <c r="A55" s="1"/>
      <c r="B55" s="1">
        <v>822571</v>
      </c>
      <c r="C55" s="1" t="s">
        <v>167</v>
      </c>
      <c r="D55" s="1" t="s">
        <v>168</v>
      </c>
      <c r="E55" s="2" t="s">
        <v>169</v>
      </c>
      <c r="F55" s="2" t="s">
        <v>163</v>
      </c>
      <c r="G55" s="2">
        <v>0</v>
      </c>
      <c r="H55" s="2">
        <v>0</v>
      </c>
      <c r="I55" s="1">
        <v>0</v>
      </c>
      <c r="J55" s="3" t="s">
        <v>17</v>
      </c>
      <c r="K55" s="2" t="str">
        <f>J55*19731.00</f>
        <v>0</v>
      </c>
      <c r="L55" s="5"/>
    </row>
    <row r="56" spans="1:12" customHeight="1" ht="105" outlineLevel="4">
      <c r="A56" s="1"/>
      <c r="B56" s="1">
        <v>822572</v>
      </c>
      <c r="C56" s="1" t="s">
        <v>170</v>
      </c>
      <c r="D56" s="1" t="s">
        <v>171</v>
      </c>
      <c r="E56" s="2" t="s">
        <v>172</v>
      </c>
      <c r="F56" s="2" t="s">
        <v>163</v>
      </c>
      <c r="G56" s="2">
        <v>0</v>
      </c>
      <c r="H56" s="2">
        <v>0</v>
      </c>
      <c r="I56" s="1">
        <v>0</v>
      </c>
      <c r="J56" s="3" t="s">
        <v>17</v>
      </c>
      <c r="K56" s="2" t="str">
        <f>J56*19731.00</f>
        <v>0</v>
      </c>
      <c r="L56" s="5"/>
    </row>
    <row r="57" spans="1:12" customHeight="1" ht="105" outlineLevel="4">
      <c r="A57" s="1"/>
      <c r="B57" s="1">
        <v>822573</v>
      </c>
      <c r="C57" s="1" t="s">
        <v>173</v>
      </c>
      <c r="D57" s="1" t="s">
        <v>174</v>
      </c>
      <c r="E57" s="2" t="s">
        <v>175</v>
      </c>
      <c r="F57" s="2" t="s">
        <v>163</v>
      </c>
      <c r="G57" s="2">
        <v>0</v>
      </c>
      <c r="H57" s="2">
        <v>0</v>
      </c>
      <c r="I57" s="1">
        <v>0</v>
      </c>
      <c r="J57" s="3" t="s">
        <v>17</v>
      </c>
      <c r="K57" s="2" t="str">
        <f>J57*19731.00</f>
        <v>0</v>
      </c>
      <c r="L57" s="5"/>
    </row>
    <row r="58" spans="1:12" customHeight="1" ht="105" outlineLevel="4">
      <c r="A58" s="1"/>
      <c r="B58" s="1">
        <v>822574</v>
      </c>
      <c r="C58" s="1" t="s">
        <v>176</v>
      </c>
      <c r="D58" s="1" t="s">
        <v>177</v>
      </c>
      <c r="E58" s="2" t="s">
        <v>178</v>
      </c>
      <c r="F58" s="2" t="s">
        <v>179</v>
      </c>
      <c r="G58" s="2">
        <v>0</v>
      </c>
      <c r="H58" s="2">
        <v>10</v>
      </c>
      <c r="I58" s="1">
        <v>0</v>
      </c>
      <c r="J58" s="3" t="s">
        <v>17</v>
      </c>
      <c r="K58" s="2" t="str">
        <f>J58*23077.00</f>
        <v>0</v>
      </c>
      <c r="L58" s="5"/>
    </row>
    <row r="59" spans="1:12" customHeight="1" ht="105" outlineLevel="4">
      <c r="A59" s="1"/>
      <c r="B59" s="1">
        <v>822575</v>
      </c>
      <c r="C59" s="1" t="s">
        <v>180</v>
      </c>
      <c r="D59" s="1" t="s">
        <v>181</v>
      </c>
      <c r="E59" s="2" t="s">
        <v>182</v>
      </c>
      <c r="F59" s="2" t="s">
        <v>179</v>
      </c>
      <c r="G59" s="2">
        <v>0</v>
      </c>
      <c r="H59" s="2">
        <v>0</v>
      </c>
      <c r="I59" s="1">
        <v>0</v>
      </c>
      <c r="J59" s="3" t="s">
        <v>17</v>
      </c>
      <c r="K59" s="2" t="str">
        <f>J59*23077.00</f>
        <v>0</v>
      </c>
      <c r="L59" s="5"/>
    </row>
    <row r="60" spans="1:12" customHeight="1" ht="105" outlineLevel="4">
      <c r="A60" s="1"/>
      <c r="B60" s="1">
        <v>822576</v>
      </c>
      <c r="C60" s="1" t="s">
        <v>183</v>
      </c>
      <c r="D60" s="1" t="s">
        <v>184</v>
      </c>
      <c r="E60" s="2" t="s">
        <v>185</v>
      </c>
      <c r="F60" s="2" t="s">
        <v>179</v>
      </c>
      <c r="G60" s="2">
        <v>0</v>
      </c>
      <c r="H60" s="2">
        <v>0</v>
      </c>
      <c r="I60" s="1">
        <v>0</v>
      </c>
      <c r="J60" s="3" t="s">
        <v>17</v>
      </c>
      <c r="K60" s="2" t="str">
        <f>J60*23077.00</f>
        <v>0</v>
      </c>
      <c r="L60" s="5"/>
    </row>
    <row r="61" spans="1:12" customHeight="1" ht="105" outlineLevel="4">
      <c r="A61" s="1"/>
      <c r="B61" s="1">
        <v>822577</v>
      </c>
      <c r="C61" s="1" t="s">
        <v>186</v>
      </c>
      <c r="D61" s="1" t="s">
        <v>187</v>
      </c>
      <c r="E61" s="2" t="s">
        <v>188</v>
      </c>
      <c r="F61" s="2" t="s">
        <v>179</v>
      </c>
      <c r="G61" s="2">
        <v>0</v>
      </c>
      <c r="H61" s="2">
        <v>0</v>
      </c>
      <c r="I61" s="1">
        <v>0</v>
      </c>
      <c r="J61" s="3" t="s">
        <v>17</v>
      </c>
      <c r="K61" s="2" t="str">
        <f>J61*23077.00</f>
        <v>0</v>
      </c>
      <c r="L61" s="5"/>
    </row>
    <row r="62" spans="1:12" customHeight="1" ht="105" outlineLevel="4">
      <c r="A62" s="1"/>
      <c r="B62" s="1">
        <v>822579</v>
      </c>
      <c r="C62" s="1" t="s">
        <v>189</v>
      </c>
      <c r="D62" s="1" t="s">
        <v>190</v>
      </c>
      <c r="E62" s="2" t="s">
        <v>191</v>
      </c>
      <c r="F62" s="2" t="s">
        <v>192</v>
      </c>
      <c r="G62" s="2">
        <v>0</v>
      </c>
      <c r="H62" s="2">
        <v>0</v>
      </c>
      <c r="I62" s="1">
        <v>0</v>
      </c>
      <c r="J62" s="3" t="s">
        <v>17</v>
      </c>
      <c r="K62" s="2" t="str">
        <f>J62*133130.00</f>
        <v>0</v>
      </c>
      <c r="L62" s="5"/>
    </row>
    <row r="63" spans="1:12" customHeight="1" ht="105" outlineLevel="4">
      <c r="A63" s="1"/>
      <c r="B63" s="1">
        <v>822580</v>
      </c>
      <c r="C63" s="1" t="s">
        <v>193</v>
      </c>
      <c r="D63" s="1" t="s">
        <v>194</v>
      </c>
      <c r="E63" s="2" t="s">
        <v>195</v>
      </c>
      <c r="F63" s="2" t="s">
        <v>196</v>
      </c>
      <c r="G63" s="2">
        <v>0</v>
      </c>
      <c r="H63" s="2">
        <v>0</v>
      </c>
      <c r="I63" s="1">
        <v>0</v>
      </c>
      <c r="J63" s="3" t="s">
        <v>17</v>
      </c>
      <c r="K63" s="2" t="str">
        <f>J63*151423.00</f>
        <v>0</v>
      </c>
      <c r="L63" s="5"/>
    </row>
    <row r="64" spans="1:12" customHeight="1" ht="105" outlineLevel="4">
      <c r="A64" s="1"/>
      <c r="B64" s="1">
        <v>822581</v>
      </c>
      <c r="C64" s="1" t="s">
        <v>197</v>
      </c>
      <c r="D64" s="1" t="s">
        <v>198</v>
      </c>
      <c r="E64" s="2" t="s">
        <v>199</v>
      </c>
      <c r="F64" s="2" t="s">
        <v>200</v>
      </c>
      <c r="G64" s="2">
        <v>0</v>
      </c>
      <c r="H64" s="2">
        <v>0</v>
      </c>
      <c r="I64" s="1">
        <v>0</v>
      </c>
      <c r="J64" s="3" t="s">
        <v>17</v>
      </c>
      <c r="K64" s="2" t="str">
        <f>J64*9855.00</f>
        <v>0</v>
      </c>
      <c r="L64" s="5"/>
    </row>
    <row r="65" spans="1:12" customHeight="1" ht="105" outlineLevel="4">
      <c r="A65" s="1"/>
      <c r="B65" s="1">
        <v>822582</v>
      </c>
      <c r="C65" s="1" t="s">
        <v>201</v>
      </c>
      <c r="D65" s="1" t="s">
        <v>202</v>
      </c>
      <c r="E65" s="2" t="s">
        <v>203</v>
      </c>
      <c r="F65" s="2" t="s">
        <v>204</v>
      </c>
      <c r="G65" s="2">
        <v>0</v>
      </c>
      <c r="H65" s="2">
        <v>0</v>
      </c>
      <c r="I65" s="1">
        <v>0</v>
      </c>
      <c r="J65" s="3" t="s">
        <v>17</v>
      </c>
      <c r="K65" s="2" t="str">
        <f>J65*4383.00</f>
        <v>0</v>
      </c>
      <c r="L65" s="5"/>
    </row>
    <row r="66" spans="1:12" customHeight="1" ht="105" outlineLevel="4">
      <c r="A66" s="1"/>
      <c r="B66" s="1">
        <v>822583</v>
      </c>
      <c r="C66" s="1" t="s">
        <v>205</v>
      </c>
      <c r="D66" s="1" t="s">
        <v>206</v>
      </c>
      <c r="E66" s="2" t="s">
        <v>207</v>
      </c>
      <c r="F66" s="2" t="s">
        <v>208</v>
      </c>
      <c r="G66" s="2">
        <v>0</v>
      </c>
      <c r="H66" s="2">
        <v>0</v>
      </c>
      <c r="I66" s="1">
        <v>0</v>
      </c>
      <c r="J66" s="3" t="s">
        <v>17</v>
      </c>
      <c r="K66" s="2" t="str">
        <f>J66*1041.00</f>
        <v>0</v>
      </c>
      <c r="L66" s="5"/>
    </row>
    <row r="67" spans="1:12" customHeight="1" ht="105" outlineLevel="4">
      <c r="A67" s="1"/>
      <c r="B67" s="1">
        <v>822584</v>
      </c>
      <c r="C67" s="1" t="s">
        <v>209</v>
      </c>
      <c r="D67" s="1" t="s">
        <v>210</v>
      </c>
      <c r="E67" s="2" t="s">
        <v>211</v>
      </c>
      <c r="F67" s="2" t="s">
        <v>212</v>
      </c>
      <c r="G67" s="2">
        <v>0</v>
      </c>
      <c r="H67" s="2">
        <v>0</v>
      </c>
      <c r="I67" s="1">
        <v>0</v>
      </c>
      <c r="J67" s="3" t="s">
        <v>17</v>
      </c>
      <c r="K67" s="2" t="str">
        <f>J67*973.00</f>
        <v>0</v>
      </c>
      <c r="L67" s="5"/>
    </row>
    <row r="68" spans="1:12" customHeight="1" ht="105" outlineLevel="4">
      <c r="A68" s="1"/>
      <c r="B68" s="1">
        <v>824506</v>
      </c>
      <c r="C68" s="1" t="s">
        <v>213</v>
      </c>
      <c r="D68" s="1" t="s">
        <v>214</v>
      </c>
      <c r="E68" s="2" t="s">
        <v>215</v>
      </c>
      <c r="F68" s="2" t="s">
        <v>179</v>
      </c>
      <c r="G68" s="2">
        <v>0</v>
      </c>
      <c r="H68" s="2">
        <v>0</v>
      </c>
      <c r="I68" s="1">
        <v>0</v>
      </c>
      <c r="J68" s="3" t="s">
        <v>17</v>
      </c>
      <c r="K68" s="2" t="str">
        <f>J68*23077.00</f>
        <v>0</v>
      </c>
      <c r="L68" s="5"/>
    </row>
    <row r="69" spans="1:12" customHeight="1" ht="105" outlineLevel="4">
      <c r="A69" s="1"/>
      <c r="B69" s="1">
        <v>824504</v>
      </c>
      <c r="C69" s="1" t="s">
        <v>216</v>
      </c>
      <c r="D69" s="1" t="s">
        <v>217</v>
      </c>
      <c r="E69" s="2" t="s">
        <v>218</v>
      </c>
      <c r="F69" s="2" t="s">
        <v>219</v>
      </c>
      <c r="G69" s="2">
        <v>0</v>
      </c>
      <c r="H69" s="2">
        <v>0</v>
      </c>
      <c r="I69" s="1">
        <v>0</v>
      </c>
      <c r="J69" s="3" t="s">
        <v>17</v>
      </c>
      <c r="K69" s="2" t="str">
        <f>J69*46357.00</f>
        <v>0</v>
      </c>
      <c r="L69" s="5"/>
    </row>
    <row r="70" spans="1:12" customHeight="1" ht="105" outlineLevel="4">
      <c r="A70" s="1"/>
      <c r="B70" s="1">
        <v>824505</v>
      </c>
      <c r="C70" s="1" t="s">
        <v>220</v>
      </c>
      <c r="D70" s="1" t="s">
        <v>221</v>
      </c>
      <c r="E70" s="2" t="s">
        <v>222</v>
      </c>
      <c r="F70" s="2" t="s">
        <v>223</v>
      </c>
      <c r="G70" s="2">
        <v>0</v>
      </c>
      <c r="H70" s="2">
        <v>0</v>
      </c>
      <c r="I70" s="1">
        <v>0</v>
      </c>
      <c r="J70" s="3" t="s">
        <v>17</v>
      </c>
      <c r="K70" s="2" t="str">
        <f>J70*47852.00</f>
        <v>0</v>
      </c>
      <c r="L70" s="5"/>
    </row>
    <row r="71" spans="1:12" customHeight="1" ht="105" outlineLevel="4">
      <c r="A71" s="1"/>
      <c r="B71" s="1">
        <v>825520</v>
      </c>
      <c r="C71" s="1" t="s">
        <v>224</v>
      </c>
      <c r="D71" s="1">
        <v>2738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17</v>
      </c>
      <c r="K71" s="2" t="str">
        <f>J71*944.00</f>
        <v>0</v>
      </c>
      <c r="L71" s="5"/>
    </row>
    <row r="72" spans="1:12" customHeight="1" ht="105" outlineLevel="4">
      <c r="A72" s="1"/>
      <c r="B72" s="1">
        <v>825521</v>
      </c>
      <c r="C72" s="1" t="s">
        <v>227</v>
      </c>
      <c r="D72" s="1" t="s">
        <v>228</v>
      </c>
      <c r="E72" s="2" t="s">
        <v>229</v>
      </c>
      <c r="F72" s="2" t="s">
        <v>230</v>
      </c>
      <c r="G72" s="2">
        <v>0</v>
      </c>
      <c r="H72" s="2">
        <v>0</v>
      </c>
      <c r="I72" s="1">
        <v>0</v>
      </c>
      <c r="J72" s="3" t="s">
        <v>17</v>
      </c>
      <c r="K72" s="2" t="str">
        <f>J72*11540.00</f>
        <v>0</v>
      </c>
      <c r="L72" s="5"/>
    </row>
    <row r="73" spans="1:12" customHeight="1" ht="105" outlineLevel="4">
      <c r="A73" s="1"/>
      <c r="B73" s="1">
        <v>825522</v>
      </c>
      <c r="C73" s="1" t="s">
        <v>231</v>
      </c>
      <c r="D73" s="1" t="s">
        <v>232</v>
      </c>
      <c r="E73" s="2" t="s">
        <v>233</v>
      </c>
      <c r="F73" s="2" t="s">
        <v>234</v>
      </c>
      <c r="G73" s="2">
        <v>1</v>
      </c>
      <c r="H73" s="2">
        <v>8</v>
      </c>
      <c r="I73" s="1">
        <v>0</v>
      </c>
      <c r="J73" s="3" t="s">
        <v>17</v>
      </c>
      <c r="K73" s="2" t="str">
        <f>J73*10368.00</f>
        <v>0</v>
      </c>
      <c r="L73" s="5"/>
    </row>
    <row r="74" spans="1:12" customHeight="1" ht="105" outlineLevel="4">
      <c r="A74" s="1"/>
      <c r="B74" s="1">
        <v>825523</v>
      </c>
      <c r="C74" s="1" t="s">
        <v>235</v>
      </c>
      <c r="D74" s="1" t="s">
        <v>236</v>
      </c>
      <c r="E74" s="2" t="s">
        <v>237</v>
      </c>
      <c r="F74" s="2" t="s">
        <v>238</v>
      </c>
      <c r="G74" s="2">
        <v>1</v>
      </c>
      <c r="H74" s="2">
        <v>2</v>
      </c>
      <c r="I74" s="1">
        <v>0</v>
      </c>
      <c r="J74" s="3" t="s">
        <v>17</v>
      </c>
      <c r="K74" s="2" t="str">
        <f>J74*9907.00</f>
        <v>0</v>
      </c>
      <c r="L74" s="5"/>
    </row>
    <row r="75" spans="1:12" customHeight="1" ht="105" outlineLevel="4">
      <c r="A75" s="1"/>
      <c r="B75" s="1">
        <v>825524</v>
      </c>
      <c r="C75" s="1" t="s">
        <v>239</v>
      </c>
      <c r="D75" s="1" t="s">
        <v>240</v>
      </c>
      <c r="E75" s="2" t="s">
        <v>241</v>
      </c>
      <c r="F75" s="2" t="s">
        <v>238</v>
      </c>
      <c r="G75" s="2">
        <v>1</v>
      </c>
      <c r="H75" s="2">
        <v>2</v>
      </c>
      <c r="I75" s="1">
        <v>0</v>
      </c>
      <c r="J75" s="3" t="s">
        <v>17</v>
      </c>
      <c r="K75" s="2" t="str">
        <f>J75*9907.00</f>
        <v>0</v>
      </c>
      <c r="L75" s="5"/>
    </row>
    <row r="76" spans="1:12" customHeight="1" ht="105" outlineLevel="4">
      <c r="A76" s="1"/>
      <c r="B76" s="1">
        <v>825525</v>
      </c>
      <c r="C76" s="1" t="s">
        <v>242</v>
      </c>
      <c r="D76" s="1" t="s">
        <v>243</v>
      </c>
      <c r="E76" s="2" t="s">
        <v>244</v>
      </c>
      <c r="F76" s="2" t="s">
        <v>238</v>
      </c>
      <c r="G76" s="2">
        <v>1</v>
      </c>
      <c r="H76" s="2">
        <v>0</v>
      </c>
      <c r="I76" s="1">
        <v>0</v>
      </c>
      <c r="J76" s="3" t="s">
        <v>17</v>
      </c>
      <c r="K76" s="2" t="str">
        <f>J76*9907.00</f>
        <v>0</v>
      </c>
      <c r="L76" s="5"/>
    </row>
    <row r="77" spans="1:12" customHeight="1" ht="105" outlineLevel="4">
      <c r="A77" s="1"/>
      <c r="B77" s="1">
        <v>825526</v>
      </c>
      <c r="C77" s="1" t="s">
        <v>245</v>
      </c>
      <c r="D77" s="1" t="s">
        <v>246</v>
      </c>
      <c r="E77" s="2" t="s">
        <v>247</v>
      </c>
      <c r="F77" s="2" t="s">
        <v>238</v>
      </c>
      <c r="G77" s="2">
        <v>1</v>
      </c>
      <c r="H77" s="2">
        <v>0</v>
      </c>
      <c r="I77" s="1">
        <v>0</v>
      </c>
      <c r="J77" s="3" t="s">
        <v>17</v>
      </c>
      <c r="K77" s="2" t="str">
        <f>J77*9907.00</f>
        <v>0</v>
      </c>
      <c r="L77" s="5"/>
    </row>
    <row r="78" spans="1:12" customHeight="1" ht="105" outlineLevel="4">
      <c r="A78" s="1"/>
      <c r="B78" s="1">
        <v>836279</v>
      </c>
      <c r="C78" s="1" t="s">
        <v>248</v>
      </c>
      <c r="D78" s="1" t="s">
        <v>249</v>
      </c>
      <c r="E78" s="2" t="s">
        <v>250</v>
      </c>
      <c r="F78" s="2" t="s">
        <v>251</v>
      </c>
      <c r="G78" s="2">
        <v>0</v>
      </c>
      <c r="H78" s="2" t="s">
        <v>124</v>
      </c>
      <c r="I78" s="1">
        <v>0</v>
      </c>
      <c r="J78" s="3" t="s">
        <v>17</v>
      </c>
      <c r="K78" s="2" t="str">
        <f>J78*11328.00</f>
        <v>0</v>
      </c>
      <c r="L78" s="5"/>
    </row>
    <row r="79" spans="1:12" customHeight="1" ht="105" outlineLevel="4">
      <c r="A79" s="1"/>
      <c r="B79" s="1">
        <v>836280</v>
      </c>
      <c r="C79" s="1" t="s">
        <v>252</v>
      </c>
      <c r="D79" s="1" t="s">
        <v>253</v>
      </c>
      <c r="E79" s="2" t="s">
        <v>254</v>
      </c>
      <c r="F79" s="2" t="s">
        <v>255</v>
      </c>
      <c r="G79" s="2">
        <v>0</v>
      </c>
      <c r="H79" s="2">
        <v>6</v>
      </c>
      <c r="I79" s="1">
        <v>0</v>
      </c>
      <c r="J79" s="3" t="s">
        <v>17</v>
      </c>
      <c r="K79" s="2" t="str">
        <f>J79*18635.00</f>
        <v>0</v>
      </c>
      <c r="L79" s="5"/>
    </row>
    <row r="80" spans="1:12" customHeight="1" ht="105" outlineLevel="4">
      <c r="A80" s="1"/>
      <c r="B80" s="1">
        <v>836281</v>
      </c>
      <c r="C80" s="1" t="s">
        <v>256</v>
      </c>
      <c r="D80" s="1" t="s">
        <v>257</v>
      </c>
      <c r="E80" s="2" t="s">
        <v>258</v>
      </c>
      <c r="F80" s="2" t="s">
        <v>259</v>
      </c>
      <c r="G80" s="2">
        <v>0</v>
      </c>
      <c r="H80" s="2">
        <v>0</v>
      </c>
      <c r="I80" s="1">
        <v>0</v>
      </c>
      <c r="J80" s="3" t="s">
        <v>17</v>
      </c>
      <c r="K80" s="2" t="str">
        <f>J80*20768.00</f>
        <v>0</v>
      </c>
      <c r="L80" s="5"/>
    </row>
    <row r="81" spans="1:12" customHeight="1" ht="105" outlineLevel="4">
      <c r="A81" s="1"/>
      <c r="B81" s="1">
        <v>834772</v>
      </c>
      <c r="C81" s="1" t="s">
        <v>260</v>
      </c>
      <c r="D81" s="1" t="s">
        <v>261</v>
      </c>
      <c r="E81" s="2" t="s">
        <v>262</v>
      </c>
      <c r="F81" s="2" t="s">
        <v>263</v>
      </c>
      <c r="G81" s="2">
        <v>0</v>
      </c>
      <c r="H81" s="2">
        <v>7</v>
      </c>
      <c r="I81" s="1">
        <v>0</v>
      </c>
      <c r="J81" s="3" t="s">
        <v>17</v>
      </c>
      <c r="K81" s="2" t="str">
        <f>J81*75953.00</f>
        <v>0</v>
      </c>
      <c r="L81" s="5"/>
    </row>
    <row r="82" spans="1:12" outlineLevel="2">
      <c r="A82" s="8" t="s">
        <v>264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5"/>
    </row>
    <row r="83" spans="1:12" customHeight="1" ht="105" outlineLevel="4">
      <c r="A83" s="1"/>
      <c r="B83" s="1">
        <v>836379</v>
      </c>
      <c r="C83" s="1" t="s">
        <v>265</v>
      </c>
      <c r="D83" s="1" t="s">
        <v>266</v>
      </c>
      <c r="E83" s="2" t="s">
        <v>267</v>
      </c>
      <c r="F83" s="2" t="s">
        <v>268</v>
      </c>
      <c r="G83" s="2">
        <v>0</v>
      </c>
      <c r="H83" s="2">
        <v>0</v>
      </c>
      <c r="I83" s="1">
        <v>0</v>
      </c>
      <c r="J83" s="3" t="s">
        <v>17</v>
      </c>
      <c r="K83" s="2" t="str">
        <f>J83*103131.35</f>
        <v>0</v>
      </c>
      <c r="L83" s="5"/>
    </row>
    <row r="84" spans="1:12" customHeight="1" ht="105" outlineLevel="4">
      <c r="A84" s="1"/>
      <c r="B84" s="1">
        <v>822586</v>
      </c>
      <c r="C84" s="1" t="s">
        <v>269</v>
      </c>
      <c r="D84" s="1" t="s">
        <v>270</v>
      </c>
      <c r="E84" s="2" t="s">
        <v>271</v>
      </c>
      <c r="F84" s="2" t="s">
        <v>272</v>
      </c>
      <c r="G84" s="2">
        <v>0</v>
      </c>
      <c r="H84" s="2">
        <v>0</v>
      </c>
      <c r="I84" s="1">
        <v>0</v>
      </c>
      <c r="J84" s="3" t="s">
        <v>17</v>
      </c>
      <c r="K84" s="2" t="str">
        <f>J84*965.39</f>
        <v>0</v>
      </c>
      <c r="L84" s="5"/>
    </row>
    <row r="85" spans="1:12" customHeight="1" ht="105" outlineLevel="4">
      <c r="A85" s="1"/>
      <c r="B85" s="1">
        <v>826972</v>
      </c>
      <c r="C85" s="1" t="s">
        <v>273</v>
      </c>
      <c r="D85" s="1" t="s">
        <v>274</v>
      </c>
      <c r="E85" s="2" t="s">
        <v>275</v>
      </c>
      <c r="F85" s="2" t="s">
        <v>276</v>
      </c>
      <c r="G85" s="2">
        <v>0</v>
      </c>
      <c r="H85" s="2">
        <v>0</v>
      </c>
      <c r="I85" s="1">
        <v>0</v>
      </c>
      <c r="J85" s="3" t="s">
        <v>17</v>
      </c>
      <c r="K85" s="2" t="str">
        <f>J85*3302.25</f>
        <v>0</v>
      </c>
      <c r="L85" s="5"/>
    </row>
    <row r="86" spans="1:12" customHeight="1" ht="105" outlineLevel="4">
      <c r="A86" s="1"/>
      <c r="B86" s="1">
        <v>829342</v>
      </c>
      <c r="C86" s="1" t="s">
        <v>277</v>
      </c>
      <c r="D86" s="1" t="s">
        <v>278</v>
      </c>
      <c r="E86" s="2" t="s">
        <v>279</v>
      </c>
      <c r="F86" s="2" t="s">
        <v>280</v>
      </c>
      <c r="G86" s="2">
        <v>2</v>
      </c>
      <c r="H86" s="2">
        <v>0</v>
      </c>
      <c r="I86" s="1">
        <v>0</v>
      </c>
      <c r="J86" s="3" t="s">
        <v>17</v>
      </c>
      <c r="K86" s="2" t="str">
        <f>J86*8392.48</f>
        <v>0</v>
      </c>
      <c r="L86" s="5"/>
    </row>
    <row r="87" spans="1:12" customHeight="1" ht="105" outlineLevel="4">
      <c r="A87" s="1"/>
      <c r="B87" s="1">
        <v>829343</v>
      </c>
      <c r="C87" s="1" t="s">
        <v>281</v>
      </c>
      <c r="D87" s="1" t="s">
        <v>282</v>
      </c>
      <c r="E87" s="2" t="s">
        <v>283</v>
      </c>
      <c r="F87" s="2" t="s">
        <v>284</v>
      </c>
      <c r="G87" s="2">
        <v>1</v>
      </c>
      <c r="H87" s="2">
        <v>0</v>
      </c>
      <c r="I87" s="1">
        <v>0</v>
      </c>
      <c r="J87" s="3" t="s">
        <v>17</v>
      </c>
      <c r="K87" s="2" t="str">
        <f>J87*100894.15</f>
        <v>0</v>
      </c>
      <c r="L87" s="5"/>
    </row>
    <row r="88" spans="1:12" customHeight="1" ht="105" outlineLevel="4">
      <c r="A88" s="1"/>
      <c r="B88" s="1">
        <v>829344</v>
      </c>
      <c r="C88" s="1" t="s">
        <v>285</v>
      </c>
      <c r="D88" s="1" t="s">
        <v>286</v>
      </c>
      <c r="E88" s="2" t="s">
        <v>287</v>
      </c>
      <c r="F88" s="2" t="s">
        <v>288</v>
      </c>
      <c r="G88" s="2">
        <v>6</v>
      </c>
      <c r="H88" s="2">
        <v>0</v>
      </c>
      <c r="I88" s="1">
        <v>0</v>
      </c>
      <c r="J88" s="3" t="s">
        <v>17</v>
      </c>
      <c r="K88" s="2" t="str">
        <f>J88*6411.13</f>
        <v>0</v>
      </c>
      <c r="L88" s="5"/>
    </row>
    <row r="89" spans="1:12" customHeight="1" ht="105" outlineLevel="4">
      <c r="A89" s="1"/>
      <c r="B89" s="1">
        <v>829345</v>
      </c>
      <c r="C89" s="1" t="s">
        <v>289</v>
      </c>
      <c r="D89" s="1" t="s">
        <v>290</v>
      </c>
      <c r="E89" s="2" t="s">
        <v>291</v>
      </c>
      <c r="F89" s="2" t="s">
        <v>288</v>
      </c>
      <c r="G89" s="2">
        <v>4</v>
      </c>
      <c r="H89" s="2">
        <v>0</v>
      </c>
      <c r="I89" s="1">
        <v>0</v>
      </c>
      <c r="J89" s="3" t="s">
        <v>17</v>
      </c>
      <c r="K89" s="2" t="str">
        <f>J89*6411.13</f>
        <v>0</v>
      </c>
      <c r="L89" s="5"/>
    </row>
    <row r="90" spans="1:12" customHeight="1" ht="105" outlineLevel="4">
      <c r="A90" s="1"/>
      <c r="B90" s="1">
        <v>829346</v>
      </c>
      <c r="C90" s="1" t="s">
        <v>292</v>
      </c>
      <c r="D90" s="1" t="s">
        <v>293</v>
      </c>
      <c r="E90" s="2" t="s">
        <v>294</v>
      </c>
      <c r="F90" s="2" t="s">
        <v>295</v>
      </c>
      <c r="G90" s="2">
        <v>4</v>
      </c>
      <c r="H90" s="2">
        <v>0</v>
      </c>
      <c r="I90" s="1">
        <v>0</v>
      </c>
      <c r="J90" s="3" t="s">
        <v>17</v>
      </c>
      <c r="K90" s="2" t="str">
        <f>J90*6418.56</f>
        <v>0</v>
      </c>
      <c r="L90" s="5"/>
    </row>
    <row r="91" spans="1:12" customHeight="1" ht="105" outlineLevel="4">
      <c r="A91" s="1"/>
      <c r="B91" s="1">
        <v>829347</v>
      </c>
      <c r="C91" s="1" t="s">
        <v>296</v>
      </c>
      <c r="D91" s="1" t="s">
        <v>297</v>
      </c>
      <c r="E91" s="2" t="s">
        <v>298</v>
      </c>
      <c r="F91" s="2" t="s">
        <v>295</v>
      </c>
      <c r="G91" s="2">
        <v>3</v>
      </c>
      <c r="H91" s="2">
        <v>0</v>
      </c>
      <c r="I91" s="1">
        <v>0</v>
      </c>
      <c r="J91" s="3" t="s">
        <v>17</v>
      </c>
      <c r="K91" s="2" t="str">
        <f>J91*6418.56</f>
        <v>0</v>
      </c>
      <c r="L91" s="5"/>
    </row>
    <row r="92" spans="1:12" customHeight="1" ht="105" outlineLevel="4">
      <c r="A92" s="1"/>
      <c r="B92" s="1">
        <v>832499</v>
      </c>
      <c r="C92" s="1" t="s">
        <v>299</v>
      </c>
      <c r="D92" s="1" t="s">
        <v>300</v>
      </c>
      <c r="E92" s="2" t="s">
        <v>301</v>
      </c>
      <c r="F92" s="2" t="s">
        <v>302</v>
      </c>
      <c r="G92" s="2">
        <v>0</v>
      </c>
      <c r="H92" s="2">
        <v>0</v>
      </c>
      <c r="I92" s="1">
        <v>0</v>
      </c>
      <c r="J92" s="3" t="s">
        <v>17</v>
      </c>
      <c r="K92" s="2" t="str">
        <f>J92*76142.15</f>
        <v>0</v>
      </c>
      <c r="L92" s="5"/>
    </row>
    <row r="93" spans="1:12" customHeight="1" ht="105" outlineLevel="4">
      <c r="A93" s="1"/>
      <c r="B93" s="1">
        <v>837120</v>
      </c>
      <c r="C93" s="1" t="s">
        <v>303</v>
      </c>
      <c r="D93" s="1" t="s">
        <v>304</v>
      </c>
      <c r="E93" s="2" t="s">
        <v>305</v>
      </c>
      <c r="F93" s="2" t="s">
        <v>288</v>
      </c>
      <c r="G93" s="2">
        <v>3</v>
      </c>
      <c r="H93" s="2">
        <v>0</v>
      </c>
      <c r="I93" s="1">
        <v>0</v>
      </c>
      <c r="J93" s="3" t="s">
        <v>17</v>
      </c>
      <c r="K93" s="2" t="str">
        <f>J93*6411.13</f>
        <v>0</v>
      </c>
      <c r="L93" s="5"/>
    </row>
    <row r="94" spans="1:12" outlineLevel="2">
      <c r="A94" s="8" t="s">
        <v>306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822587</v>
      </c>
      <c r="C95" s="1" t="s">
        <v>307</v>
      </c>
      <c r="D95" s="1"/>
      <c r="E95" s="2" t="s">
        <v>308</v>
      </c>
      <c r="F95" s="2" t="s">
        <v>309</v>
      </c>
      <c r="G95" s="2">
        <v>0</v>
      </c>
      <c r="H95" s="2">
        <v>0</v>
      </c>
      <c r="I95" s="1">
        <v>0</v>
      </c>
      <c r="J95" s="3" t="s">
        <v>17</v>
      </c>
      <c r="K95" s="2" t="str">
        <f>J95*29.07</f>
        <v>0</v>
      </c>
      <c r="L95" s="5"/>
    </row>
    <row r="96" spans="1:12" customHeight="1" ht="105" outlineLevel="4">
      <c r="A96" s="1"/>
      <c r="B96" s="1">
        <v>822588</v>
      </c>
      <c r="C96" s="1" t="s">
        <v>310</v>
      </c>
      <c r="D96" s="1"/>
      <c r="E96" s="2" t="s">
        <v>311</v>
      </c>
      <c r="F96" s="2" t="s">
        <v>312</v>
      </c>
      <c r="G96" s="2">
        <v>0</v>
      </c>
      <c r="H96" s="2">
        <v>0</v>
      </c>
      <c r="I96" s="1">
        <v>0</v>
      </c>
      <c r="J96" s="3" t="s">
        <v>17</v>
      </c>
      <c r="K96" s="2" t="str">
        <f>J96*28.56</f>
        <v>0</v>
      </c>
      <c r="L96" s="5"/>
    </row>
    <row r="97" spans="1:12" customHeight="1" ht="105" outlineLevel="4">
      <c r="A97" s="1"/>
      <c r="B97" s="1">
        <v>822589</v>
      </c>
      <c r="C97" s="1" t="s">
        <v>313</v>
      </c>
      <c r="D97" s="1"/>
      <c r="E97" s="2" t="s">
        <v>314</v>
      </c>
      <c r="F97" s="2" t="s">
        <v>315</v>
      </c>
      <c r="G97" s="2">
        <v>0</v>
      </c>
      <c r="H97" s="2">
        <v>0</v>
      </c>
      <c r="I97" s="1">
        <v>0</v>
      </c>
      <c r="J97" s="3" t="s">
        <v>17</v>
      </c>
      <c r="K97" s="2" t="str">
        <f>J97*36.72</f>
        <v>0</v>
      </c>
      <c r="L97" s="5"/>
    </row>
    <row r="98" spans="1:12" customHeight="1" ht="105" outlineLevel="4">
      <c r="A98" s="1"/>
      <c r="B98" s="1">
        <v>822590</v>
      </c>
      <c r="C98" s="1" t="s">
        <v>316</v>
      </c>
      <c r="D98" s="1"/>
      <c r="E98" s="2" t="s">
        <v>317</v>
      </c>
      <c r="F98" s="2" t="s">
        <v>318</v>
      </c>
      <c r="G98" s="2">
        <v>0</v>
      </c>
      <c r="H98" s="2">
        <v>0</v>
      </c>
      <c r="I98" s="1">
        <v>0</v>
      </c>
      <c r="J98" s="3" t="s">
        <v>17</v>
      </c>
      <c r="K98" s="2" t="str">
        <f>J98*37.91</f>
        <v>0</v>
      </c>
      <c r="L98" s="5"/>
    </row>
    <row r="99" spans="1:12" customHeight="1" ht="105" outlineLevel="4">
      <c r="A99" s="1"/>
      <c r="B99" s="1">
        <v>822591</v>
      </c>
      <c r="C99" s="1" t="s">
        <v>319</v>
      </c>
      <c r="D99" s="1"/>
      <c r="E99" s="2" t="s">
        <v>320</v>
      </c>
      <c r="F99" s="2" t="s">
        <v>321</v>
      </c>
      <c r="G99" s="2">
        <v>0</v>
      </c>
      <c r="H99" s="2">
        <v>0</v>
      </c>
      <c r="I99" s="1">
        <v>0</v>
      </c>
      <c r="J99" s="3" t="s">
        <v>17</v>
      </c>
      <c r="K99" s="2" t="str">
        <f>J99*39.78</f>
        <v>0</v>
      </c>
      <c r="L99" s="5"/>
    </row>
    <row r="100" spans="1:12" customHeight="1" ht="105" outlineLevel="4">
      <c r="A100" s="1"/>
      <c r="B100" s="1">
        <v>822592</v>
      </c>
      <c r="C100" s="1" t="s">
        <v>322</v>
      </c>
      <c r="D100" s="1"/>
      <c r="E100" s="2" t="s">
        <v>323</v>
      </c>
      <c r="F100" s="2" t="s">
        <v>324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J100*41.65</f>
        <v>0</v>
      </c>
      <c r="L100" s="5"/>
    </row>
    <row r="101" spans="1:12" customHeight="1" ht="105" outlineLevel="4">
      <c r="A101" s="1"/>
      <c r="B101" s="1">
        <v>822593</v>
      </c>
      <c r="C101" s="1" t="s">
        <v>325</v>
      </c>
      <c r="D101" s="1"/>
      <c r="E101" s="2" t="s">
        <v>326</v>
      </c>
      <c r="F101" s="2" t="s">
        <v>327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J101*50.32</f>
        <v>0</v>
      </c>
      <c r="L101" s="5"/>
    </row>
    <row r="102" spans="1:12" customHeight="1" ht="105" outlineLevel="4">
      <c r="A102" s="1"/>
      <c r="B102" s="1">
        <v>822594</v>
      </c>
      <c r="C102" s="1" t="s">
        <v>328</v>
      </c>
      <c r="D102" s="1"/>
      <c r="E102" s="2" t="s">
        <v>329</v>
      </c>
      <c r="F102" s="2" t="s">
        <v>330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J102*48.11</f>
        <v>0</v>
      </c>
      <c r="L102" s="5"/>
    </row>
    <row r="103" spans="1:12" customHeight="1" ht="105" outlineLevel="4">
      <c r="A103" s="1"/>
      <c r="B103" s="1">
        <v>822595</v>
      </c>
      <c r="C103" s="1" t="s">
        <v>331</v>
      </c>
      <c r="D103" s="1"/>
      <c r="E103" s="2" t="s">
        <v>332</v>
      </c>
      <c r="F103" s="2" t="s">
        <v>333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J103*43.01</f>
        <v>0</v>
      </c>
      <c r="L103" s="5"/>
    </row>
    <row r="104" spans="1:12" customHeight="1" ht="105" outlineLevel="4">
      <c r="A104" s="1"/>
      <c r="B104" s="1">
        <v>822596</v>
      </c>
      <c r="C104" s="1" t="s">
        <v>334</v>
      </c>
      <c r="D104" s="1"/>
      <c r="E104" s="2" t="s">
        <v>335</v>
      </c>
      <c r="F104" s="2" t="s">
        <v>336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J104*50.49</f>
        <v>0</v>
      </c>
      <c r="L104" s="5"/>
    </row>
    <row r="105" spans="1:12" customHeight="1" ht="105" outlineLevel="4">
      <c r="A105" s="1"/>
      <c r="B105" s="1">
        <v>822597</v>
      </c>
      <c r="C105" s="1" t="s">
        <v>337</v>
      </c>
      <c r="D105" s="1"/>
      <c r="E105" s="2" t="s">
        <v>338</v>
      </c>
      <c r="F105" s="2" t="s">
        <v>339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J105*43.86</f>
        <v>0</v>
      </c>
      <c r="L105" s="5"/>
    </row>
    <row r="106" spans="1:12" customHeight="1" ht="105" outlineLevel="4">
      <c r="A106" s="1"/>
      <c r="B106" s="1">
        <v>822598</v>
      </c>
      <c r="C106" s="1" t="s">
        <v>340</v>
      </c>
      <c r="D106" s="1"/>
      <c r="E106" s="2" t="s">
        <v>341</v>
      </c>
      <c r="F106" s="2" t="s">
        <v>342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J106*56.44</f>
        <v>0</v>
      </c>
      <c r="L106" s="5"/>
    </row>
    <row r="107" spans="1:12" customHeight="1" ht="105" outlineLevel="4">
      <c r="A107" s="1"/>
      <c r="B107" s="1">
        <v>822599</v>
      </c>
      <c r="C107" s="1" t="s">
        <v>343</v>
      </c>
      <c r="D107" s="1"/>
      <c r="E107" s="2" t="s">
        <v>344</v>
      </c>
      <c r="F107" s="2" t="s">
        <v>345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J107*58.31</f>
        <v>0</v>
      </c>
      <c r="L107" s="5"/>
    </row>
    <row r="108" spans="1:12" customHeight="1" ht="105" outlineLevel="4">
      <c r="A108" s="1"/>
      <c r="B108" s="1">
        <v>822600</v>
      </c>
      <c r="C108" s="1" t="s">
        <v>346</v>
      </c>
      <c r="D108" s="1"/>
      <c r="E108" s="2" t="s">
        <v>347</v>
      </c>
      <c r="F108" s="2" t="s">
        <v>348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J108*61.37</f>
        <v>0</v>
      </c>
      <c r="L108" s="5"/>
    </row>
    <row r="109" spans="1:12" customHeight="1" ht="105" outlineLevel="4">
      <c r="A109" s="1"/>
      <c r="B109" s="1">
        <v>822601</v>
      </c>
      <c r="C109" s="1" t="s">
        <v>349</v>
      </c>
      <c r="D109" s="1"/>
      <c r="E109" s="2" t="s">
        <v>350</v>
      </c>
      <c r="F109" s="2" t="s">
        <v>351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J109*63.07</f>
        <v>0</v>
      </c>
      <c r="L109" s="5"/>
    </row>
    <row r="110" spans="1:12" customHeight="1" ht="105" outlineLevel="4">
      <c r="A110" s="1"/>
      <c r="B110" s="1">
        <v>822602</v>
      </c>
      <c r="C110" s="1" t="s">
        <v>352</v>
      </c>
      <c r="D110" s="1"/>
      <c r="E110" s="2" t="s">
        <v>353</v>
      </c>
      <c r="F110" s="2" t="s">
        <v>354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J110*66.13</f>
        <v>0</v>
      </c>
      <c r="L110" s="5"/>
    </row>
    <row r="111" spans="1:12" customHeight="1" ht="105" outlineLevel="4">
      <c r="A111" s="1"/>
      <c r="B111" s="1">
        <v>822603</v>
      </c>
      <c r="C111" s="1" t="s">
        <v>355</v>
      </c>
      <c r="D111" s="1"/>
      <c r="E111" s="2" t="s">
        <v>356</v>
      </c>
      <c r="F111" s="2" t="s">
        <v>357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J111*112.54</f>
        <v>0</v>
      </c>
      <c r="L111" s="5"/>
    </row>
    <row r="112" spans="1:12" customHeight="1" ht="105" outlineLevel="4">
      <c r="A112" s="1"/>
      <c r="B112" s="1">
        <v>822604</v>
      </c>
      <c r="C112" s="1" t="s">
        <v>358</v>
      </c>
      <c r="D112" s="1"/>
      <c r="E112" s="2" t="s">
        <v>359</v>
      </c>
      <c r="F112" s="2" t="s">
        <v>360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J112*124.27</f>
        <v>0</v>
      </c>
      <c r="L112" s="5"/>
    </row>
    <row r="113" spans="1:12" customHeight="1" ht="105" outlineLevel="4">
      <c r="A113" s="1"/>
      <c r="B113" s="1">
        <v>822605</v>
      </c>
      <c r="C113" s="1" t="s">
        <v>361</v>
      </c>
      <c r="D113" s="1"/>
      <c r="E113" s="2" t="s">
        <v>362</v>
      </c>
      <c r="F113" s="2" t="s">
        <v>363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J113*133.11</f>
        <v>0</v>
      </c>
      <c r="L113" s="5"/>
    </row>
    <row r="114" spans="1:12" outlineLevel="1">
      <c r="A114" s="7" t="s">
        <v>364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5"/>
    </row>
    <row r="115" spans="1:12" outlineLevel="2">
      <c r="A115" s="8" t="s">
        <v>365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5"/>
    </row>
    <row r="116" spans="1:12" customHeight="1" ht="105" outlineLevel="4">
      <c r="A116" s="1"/>
      <c r="B116" s="1">
        <v>822532</v>
      </c>
      <c r="C116" s="1" t="s">
        <v>366</v>
      </c>
      <c r="D116" s="1" t="s">
        <v>367</v>
      </c>
      <c r="E116" s="2" t="s">
        <v>368</v>
      </c>
      <c r="F116" s="2" t="s">
        <v>369</v>
      </c>
      <c r="G116" s="2">
        <v>5</v>
      </c>
      <c r="H116" s="2" t="s">
        <v>370</v>
      </c>
      <c r="I116" s="1">
        <v>0</v>
      </c>
      <c r="J116" s="3" t="s">
        <v>17</v>
      </c>
      <c r="K116" s="2" t="str">
        <f>J116*311.00</f>
        <v>0</v>
      </c>
      <c r="L116" s="5"/>
    </row>
    <row r="117" spans="1:12" customHeight="1" ht="105" outlineLevel="4">
      <c r="A117" s="1"/>
      <c r="B117" s="1">
        <v>822533</v>
      </c>
      <c r="C117" s="1" t="s">
        <v>371</v>
      </c>
      <c r="D117" s="1" t="s">
        <v>372</v>
      </c>
      <c r="E117" s="2" t="s">
        <v>373</v>
      </c>
      <c r="F117" s="2" t="s">
        <v>374</v>
      </c>
      <c r="G117" s="2">
        <v>3</v>
      </c>
      <c r="H117" s="2" t="s">
        <v>375</v>
      </c>
      <c r="I117" s="1">
        <v>0</v>
      </c>
      <c r="J117" s="3" t="s">
        <v>17</v>
      </c>
      <c r="K117" s="2" t="str">
        <f>J117*455.00</f>
        <v>0</v>
      </c>
      <c r="L117" s="5"/>
    </row>
    <row r="118" spans="1:12" customHeight="1" ht="105" outlineLevel="4">
      <c r="A118" s="1"/>
      <c r="B118" s="1">
        <v>822534</v>
      </c>
      <c r="C118" s="1" t="s">
        <v>376</v>
      </c>
      <c r="D118" s="1" t="s">
        <v>377</v>
      </c>
      <c r="E118" s="2" t="s">
        <v>378</v>
      </c>
      <c r="F118" s="2" t="s">
        <v>379</v>
      </c>
      <c r="G118" s="2">
        <v>3</v>
      </c>
      <c r="H118" s="2">
        <v>4</v>
      </c>
      <c r="I118" s="1">
        <v>0</v>
      </c>
      <c r="J118" s="3" t="s">
        <v>17</v>
      </c>
      <c r="K118" s="2" t="str">
        <f>J118*749.00</f>
        <v>0</v>
      </c>
      <c r="L118" s="5"/>
    </row>
    <row r="119" spans="1:12" customHeight="1" ht="105" outlineLevel="4">
      <c r="A119" s="1"/>
      <c r="B119" s="1">
        <v>822535</v>
      </c>
      <c r="C119" s="1" t="s">
        <v>380</v>
      </c>
      <c r="D119" s="1" t="s">
        <v>381</v>
      </c>
      <c r="E119" s="2" t="s">
        <v>382</v>
      </c>
      <c r="F119" s="2" t="s">
        <v>383</v>
      </c>
      <c r="G119" s="2">
        <v>0</v>
      </c>
      <c r="H119" s="2" t="s">
        <v>111</v>
      </c>
      <c r="I119" s="1">
        <v>0</v>
      </c>
      <c r="J119" s="3" t="s">
        <v>17</v>
      </c>
      <c r="K119" s="2" t="str">
        <f>J119*1066.00</f>
        <v>0</v>
      </c>
      <c r="L119" s="5"/>
    </row>
    <row r="120" spans="1:12" customHeight="1" ht="105" outlineLevel="4">
      <c r="A120" s="1"/>
      <c r="B120" s="1">
        <v>822536</v>
      </c>
      <c r="C120" s="1" t="s">
        <v>384</v>
      </c>
      <c r="D120" s="1" t="s">
        <v>385</v>
      </c>
      <c r="E120" s="2" t="s">
        <v>386</v>
      </c>
      <c r="F120" s="2" t="s">
        <v>387</v>
      </c>
      <c r="G120" s="2">
        <v>4</v>
      </c>
      <c r="H120" s="2" t="s">
        <v>375</v>
      </c>
      <c r="I120" s="1">
        <v>0</v>
      </c>
      <c r="J120" s="3" t="s">
        <v>17</v>
      </c>
      <c r="K120" s="2" t="str">
        <f>J120*639.00</f>
        <v>0</v>
      </c>
      <c r="L120" s="5"/>
    </row>
    <row r="121" spans="1:12" customHeight="1" ht="105" outlineLevel="4">
      <c r="A121" s="1"/>
      <c r="B121" s="1">
        <v>822537</v>
      </c>
      <c r="C121" s="1" t="s">
        <v>388</v>
      </c>
      <c r="D121" s="1" t="s">
        <v>389</v>
      </c>
      <c r="E121" s="2" t="s">
        <v>390</v>
      </c>
      <c r="F121" s="2" t="s">
        <v>391</v>
      </c>
      <c r="G121" s="2">
        <v>5</v>
      </c>
      <c r="H121" s="2" t="s">
        <v>375</v>
      </c>
      <c r="I121" s="1">
        <v>0</v>
      </c>
      <c r="J121" s="3" t="s">
        <v>17</v>
      </c>
      <c r="K121" s="2" t="str">
        <f>J121*917.00</f>
        <v>0</v>
      </c>
      <c r="L121" s="5"/>
    </row>
    <row r="122" spans="1:12" customHeight="1" ht="105" outlineLevel="4">
      <c r="A122" s="1"/>
      <c r="B122" s="1">
        <v>822538</v>
      </c>
      <c r="C122" s="1" t="s">
        <v>392</v>
      </c>
      <c r="D122" s="1">
        <v>572111</v>
      </c>
      <c r="E122" s="2" t="s">
        <v>393</v>
      </c>
      <c r="F122" s="2" t="s">
        <v>394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J122*256244.00</f>
        <v>0</v>
      </c>
      <c r="L122" s="5"/>
    </row>
    <row r="123" spans="1:12" customHeight="1" ht="105" outlineLevel="4">
      <c r="A123" s="1"/>
      <c r="B123" s="1">
        <v>822539</v>
      </c>
      <c r="C123" s="1" t="s">
        <v>395</v>
      </c>
      <c r="D123" s="1" t="s">
        <v>396</v>
      </c>
      <c r="E123" s="2" t="s">
        <v>397</v>
      </c>
      <c r="F123" s="2" t="s">
        <v>398</v>
      </c>
      <c r="G123" s="2" t="s">
        <v>111</v>
      </c>
      <c r="H123" s="2" t="s">
        <v>399</v>
      </c>
      <c r="I123" s="1">
        <v>0</v>
      </c>
      <c r="J123" s="3" t="s">
        <v>17</v>
      </c>
      <c r="K123" s="2" t="str">
        <f>J123*218.00</f>
        <v>0</v>
      </c>
      <c r="L123" s="5"/>
    </row>
    <row r="124" spans="1:12" customHeight="1" ht="105" outlineLevel="4">
      <c r="A124" s="1"/>
      <c r="B124" s="1">
        <v>822540</v>
      </c>
      <c r="C124" s="1" t="s">
        <v>400</v>
      </c>
      <c r="D124" s="1" t="s">
        <v>401</v>
      </c>
      <c r="E124" s="2" t="s">
        <v>402</v>
      </c>
      <c r="F124" s="2" t="s">
        <v>403</v>
      </c>
      <c r="G124" s="2">
        <v>2</v>
      </c>
      <c r="H124" s="2" t="s">
        <v>111</v>
      </c>
      <c r="I124" s="1">
        <v>0</v>
      </c>
      <c r="J124" s="3" t="s">
        <v>17</v>
      </c>
      <c r="K124" s="2" t="str">
        <f>J124*2251.00</f>
        <v>0</v>
      </c>
      <c r="L124" s="5"/>
    </row>
    <row r="125" spans="1:12" customHeight="1" ht="105" outlineLevel="4">
      <c r="A125" s="1"/>
      <c r="B125" s="1">
        <v>822541</v>
      </c>
      <c r="C125" s="1" t="s">
        <v>404</v>
      </c>
      <c r="D125" s="1" t="s">
        <v>405</v>
      </c>
      <c r="E125" s="2" t="s">
        <v>406</v>
      </c>
      <c r="F125" s="2" t="s">
        <v>407</v>
      </c>
      <c r="G125" s="2">
        <v>1</v>
      </c>
      <c r="H125" s="2" t="s">
        <v>370</v>
      </c>
      <c r="I125" s="1">
        <v>0</v>
      </c>
      <c r="J125" s="3" t="s">
        <v>17</v>
      </c>
      <c r="K125" s="2" t="str">
        <f>J125*19789.00</f>
        <v>0</v>
      </c>
      <c r="L125" s="5"/>
    </row>
    <row r="126" spans="1:12" customHeight="1" ht="105" outlineLevel="4">
      <c r="A126" s="1"/>
      <c r="B126" s="1">
        <v>822542</v>
      </c>
      <c r="C126" s="1" t="s">
        <v>408</v>
      </c>
      <c r="D126" s="1" t="s">
        <v>409</v>
      </c>
      <c r="E126" s="2" t="s">
        <v>410</v>
      </c>
      <c r="F126" s="2" t="s">
        <v>411</v>
      </c>
      <c r="G126" s="2">
        <v>1</v>
      </c>
      <c r="H126" s="2" t="s">
        <v>370</v>
      </c>
      <c r="I126" s="1">
        <v>0</v>
      </c>
      <c r="J126" s="3" t="s">
        <v>17</v>
      </c>
      <c r="K126" s="2" t="str">
        <f>J126*1454.00</f>
        <v>0</v>
      </c>
      <c r="L126" s="5"/>
    </row>
    <row r="127" spans="1:12" customHeight="1" ht="105" outlineLevel="4">
      <c r="A127" s="1"/>
      <c r="B127" s="1">
        <v>822543</v>
      </c>
      <c r="C127" s="1" t="s">
        <v>412</v>
      </c>
      <c r="D127" s="1" t="s">
        <v>413</v>
      </c>
      <c r="E127" s="2" t="s">
        <v>414</v>
      </c>
      <c r="F127" s="2" t="s">
        <v>415</v>
      </c>
      <c r="G127" s="2">
        <v>0</v>
      </c>
      <c r="H127" s="2" t="s">
        <v>370</v>
      </c>
      <c r="I127" s="1">
        <v>0</v>
      </c>
      <c r="J127" s="3" t="s">
        <v>17</v>
      </c>
      <c r="K127" s="2" t="str">
        <f>J127*1590.00</f>
        <v>0</v>
      </c>
      <c r="L127" s="5"/>
    </row>
    <row r="128" spans="1:12" customHeight="1" ht="105" outlineLevel="4">
      <c r="A128" s="1"/>
      <c r="B128" s="1">
        <v>822544</v>
      </c>
      <c r="C128" s="1" t="s">
        <v>416</v>
      </c>
      <c r="D128" s="1" t="s">
        <v>417</v>
      </c>
      <c r="E128" s="2" t="s">
        <v>418</v>
      </c>
      <c r="F128" s="2" t="s">
        <v>419</v>
      </c>
      <c r="G128" s="2">
        <v>0</v>
      </c>
      <c r="H128" s="2" t="s">
        <v>375</v>
      </c>
      <c r="I128" s="1">
        <v>0</v>
      </c>
      <c r="J128" s="3" t="s">
        <v>17</v>
      </c>
      <c r="K128" s="2" t="str">
        <f>J128*1626.00</f>
        <v>0</v>
      </c>
      <c r="L128" s="5"/>
    </row>
    <row r="129" spans="1:12" customHeight="1" ht="105" outlineLevel="4">
      <c r="A129" s="1"/>
      <c r="B129" s="1">
        <v>822545</v>
      </c>
      <c r="C129" s="1" t="s">
        <v>420</v>
      </c>
      <c r="D129" s="1" t="s">
        <v>421</v>
      </c>
      <c r="E129" s="2" t="s">
        <v>422</v>
      </c>
      <c r="F129" s="2" t="s">
        <v>423</v>
      </c>
      <c r="G129" s="2">
        <v>2</v>
      </c>
      <c r="H129" s="2">
        <v>6</v>
      </c>
      <c r="I129" s="1">
        <v>0</v>
      </c>
      <c r="J129" s="3" t="s">
        <v>17</v>
      </c>
      <c r="K129" s="2" t="str">
        <f>J129*1822.00</f>
        <v>0</v>
      </c>
      <c r="L129" s="5"/>
    </row>
    <row r="130" spans="1:12" customHeight="1" ht="105" outlineLevel="4">
      <c r="A130" s="1"/>
      <c r="B130" s="1">
        <v>822546</v>
      </c>
      <c r="C130" s="1" t="s">
        <v>424</v>
      </c>
      <c r="D130" s="1" t="s">
        <v>425</v>
      </c>
      <c r="E130" s="2" t="s">
        <v>426</v>
      </c>
      <c r="F130" s="2" t="s">
        <v>427</v>
      </c>
      <c r="G130" s="2">
        <v>3</v>
      </c>
      <c r="H130" s="2" t="s">
        <v>375</v>
      </c>
      <c r="I130" s="1">
        <v>0</v>
      </c>
      <c r="J130" s="3" t="s">
        <v>17</v>
      </c>
      <c r="K130" s="2" t="str">
        <f>J130*9498.00</f>
        <v>0</v>
      </c>
      <c r="L130" s="5"/>
    </row>
    <row r="131" spans="1:12" customHeight="1" ht="105" outlineLevel="4">
      <c r="A131" s="1"/>
      <c r="B131" s="1">
        <v>822547</v>
      </c>
      <c r="C131" s="1" t="s">
        <v>428</v>
      </c>
      <c r="D131" s="1" t="s">
        <v>429</v>
      </c>
      <c r="E131" s="2" t="s">
        <v>430</v>
      </c>
      <c r="F131" s="2" t="s">
        <v>431</v>
      </c>
      <c r="G131" s="2">
        <v>8</v>
      </c>
      <c r="H131" s="2" t="s">
        <v>370</v>
      </c>
      <c r="I131" s="1">
        <v>0</v>
      </c>
      <c r="J131" s="3" t="s">
        <v>17</v>
      </c>
      <c r="K131" s="2" t="str">
        <f>J131*484.00</f>
        <v>0</v>
      </c>
      <c r="L131" s="5"/>
    </row>
    <row r="132" spans="1:12" customHeight="1" ht="105" outlineLevel="4">
      <c r="A132" s="1"/>
      <c r="B132" s="1">
        <v>822548</v>
      </c>
      <c r="C132" s="1" t="s">
        <v>432</v>
      </c>
      <c r="D132" s="1" t="s">
        <v>433</v>
      </c>
      <c r="E132" s="2" t="s">
        <v>434</v>
      </c>
      <c r="F132" s="2" t="s">
        <v>435</v>
      </c>
      <c r="G132" s="2">
        <v>1</v>
      </c>
      <c r="H132" s="2" t="s">
        <v>124</v>
      </c>
      <c r="I132" s="1">
        <v>0</v>
      </c>
      <c r="J132" s="3" t="s">
        <v>17</v>
      </c>
      <c r="K132" s="2" t="str">
        <f>J132*7441.00</f>
        <v>0</v>
      </c>
      <c r="L132" s="5"/>
    </row>
    <row r="133" spans="1:12" customHeight="1" ht="105" outlineLevel="4">
      <c r="A133" s="1"/>
      <c r="B133" s="1">
        <v>822549</v>
      </c>
      <c r="C133" s="1" t="s">
        <v>436</v>
      </c>
      <c r="D133" s="1" t="s">
        <v>437</v>
      </c>
      <c r="E133" s="2" t="s">
        <v>438</v>
      </c>
      <c r="F133" s="2" t="s">
        <v>439</v>
      </c>
      <c r="G133" s="2">
        <v>1</v>
      </c>
      <c r="H133" s="2">
        <v>0</v>
      </c>
      <c r="I133" s="1">
        <v>0</v>
      </c>
      <c r="J133" s="3" t="s">
        <v>17</v>
      </c>
      <c r="K133" s="2" t="str">
        <f>J133*7185.00</f>
        <v>0</v>
      </c>
      <c r="L133" s="5"/>
    </row>
    <row r="134" spans="1:12" customHeight="1" ht="105" outlineLevel="4">
      <c r="A134" s="1"/>
      <c r="B134" s="1">
        <v>822550</v>
      </c>
      <c r="C134" s="1" t="s">
        <v>440</v>
      </c>
      <c r="D134" s="1" t="s">
        <v>441</v>
      </c>
      <c r="E134" s="2" t="s">
        <v>442</v>
      </c>
      <c r="F134" s="2" t="s">
        <v>443</v>
      </c>
      <c r="G134" s="2">
        <v>0</v>
      </c>
      <c r="H134" s="2">
        <v>8</v>
      </c>
      <c r="I134" s="1">
        <v>0</v>
      </c>
      <c r="J134" s="3" t="s">
        <v>17</v>
      </c>
      <c r="K134" s="2" t="str">
        <f>J134*7972.00</f>
        <v>0</v>
      </c>
      <c r="L134" s="5"/>
    </row>
    <row r="135" spans="1:12" customHeight="1" ht="105" outlineLevel="4">
      <c r="A135" s="1"/>
      <c r="B135" s="1">
        <v>822551</v>
      </c>
      <c r="C135" s="1" t="s">
        <v>444</v>
      </c>
      <c r="D135" s="1" t="s">
        <v>445</v>
      </c>
      <c r="E135" s="2" t="s">
        <v>446</v>
      </c>
      <c r="F135" s="2" t="s">
        <v>447</v>
      </c>
      <c r="G135" s="2">
        <v>0</v>
      </c>
      <c r="H135" s="2" t="s">
        <v>124</v>
      </c>
      <c r="I135" s="1">
        <v>0</v>
      </c>
      <c r="J135" s="3" t="s">
        <v>17</v>
      </c>
      <c r="K135" s="2" t="str">
        <f>J135*7653.00</f>
        <v>0</v>
      </c>
      <c r="L135" s="5"/>
    </row>
    <row r="136" spans="1:12" customHeight="1" ht="105" outlineLevel="4">
      <c r="A136" s="1"/>
      <c r="B136" s="1">
        <v>822554</v>
      </c>
      <c r="C136" s="1" t="s">
        <v>448</v>
      </c>
      <c r="D136" s="1" t="s">
        <v>449</v>
      </c>
      <c r="E136" s="2" t="s">
        <v>450</v>
      </c>
      <c r="F136" s="2" t="s">
        <v>451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J136*2455.00</f>
        <v>0</v>
      </c>
      <c r="L136" s="5"/>
    </row>
    <row r="137" spans="1:12" customHeight="1" ht="105" outlineLevel="4">
      <c r="A137" s="1"/>
      <c r="B137" s="1">
        <v>836274</v>
      </c>
      <c r="C137" s="1" t="s">
        <v>452</v>
      </c>
      <c r="D137" s="1" t="s">
        <v>453</v>
      </c>
      <c r="E137" s="2" t="s">
        <v>454</v>
      </c>
      <c r="F137" s="2" t="s">
        <v>455</v>
      </c>
      <c r="G137" s="2">
        <v>0</v>
      </c>
      <c r="H137" s="2" t="s">
        <v>124</v>
      </c>
      <c r="I137" s="1">
        <v>0</v>
      </c>
      <c r="J137" s="3" t="s">
        <v>17</v>
      </c>
      <c r="K137" s="2" t="str">
        <f>J137*9667.00</f>
        <v>0</v>
      </c>
      <c r="L137" s="5"/>
    </row>
    <row r="138" spans="1:12" customHeight="1" ht="105" outlineLevel="4">
      <c r="A138" s="1"/>
      <c r="B138" s="1">
        <v>836275</v>
      </c>
      <c r="C138" s="1" t="s">
        <v>456</v>
      </c>
      <c r="D138" s="1" t="s">
        <v>457</v>
      </c>
      <c r="E138" s="2" t="s">
        <v>458</v>
      </c>
      <c r="F138" s="2" t="s">
        <v>455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J138*9667.00</f>
        <v>0</v>
      </c>
      <c r="L138" s="5"/>
    </row>
    <row r="139" spans="1:12" customHeight="1" ht="105" outlineLevel="4">
      <c r="A139" s="1"/>
      <c r="B139" s="1">
        <v>836276</v>
      </c>
      <c r="C139" s="1" t="s">
        <v>459</v>
      </c>
      <c r="D139" s="1" t="s">
        <v>460</v>
      </c>
      <c r="E139" s="2" t="s">
        <v>461</v>
      </c>
      <c r="F139" s="2" t="s">
        <v>455</v>
      </c>
      <c r="G139" s="2">
        <v>0</v>
      </c>
      <c r="H139" s="2">
        <v>1</v>
      </c>
      <c r="I139" s="1">
        <v>0</v>
      </c>
      <c r="J139" s="3" t="s">
        <v>17</v>
      </c>
      <c r="K139" s="2" t="str">
        <f>J139*9667.00</f>
        <v>0</v>
      </c>
      <c r="L139" s="5"/>
    </row>
    <row r="140" spans="1:12" customHeight="1" ht="105" outlineLevel="4">
      <c r="A140" s="1"/>
      <c r="B140" s="1">
        <v>836277</v>
      </c>
      <c r="C140" s="1" t="s">
        <v>462</v>
      </c>
      <c r="D140" s="1" t="s">
        <v>463</v>
      </c>
      <c r="E140" s="2" t="s">
        <v>464</v>
      </c>
      <c r="F140" s="2" t="s">
        <v>455</v>
      </c>
      <c r="G140" s="2">
        <v>0</v>
      </c>
      <c r="H140" s="2" t="s">
        <v>124</v>
      </c>
      <c r="I140" s="1">
        <v>0</v>
      </c>
      <c r="J140" s="3" t="s">
        <v>17</v>
      </c>
      <c r="K140" s="2" t="str">
        <f>J140*9667.00</f>
        <v>0</v>
      </c>
      <c r="L140" s="5"/>
    </row>
    <row r="141" spans="1:12" outlineLevel="2">
      <c r="A141" s="8" t="s">
        <v>465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5"/>
    </row>
    <row r="142" spans="1:12" customHeight="1" ht="105" outlineLevel="4">
      <c r="A142" s="1"/>
      <c r="B142" s="1">
        <v>822559</v>
      </c>
      <c r="C142" s="1" t="s">
        <v>466</v>
      </c>
      <c r="D142" s="1" t="s">
        <v>467</v>
      </c>
      <c r="E142" s="2" t="s">
        <v>468</v>
      </c>
      <c r="F142" s="2" t="s">
        <v>469</v>
      </c>
      <c r="G142" s="2">
        <v>1</v>
      </c>
      <c r="H142" s="2">
        <v>0</v>
      </c>
      <c r="I142" s="1">
        <v>0</v>
      </c>
      <c r="J142" s="3" t="s">
        <v>17</v>
      </c>
      <c r="K142" s="2" t="str">
        <f>J142*8786.66</f>
        <v>0</v>
      </c>
      <c r="L142" s="5"/>
    </row>
    <row r="143" spans="1:12" customHeight="1" ht="105" outlineLevel="4">
      <c r="A143" s="1"/>
      <c r="B143" s="1">
        <v>825409</v>
      </c>
      <c r="C143" s="1" t="s">
        <v>470</v>
      </c>
      <c r="D143" s="1" t="s">
        <v>471</v>
      </c>
      <c r="E143" s="2" t="s">
        <v>472</v>
      </c>
      <c r="F143" s="2" t="s">
        <v>473</v>
      </c>
      <c r="G143" s="2">
        <v>1</v>
      </c>
      <c r="H143" s="2">
        <v>0</v>
      </c>
      <c r="I143" s="1">
        <v>0</v>
      </c>
      <c r="J143" s="3" t="s">
        <v>17</v>
      </c>
      <c r="K143" s="2" t="str">
        <f>J143*8068.20</f>
        <v>0</v>
      </c>
      <c r="L143" s="5"/>
    </row>
    <row r="144" spans="1:12" customHeight="1" ht="105" outlineLevel="4">
      <c r="A144" s="1"/>
      <c r="B144" s="1">
        <v>825410</v>
      </c>
      <c r="C144" s="1" t="s">
        <v>474</v>
      </c>
      <c r="D144" s="1" t="s">
        <v>475</v>
      </c>
      <c r="E144" s="2" t="s">
        <v>476</v>
      </c>
      <c r="F144" s="2" t="s">
        <v>477</v>
      </c>
      <c r="G144" s="2">
        <v>1</v>
      </c>
      <c r="H144" s="2">
        <v>0</v>
      </c>
      <c r="I144" s="1">
        <v>0</v>
      </c>
      <c r="J144" s="3" t="s">
        <v>17</v>
      </c>
      <c r="K144" s="2" t="str">
        <f>J144*15060.94</f>
        <v>0</v>
      </c>
      <c r="L144" s="5"/>
    </row>
    <row r="145" spans="1:12" customHeight="1" ht="105" outlineLevel="4">
      <c r="A145" s="1"/>
      <c r="B145" s="1">
        <v>834456</v>
      </c>
      <c r="C145" s="1" t="s">
        <v>478</v>
      </c>
      <c r="D145" s="1" t="s">
        <v>479</v>
      </c>
      <c r="E145" s="2" t="s">
        <v>480</v>
      </c>
      <c r="F145" s="2" t="s">
        <v>481</v>
      </c>
      <c r="G145" s="2" t="s">
        <v>111</v>
      </c>
      <c r="H145" s="2">
        <v>0</v>
      </c>
      <c r="I145" s="1">
        <v>0</v>
      </c>
      <c r="J145" s="3" t="s">
        <v>17</v>
      </c>
      <c r="K145" s="2" t="str">
        <f>J145*177.01</f>
        <v>0</v>
      </c>
      <c r="L145" s="5"/>
    </row>
    <row r="146" spans="1:12" customHeight="1" ht="105" outlineLevel="4">
      <c r="A146" s="1"/>
      <c r="B146" s="1">
        <v>834457</v>
      </c>
      <c r="C146" s="1" t="s">
        <v>482</v>
      </c>
      <c r="D146" s="1" t="s">
        <v>483</v>
      </c>
      <c r="E146" s="2" t="s">
        <v>484</v>
      </c>
      <c r="F146" s="2" t="s">
        <v>485</v>
      </c>
      <c r="G146" s="2" t="s">
        <v>124</v>
      </c>
      <c r="H146" s="2">
        <v>0</v>
      </c>
      <c r="I146" s="1">
        <v>0</v>
      </c>
      <c r="J146" s="3" t="s">
        <v>17</v>
      </c>
      <c r="K146" s="2" t="str">
        <f>J146*196.35</f>
        <v>0</v>
      </c>
      <c r="L146" s="5"/>
    </row>
    <row r="147" spans="1:12" customHeight="1" ht="105" outlineLevel="4">
      <c r="A147" s="1"/>
      <c r="B147" s="1">
        <v>837121</v>
      </c>
      <c r="C147" s="1" t="s">
        <v>486</v>
      </c>
      <c r="D147" s="1" t="s">
        <v>487</v>
      </c>
      <c r="E147" s="2" t="s">
        <v>488</v>
      </c>
      <c r="F147" s="2" t="s">
        <v>489</v>
      </c>
      <c r="G147" s="2">
        <v>5</v>
      </c>
      <c r="H147" s="2">
        <v>0</v>
      </c>
      <c r="I147" s="1">
        <v>0</v>
      </c>
      <c r="J147" s="3" t="s">
        <v>17</v>
      </c>
      <c r="K147" s="2" t="str">
        <f>J147*476.00</f>
        <v>0</v>
      </c>
      <c r="L147" s="5"/>
    </row>
    <row r="148" spans="1:12" outlineLevel="2">
      <c r="A148" s="8" t="s">
        <v>490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5"/>
    </row>
    <row r="149" spans="1:12" customHeight="1" ht="105" outlineLevel="4">
      <c r="A149" s="1"/>
      <c r="B149" s="1">
        <v>827989</v>
      </c>
      <c r="C149" s="1" t="s">
        <v>491</v>
      </c>
      <c r="D149" s="1" t="s">
        <v>492</v>
      </c>
      <c r="E149" s="2" t="s">
        <v>493</v>
      </c>
      <c r="F149" s="2" t="s">
        <v>494</v>
      </c>
      <c r="G149" s="2">
        <v>1</v>
      </c>
      <c r="H149" s="2">
        <v>0</v>
      </c>
      <c r="I149" s="1">
        <v>0</v>
      </c>
      <c r="J149" s="3" t="s">
        <v>17</v>
      </c>
      <c r="K149" s="2" t="str">
        <f>J149*7163.80</f>
        <v>0</v>
      </c>
      <c r="L149" s="5"/>
    </row>
    <row r="150" spans="1:12" outlineLevel="1">
      <c r="A150" s="7" t="s">
        <v>495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5"/>
    </row>
    <row r="151" spans="1:12" outlineLevel="2">
      <c r="A151" s="8" t="s">
        <v>496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5"/>
    </row>
    <row r="152" spans="1:12" customHeight="1" ht="105" outlineLevel="4">
      <c r="A152" s="1"/>
      <c r="B152" s="1">
        <v>822493</v>
      </c>
      <c r="C152" s="1" t="s">
        <v>497</v>
      </c>
      <c r="D152" s="1"/>
      <c r="E152" s="2" t="s">
        <v>498</v>
      </c>
      <c r="F152" s="2" t="s">
        <v>499</v>
      </c>
      <c r="G152" s="2">
        <v>4</v>
      </c>
      <c r="H152" s="2">
        <v>0</v>
      </c>
      <c r="I152" s="1">
        <v>0</v>
      </c>
      <c r="J152" s="3" t="s">
        <v>17</v>
      </c>
      <c r="K152" s="2" t="str">
        <f>J152*2196.57</f>
        <v>0</v>
      </c>
      <c r="L152" s="5"/>
    </row>
    <row r="153" spans="1:12" outlineLevel="2">
      <c r="A153" s="8" t="s">
        <v>500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5"/>
    </row>
    <row r="154" spans="1:12" customHeight="1" ht="105" outlineLevel="4">
      <c r="A154" s="1"/>
      <c r="B154" s="1">
        <v>822489</v>
      </c>
      <c r="C154" s="1" t="s">
        <v>501</v>
      </c>
      <c r="D154" s="1" t="s">
        <v>502</v>
      </c>
      <c r="E154" s="2" t="s">
        <v>503</v>
      </c>
      <c r="F154" s="2" t="s">
        <v>504</v>
      </c>
      <c r="G154" s="2" t="s">
        <v>124</v>
      </c>
      <c r="H154" s="2">
        <v>0</v>
      </c>
      <c r="I154" s="1">
        <v>0</v>
      </c>
      <c r="J154" s="3" t="s">
        <v>17</v>
      </c>
      <c r="K154" s="2" t="str">
        <f>J154*1139.43</f>
        <v>0</v>
      </c>
      <c r="L154" s="5"/>
    </row>
    <row r="155" spans="1:12" customHeight="1" ht="105" outlineLevel="4">
      <c r="A155" s="1"/>
      <c r="B155" s="1">
        <v>822490</v>
      </c>
      <c r="C155" s="1" t="s">
        <v>505</v>
      </c>
      <c r="D155" s="1" t="s">
        <v>506</v>
      </c>
      <c r="E155" s="2" t="s">
        <v>507</v>
      </c>
      <c r="F155" s="2" t="s">
        <v>508</v>
      </c>
      <c r="G155" s="2">
        <v>2</v>
      </c>
      <c r="H155" s="2">
        <v>0</v>
      </c>
      <c r="I155" s="1">
        <v>0</v>
      </c>
      <c r="J155" s="3" t="s">
        <v>17</v>
      </c>
      <c r="K155" s="2" t="str">
        <f>J155*2338.35</f>
        <v>0</v>
      </c>
      <c r="L155" s="5"/>
    </row>
    <row r="156" spans="1:12" customHeight="1" ht="105" outlineLevel="4">
      <c r="A156" s="1"/>
      <c r="B156" s="1">
        <v>822491</v>
      </c>
      <c r="C156" s="1" t="s">
        <v>509</v>
      </c>
      <c r="D156" s="1" t="s">
        <v>510</v>
      </c>
      <c r="E156" s="2" t="s">
        <v>511</v>
      </c>
      <c r="F156" s="2" t="s">
        <v>512</v>
      </c>
      <c r="G156" s="2" t="s">
        <v>111</v>
      </c>
      <c r="H156" s="2">
        <v>0</v>
      </c>
      <c r="I156" s="1">
        <v>0</v>
      </c>
      <c r="J156" s="3" t="s">
        <v>17</v>
      </c>
      <c r="K156" s="2" t="str">
        <f>J156*3785.69</f>
        <v>0</v>
      </c>
      <c r="L156" s="5"/>
    </row>
    <row r="157" spans="1:12" customHeight="1" ht="105" outlineLevel="4">
      <c r="A157" s="1"/>
      <c r="B157" s="1">
        <v>825020</v>
      </c>
      <c r="C157" s="1" t="s">
        <v>513</v>
      </c>
      <c r="D157" s="1" t="s">
        <v>514</v>
      </c>
      <c r="E157" s="2" t="s">
        <v>515</v>
      </c>
      <c r="F157" s="2" t="s">
        <v>516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J157*1755.25</f>
        <v>0</v>
      </c>
      <c r="L157" s="5"/>
    </row>
    <row r="158" spans="1:12" customHeight="1" ht="105" outlineLevel="4">
      <c r="A158" s="1"/>
      <c r="B158" s="1">
        <v>825022</v>
      </c>
      <c r="C158" s="1" t="s">
        <v>517</v>
      </c>
      <c r="D158" s="1" t="s">
        <v>518</v>
      </c>
      <c r="E158" s="2" t="s">
        <v>519</v>
      </c>
      <c r="F158" s="2" t="s">
        <v>520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J158*3291.84</f>
        <v>0</v>
      </c>
      <c r="L158" s="5"/>
    </row>
    <row r="159" spans="1:12" customHeight="1" ht="105" outlineLevel="4">
      <c r="A159" s="1"/>
      <c r="B159" s="1">
        <v>825023</v>
      </c>
      <c r="C159" s="1" t="s">
        <v>521</v>
      </c>
      <c r="D159" s="1" t="s">
        <v>522</v>
      </c>
      <c r="E159" s="2" t="s">
        <v>523</v>
      </c>
      <c r="F159" s="2" t="s">
        <v>524</v>
      </c>
      <c r="G159" s="2" t="s">
        <v>375</v>
      </c>
      <c r="H159" s="2">
        <v>0</v>
      </c>
      <c r="I159" s="1">
        <v>0</v>
      </c>
      <c r="J159" s="3" t="s">
        <v>17</v>
      </c>
      <c r="K159" s="2" t="str">
        <f>J159*3028.55</f>
        <v>0</v>
      </c>
      <c r="L159" s="5"/>
    </row>
    <row r="160" spans="1:12" customHeight="1" ht="105" outlineLevel="4">
      <c r="A160" s="1"/>
      <c r="B160" s="1">
        <v>826971</v>
      </c>
      <c r="C160" s="1" t="s">
        <v>525</v>
      </c>
      <c r="D160" s="1" t="s">
        <v>526</v>
      </c>
      <c r="E160" s="2" t="s">
        <v>527</v>
      </c>
      <c r="F160" s="2" t="s">
        <v>528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J160*4770.41</f>
        <v>0</v>
      </c>
      <c r="L160" s="5"/>
    </row>
    <row r="161" spans="1:12" customHeight="1" ht="105" outlineLevel="4">
      <c r="A161" s="1"/>
      <c r="B161" s="1">
        <v>827992</v>
      </c>
      <c r="C161" s="1" t="s">
        <v>529</v>
      </c>
      <c r="D161" s="1" t="s">
        <v>530</v>
      </c>
      <c r="E161" s="2" t="s">
        <v>531</v>
      </c>
      <c r="F161" s="2" t="s">
        <v>532</v>
      </c>
      <c r="G161" s="2">
        <v>3</v>
      </c>
      <c r="H161" s="2">
        <v>0</v>
      </c>
      <c r="I161" s="1">
        <v>0</v>
      </c>
      <c r="J161" s="3" t="s">
        <v>17</v>
      </c>
      <c r="K161" s="2" t="str">
        <f>J161*1041.25</f>
        <v>0</v>
      </c>
      <c r="L161" s="5"/>
    </row>
    <row r="162" spans="1:12" customHeight="1" ht="105" outlineLevel="4">
      <c r="A162" s="1"/>
      <c r="B162" s="1">
        <v>827993</v>
      </c>
      <c r="C162" s="1" t="s">
        <v>533</v>
      </c>
      <c r="D162" s="1" t="s">
        <v>534</v>
      </c>
      <c r="E162" s="2" t="s">
        <v>535</v>
      </c>
      <c r="F162" s="2" t="s">
        <v>536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J162*1590.14</f>
        <v>0</v>
      </c>
      <c r="L162" s="5"/>
    </row>
    <row r="163" spans="1:12" customHeight="1" ht="105" outlineLevel="4">
      <c r="A163" s="1"/>
      <c r="B163" s="1">
        <v>827078</v>
      </c>
      <c r="C163" s="1" t="s">
        <v>537</v>
      </c>
      <c r="D163" s="1" t="s">
        <v>538</v>
      </c>
      <c r="E163" s="2" t="s">
        <v>539</v>
      </c>
      <c r="F163" s="2" t="s">
        <v>540</v>
      </c>
      <c r="G163" s="2">
        <v>1</v>
      </c>
      <c r="H163" s="2">
        <v>0</v>
      </c>
      <c r="I163" s="1">
        <v>0</v>
      </c>
      <c r="J163" s="3" t="s">
        <v>17</v>
      </c>
      <c r="K163" s="2" t="str">
        <f>J163*6161.23</f>
        <v>0</v>
      </c>
      <c r="L163" s="5"/>
    </row>
    <row r="164" spans="1:12" customHeight="1" ht="105" outlineLevel="4">
      <c r="A164" s="1"/>
      <c r="B164" s="1">
        <v>832500</v>
      </c>
      <c r="C164" s="1" t="s">
        <v>541</v>
      </c>
      <c r="D164" s="1" t="s">
        <v>542</v>
      </c>
      <c r="E164" s="2" t="s">
        <v>543</v>
      </c>
      <c r="F164" s="2" t="s">
        <v>544</v>
      </c>
      <c r="G164" s="2">
        <v>1</v>
      </c>
      <c r="H164" s="2">
        <v>0</v>
      </c>
      <c r="I164" s="1">
        <v>0</v>
      </c>
      <c r="J164" s="3" t="s">
        <v>17</v>
      </c>
      <c r="K164" s="2" t="str">
        <f>J164*5000.98</f>
        <v>0</v>
      </c>
      <c r="L164" s="5"/>
    </row>
    <row r="165" spans="1:12" customHeight="1" ht="105" outlineLevel="4">
      <c r="A165" s="1"/>
      <c r="B165" s="1">
        <v>832501</v>
      </c>
      <c r="C165" s="1" t="s">
        <v>545</v>
      </c>
      <c r="D165" s="1" t="s">
        <v>546</v>
      </c>
      <c r="E165" s="2" t="s">
        <v>547</v>
      </c>
      <c r="F165" s="2" t="s">
        <v>548</v>
      </c>
      <c r="G165" s="2">
        <v>2</v>
      </c>
      <c r="H165" s="2">
        <v>0</v>
      </c>
      <c r="I165" s="1">
        <v>0</v>
      </c>
      <c r="J165" s="3" t="s">
        <v>17</v>
      </c>
      <c r="K165" s="2" t="str">
        <f>J165*4895.36</f>
        <v>0</v>
      </c>
      <c r="L165" s="5"/>
    </row>
    <row r="166" spans="1:12" customHeight="1" ht="105" outlineLevel="4">
      <c r="A166" s="1"/>
      <c r="B166" s="1">
        <v>832502</v>
      </c>
      <c r="C166" s="1" t="s">
        <v>549</v>
      </c>
      <c r="D166" s="1" t="s">
        <v>550</v>
      </c>
      <c r="E166" s="2" t="s">
        <v>551</v>
      </c>
      <c r="F166" s="2" t="s">
        <v>552</v>
      </c>
      <c r="G166" s="2">
        <v>6</v>
      </c>
      <c r="H166" s="2">
        <v>0</v>
      </c>
      <c r="I166" s="1">
        <v>0</v>
      </c>
      <c r="J166" s="3" t="s">
        <v>17</v>
      </c>
      <c r="K166" s="2" t="str">
        <f>J166*2955.66</f>
        <v>0</v>
      </c>
      <c r="L166" s="5"/>
    </row>
    <row r="167" spans="1:12" customHeight="1" ht="105" outlineLevel="4">
      <c r="A167" s="1"/>
      <c r="B167" s="1">
        <v>832504</v>
      </c>
      <c r="C167" s="1" t="s">
        <v>553</v>
      </c>
      <c r="D167" s="1" t="s">
        <v>554</v>
      </c>
      <c r="E167" s="2" t="s">
        <v>555</v>
      </c>
      <c r="F167" s="2" t="s">
        <v>556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J167*1605.01</f>
        <v>0</v>
      </c>
      <c r="L167" s="5"/>
    </row>
    <row r="168" spans="1:12" outlineLevel="2">
      <c r="A168" s="8" t="s">
        <v>557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5"/>
    </row>
    <row r="169" spans="1:12" customHeight="1" ht="105" outlineLevel="4">
      <c r="A169" s="1"/>
      <c r="B169" s="1">
        <v>822510</v>
      </c>
      <c r="C169" s="1" t="s">
        <v>558</v>
      </c>
      <c r="D169" s="1" t="s">
        <v>559</v>
      </c>
      <c r="E169" s="2" t="s">
        <v>560</v>
      </c>
      <c r="F169" s="2" t="s">
        <v>561</v>
      </c>
      <c r="G169" s="2">
        <v>1</v>
      </c>
      <c r="H169" s="2">
        <v>5</v>
      </c>
      <c r="I169" s="1">
        <v>0</v>
      </c>
      <c r="J169" s="3" t="s">
        <v>17</v>
      </c>
      <c r="K169" s="2" t="str">
        <f>J169*11962.00</f>
        <v>0</v>
      </c>
      <c r="L169" s="5"/>
    </row>
    <row r="170" spans="1:12" customHeight="1" ht="105" outlineLevel="4">
      <c r="A170" s="1"/>
      <c r="B170" s="1">
        <v>822512</v>
      </c>
      <c r="C170" s="1" t="s">
        <v>562</v>
      </c>
      <c r="D170" s="1" t="s">
        <v>563</v>
      </c>
      <c r="E170" s="2" t="s">
        <v>564</v>
      </c>
      <c r="F170" s="2" t="s">
        <v>565</v>
      </c>
      <c r="G170" s="2">
        <v>3</v>
      </c>
      <c r="H170" s="2" t="s">
        <v>370</v>
      </c>
      <c r="I170" s="1">
        <v>0</v>
      </c>
      <c r="J170" s="3" t="s">
        <v>17</v>
      </c>
      <c r="K170" s="2" t="str">
        <f>J170*8661.00</f>
        <v>0</v>
      </c>
      <c r="L170" s="5"/>
    </row>
    <row r="171" spans="1:12" customHeight="1" ht="105" outlineLevel="4">
      <c r="A171" s="1"/>
      <c r="B171" s="1">
        <v>822513</v>
      </c>
      <c r="C171" s="1" t="s">
        <v>566</v>
      </c>
      <c r="D171" s="1" t="s">
        <v>567</v>
      </c>
      <c r="E171" s="2" t="s">
        <v>568</v>
      </c>
      <c r="F171" s="2" t="s">
        <v>569</v>
      </c>
      <c r="G171" s="2">
        <v>0</v>
      </c>
      <c r="H171" s="2" t="s">
        <v>124</v>
      </c>
      <c r="I171" s="1">
        <v>0</v>
      </c>
      <c r="J171" s="3" t="s">
        <v>17</v>
      </c>
      <c r="K171" s="2" t="str">
        <f>J171*17859.00</f>
        <v>0</v>
      </c>
      <c r="L171" s="5"/>
    </row>
    <row r="172" spans="1:12" customHeight="1" ht="105" outlineLevel="4">
      <c r="A172" s="1"/>
      <c r="B172" s="1">
        <v>822514</v>
      </c>
      <c r="C172" s="1" t="s">
        <v>570</v>
      </c>
      <c r="D172" s="1" t="s">
        <v>571</v>
      </c>
      <c r="E172" s="2" t="s">
        <v>572</v>
      </c>
      <c r="F172" s="2" t="s">
        <v>573</v>
      </c>
      <c r="G172" s="2">
        <v>4</v>
      </c>
      <c r="H172" s="2" t="s">
        <v>375</v>
      </c>
      <c r="I172" s="1">
        <v>0</v>
      </c>
      <c r="J172" s="3" t="s">
        <v>17</v>
      </c>
      <c r="K172" s="2" t="str">
        <f>J172*900.00</f>
        <v>0</v>
      </c>
      <c r="L172" s="5"/>
    </row>
    <row r="173" spans="1:12" customHeight="1" ht="105" outlineLevel="4">
      <c r="A173" s="1"/>
      <c r="B173" s="1">
        <v>822515</v>
      </c>
      <c r="C173" s="1" t="s">
        <v>574</v>
      </c>
      <c r="D173" s="1" t="s">
        <v>575</v>
      </c>
      <c r="E173" s="2" t="s">
        <v>576</v>
      </c>
      <c r="F173" s="2" t="s">
        <v>577</v>
      </c>
      <c r="G173" s="2">
        <v>4</v>
      </c>
      <c r="H173" s="2" t="s">
        <v>375</v>
      </c>
      <c r="I173" s="1">
        <v>0</v>
      </c>
      <c r="J173" s="3" t="s">
        <v>17</v>
      </c>
      <c r="K173" s="2" t="str">
        <f>J173*862.00</f>
        <v>0</v>
      </c>
      <c r="L173" s="5"/>
    </row>
    <row r="174" spans="1:12" customHeight="1" ht="105" outlineLevel="4">
      <c r="A174" s="1"/>
      <c r="B174" s="1">
        <v>822516</v>
      </c>
      <c r="C174" s="1" t="s">
        <v>578</v>
      </c>
      <c r="D174" s="1" t="s">
        <v>579</v>
      </c>
      <c r="E174" s="2" t="s">
        <v>580</v>
      </c>
      <c r="F174" s="2" t="s">
        <v>581</v>
      </c>
      <c r="G174" s="2">
        <v>4</v>
      </c>
      <c r="H174" s="2" t="s">
        <v>111</v>
      </c>
      <c r="I174" s="1">
        <v>0</v>
      </c>
      <c r="J174" s="3" t="s">
        <v>17</v>
      </c>
      <c r="K174" s="2" t="str">
        <f>J174*934.00</f>
        <v>0</v>
      </c>
      <c r="L174" s="5"/>
    </row>
    <row r="175" spans="1:12" customHeight="1" ht="105" outlineLevel="4">
      <c r="A175" s="1"/>
      <c r="B175" s="1">
        <v>822517</v>
      </c>
      <c r="C175" s="1" t="s">
        <v>582</v>
      </c>
      <c r="D175" s="1" t="s">
        <v>583</v>
      </c>
      <c r="E175" s="2" t="s">
        <v>584</v>
      </c>
      <c r="F175" s="2" t="s">
        <v>585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J175*1188.00</f>
        <v>0</v>
      </c>
      <c r="L175" s="5"/>
    </row>
    <row r="176" spans="1:12" customHeight="1" ht="105" outlineLevel="4">
      <c r="A176" s="1"/>
      <c r="B176" s="1">
        <v>822518</v>
      </c>
      <c r="C176" s="1" t="s">
        <v>586</v>
      </c>
      <c r="D176" s="1" t="s">
        <v>587</v>
      </c>
      <c r="E176" s="2" t="s">
        <v>588</v>
      </c>
      <c r="F176" s="2" t="s">
        <v>589</v>
      </c>
      <c r="G176" s="2">
        <v>2</v>
      </c>
      <c r="H176" s="2" t="s">
        <v>375</v>
      </c>
      <c r="I176" s="1">
        <v>0</v>
      </c>
      <c r="J176" s="3" t="s">
        <v>17</v>
      </c>
      <c r="K176" s="2" t="str">
        <f>J176*1406.00</f>
        <v>0</v>
      </c>
      <c r="L176" s="5"/>
    </row>
    <row r="177" spans="1:12" customHeight="1" ht="105" outlineLevel="4">
      <c r="A177" s="1"/>
      <c r="B177" s="1">
        <v>822519</v>
      </c>
      <c r="C177" s="1" t="s">
        <v>590</v>
      </c>
      <c r="D177" s="1" t="s">
        <v>591</v>
      </c>
      <c r="E177" s="2" t="s">
        <v>592</v>
      </c>
      <c r="F177" s="2" t="s">
        <v>593</v>
      </c>
      <c r="G177" s="2">
        <v>1</v>
      </c>
      <c r="H177" s="2" t="s">
        <v>370</v>
      </c>
      <c r="I177" s="1">
        <v>0</v>
      </c>
      <c r="J177" s="3" t="s">
        <v>17</v>
      </c>
      <c r="K177" s="2" t="str">
        <f>J177*1799.00</f>
        <v>0</v>
      </c>
      <c r="L177" s="5"/>
    </row>
    <row r="178" spans="1:12" customHeight="1" ht="105" outlineLevel="4">
      <c r="A178" s="1"/>
      <c r="B178" s="1">
        <v>822520</v>
      </c>
      <c r="C178" s="1" t="s">
        <v>594</v>
      </c>
      <c r="D178" s="1" t="s">
        <v>595</v>
      </c>
      <c r="E178" s="2" t="s">
        <v>596</v>
      </c>
      <c r="F178" s="2" t="s">
        <v>597</v>
      </c>
      <c r="G178" s="2">
        <v>0</v>
      </c>
      <c r="H178" s="2">
        <v>0</v>
      </c>
      <c r="I178" s="1">
        <v>0</v>
      </c>
      <c r="J178" s="3" t="s">
        <v>17</v>
      </c>
      <c r="K178" s="2" t="str">
        <f>J178*3241.00</f>
        <v>0</v>
      </c>
      <c r="L178" s="5"/>
    </row>
    <row r="179" spans="1:12" customHeight="1" ht="105" outlineLevel="4">
      <c r="A179" s="1"/>
      <c r="B179" s="1">
        <v>822521</v>
      </c>
      <c r="C179" s="1" t="s">
        <v>598</v>
      </c>
      <c r="D179" s="1" t="s">
        <v>599</v>
      </c>
      <c r="E179" s="2" t="s">
        <v>600</v>
      </c>
      <c r="F179" s="2" t="s">
        <v>601</v>
      </c>
      <c r="G179" s="2">
        <v>0</v>
      </c>
      <c r="H179" s="2">
        <v>5</v>
      </c>
      <c r="I179" s="1">
        <v>0</v>
      </c>
      <c r="J179" s="3" t="s">
        <v>17</v>
      </c>
      <c r="K179" s="2" t="str">
        <f>J179*4193.00</f>
        <v>0</v>
      </c>
      <c r="L179" s="5"/>
    </row>
    <row r="180" spans="1:12" customHeight="1" ht="105" outlineLevel="4">
      <c r="A180" s="1"/>
      <c r="B180" s="1">
        <v>822522</v>
      </c>
      <c r="C180" s="1" t="s">
        <v>602</v>
      </c>
      <c r="D180" s="1" t="s">
        <v>603</v>
      </c>
      <c r="E180" s="2" t="s">
        <v>604</v>
      </c>
      <c r="F180" s="2" t="s">
        <v>605</v>
      </c>
      <c r="G180" s="2">
        <v>0</v>
      </c>
      <c r="H180" s="2">
        <v>5</v>
      </c>
      <c r="I180" s="1">
        <v>0</v>
      </c>
      <c r="J180" s="3" t="s">
        <v>17</v>
      </c>
      <c r="K180" s="2" t="str">
        <f>J180*4428.00</f>
        <v>0</v>
      </c>
      <c r="L180" s="5"/>
    </row>
    <row r="181" spans="1:12" customHeight="1" ht="105" outlineLevel="4">
      <c r="A181" s="1"/>
      <c r="B181" s="1">
        <v>822523</v>
      </c>
      <c r="C181" s="1" t="s">
        <v>606</v>
      </c>
      <c r="D181" s="1" t="s">
        <v>607</v>
      </c>
      <c r="E181" s="2" t="s">
        <v>608</v>
      </c>
      <c r="F181" s="2" t="s">
        <v>609</v>
      </c>
      <c r="G181" s="2">
        <v>3</v>
      </c>
      <c r="H181" s="2" t="s">
        <v>124</v>
      </c>
      <c r="I181" s="1">
        <v>0</v>
      </c>
      <c r="J181" s="3" t="s">
        <v>17</v>
      </c>
      <c r="K181" s="2" t="str">
        <f>J181*2220.00</f>
        <v>0</v>
      </c>
      <c r="L181" s="5"/>
    </row>
    <row r="182" spans="1:12" customHeight="1" ht="105" outlineLevel="4">
      <c r="A182" s="1"/>
      <c r="B182" s="1">
        <v>822524</v>
      </c>
      <c r="C182" s="1" t="s">
        <v>610</v>
      </c>
      <c r="D182" s="1" t="s">
        <v>611</v>
      </c>
      <c r="E182" s="2" t="s">
        <v>612</v>
      </c>
      <c r="F182" s="2" t="s">
        <v>613</v>
      </c>
      <c r="G182" s="2" t="s">
        <v>124</v>
      </c>
      <c r="H182" s="2">
        <v>0</v>
      </c>
      <c r="I182" s="1">
        <v>0</v>
      </c>
      <c r="J182" s="3" t="s">
        <v>17</v>
      </c>
      <c r="K182" s="2" t="str">
        <f>J182*648.00</f>
        <v>0</v>
      </c>
      <c r="L182" s="5"/>
    </row>
    <row r="183" spans="1:12" customHeight="1" ht="105" outlineLevel="4">
      <c r="A183" s="1"/>
      <c r="B183" s="1">
        <v>822525</v>
      </c>
      <c r="C183" s="1" t="s">
        <v>614</v>
      </c>
      <c r="D183" s="1" t="s">
        <v>615</v>
      </c>
      <c r="E183" s="2" t="s">
        <v>616</v>
      </c>
      <c r="F183" s="2" t="s">
        <v>617</v>
      </c>
      <c r="G183" s="2" t="s">
        <v>124</v>
      </c>
      <c r="H183" s="2">
        <v>0</v>
      </c>
      <c r="I183" s="1">
        <v>0</v>
      </c>
      <c r="J183" s="3" t="s">
        <v>17</v>
      </c>
      <c r="K183" s="2" t="str">
        <f>J183*725.00</f>
        <v>0</v>
      </c>
      <c r="L183" s="5"/>
    </row>
    <row r="184" spans="1:12" customHeight="1" ht="105" outlineLevel="4">
      <c r="A184" s="1"/>
      <c r="B184" s="1">
        <v>822526</v>
      </c>
      <c r="C184" s="1" t="s">
        <v>618</v>
      </c>
      <c r="D184" s="1" t="s">
        <v>619</v>
      </c>
      <c r="E184" s="2" t="s">
        <v>620</v>
      </c>
      <c r="F184" s="2" t="s">
        <v>621</v>
      </c>
      <c r="G184" s="2">
        <v>8</v>
      </c>
      <c r="H184" s="2" t="s">
        <v>375</v>
      </c>
      <c r="I184" s="1">
        <v>0</v>
      </c>
      <c r="J184" s="3" t="s">
        <v>17</v>
      </c>
      <c r="K184" s="2" t="str">
        <f>J184*839.00</f>
        <v>0</v>
      </c>
      <c r="L184" s="5"/>
    </row>
    <row r="185" spans="1:12" customHeight="1" ht="105" outlineLevel="4">
      <c r="A185" s="1"/>
      <c r="B185" s="1">
        <v>822527</v>
      </c>
      <c r="C185" s="1" t="s">
        <v>622</v>
      </c>
      <c r="D185" s="1" t="s">
        <v>623</v>
      </c>
      <c r="E185" s="2" t="s">
        <v>624</v>
      </c>
      <c r="F185" s="2" t="s">
        <v>625</v>
      </c>
      <c r="G185" s="2">
        <v>5</v>
      </c>
      <c r="H185" s="2" t="s">
        <v>375</v>
      </c>
      <c r="I185" s="1">
        <v>0</v>
      </c>
      <c r="J185" s="3" t="s">
        <v>17</v>
      </c>
      <c r="K185" s="2" t="str">
        <f>J185*957.00</f>
        <v>0</v>
      </c>
      <c r="L185" s="5"/>
    </row>
    <row r="186" spans="1:12" customHeight="1" ht="105" outlineLevel="4">
      <c r="A186" s="1"/>
      <c r="B186" s="1">
        <v>822528</v>
      </c>
      <c r="C186" s="1" t="s">
        <v>626</v>
      </c>
      <c r="D186" s="1" t="s">
        <v>627</v>
      </c>
      <c r="E186" s="2" t="s">
        <v>628</v>
      </c>
      <c r="F186" s="2" t="s">
        <v>629</v>
      </c>
      <c r="G186" s="2">
        <v>4</v>
      </c>
      <c r="H186" s="2" t="s">
        <v>111</v>
      </c>
      <c r="I186" s="1">
        <v>0</v>
      </c>
      <c r="J186" s="3" t="s">
        <v>17</v>
      </c>
      <c r="K186" s="2" t="str">
        <f>J186*1559.00</f>
        <v>0</v>
      </c>
      <c r="L186" s="5"/>
    </row>
    <row r="187" spans="1:12" customHeight="1" ht="105" outlineLevel="4">
      <c r="A187" s="1"/>
      <c r="B187" s="1">
        <v>822529</v>
      </c>
      <c r="C187" s="1" t="s">
        <v>630</v>
      </c>
      <c r="D187" s="1" t="s">
        <v>631</v>
      </c>
      <c r="E187" s="2" t="s">
        <v>632</v>
      </c>
      <c r="F187" s="2" t="s">
        <v>633</v>
      </c>
      <c r="G187" s="2">
        <v>2</v>
      </c>
      <c r="H187" s="2" t="s">
        <v>111</v>
      </c>
      <c r="I187" s="1">
        <v>0</v>
      </c>
      <c r="J187" s="3" t="s">
        <v>17</v>
      </c>
      <c r="K187" s="2" t="str">
        <f>J187*2345.00</f>
        <v>0</v>
      </c>
      <c r="L187" s="5"/>
    </row>
    <row r="188" spans="1:12" customHeight="1" ht="105" outlineLevel="4">
      <c r="A188" s="1"/>
      <c r="B188" s="1">
        <v>822530</v>
      </c>
      <c r="C188" s="1" t="s">
        <v>634</v>
      </c>
      <c r="D188" s="1" t="s">
        <v>635</v>
      </c>
      <c r="E188" s="2" t="s">
        <v>636</v>
      </c>
      <c r="F188" s="2" t="s">
        <v>637</v>
      </c>
      <c r="G188" s="2">
        <v>1</v>
      </c>
      <c r="H188" s="2" t="s">
        <v>124</v>
      </c>
      <c r="I188" s="1">
        <v>0</v>
      </c>
      <c r="J188" s="3" t="s">
        <v>17</v>
      </c>
      <c r="K188" s="2" t="str">
        <f>J188*2893.00</f>
        <v>0</v>
      </c>
      <c r="L188" s="5"/>
    </row>
    <row r="189" spans="1:12" customHeight="1" ht="105" outlineLevel="4">
      <c r="A189" s="1"/>
      <c r="B189" s="1">
        <v>822531</v>
      </c>
      <c r="C189" s="1" t="s">
        <v>638</v>
      </c>
      <c r="D189" s="1" t="s">
        <v>639</v>
      </c>
      <c r="E189" s="2" t="s">
        <v>640</v>
      </c>
      <c r="F189" s="2" t="s">
        <v>641</v>
      </c>
      <c r="G189" s="2">
        <v>1</v>
      </c>
      <c r="H189" s="2" t="s">
        <v>124</v>
      </c>
      <c r="I189" s="1">
        <v>0</v>
      </c>
      <c r="J189" s="3" t="s">
        <v>17</v>
      </c>
      <c r="K189" s="2" t="str">
        <f>J189*3549.00</f>
        <v>0</v>
      </c>
      <c r="L189" s="5"/>
    </row>
    <row r="190" spans="1:12" customHeight="1" ht="105" outlineLevel="4">
      <c r="A190" s="1"/>
      <c r="B190" s="1">
        <v>824484</v>
      </c>
      <c r="C190" s="1" t="s">
        <v>642</v>
      </c>
      <c r="D190" s="1" t="s">
        <v>643</v>
      </c>
      <c r="E190" s="2" t="s">
        <v>644</v>
      </c>
      <c r="F190" s="2" t="s">
        <v>645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J190*5518.00</f>
        <v>0</v>
      </c>
      <c r="L190" s="5"/>
    </row>
    <row r="191" spans="1:12" outlineLevel="2">
      <c r="A191" s="8" t="s">
        <v>646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5"/>
    </row>
    <row r="192" spans="1:12" customHeight="1" ht="105" outlineLevel="4">
      <c r="A192" s="1"/>
      <c r="B192" s="1">
        <v>822501</v>
      </c>
      <c r="C192" s="1" t="s">
        <v>647</v>
      </c>
      <c r="D192" s="1" t="s">
        <v>648</v>
      </c>
      <c r="E192" s="2" t="s">
        <v>649</v>
      </c>
      <c r="F192" s="2" t="s">
        <v>650</v>
      </c>
      <c r="G192" s="2" t="s">
        <v>370</v>
      </c>
      <c r="H192" s="2">
        <v>0</v>
      </c>
      <c r="I192" s="1">
        <v>0</v>
      </c>
      <c r="J192" s="3" t="s">
        <v>17</v>
      </c>
      <c r="K192" s="2" t="str">
        <f>J192*98.18</f>
        <v>0</v>
      </c>
      <c r="L192" s="5"/>
    </row>
    <row r="193" spans="1:12" customHeight="1" ht="105" outlineLevel="4">
      <c r="A193" s="1"/>
      <c r="B193" s="1">
        <v>822502</v>
      </c>
      <c r="C193" s="1" t="s">
        <v>651</v>
      </c>
      <c r="D193" s="1" t="s">
        <v>652</v>
      </c>
      <c r="E193" s="2" t="s">
        <v>653</v>
      </c>
      <c r="F193" s="2" t="s">
        <v>654</v>
      </c>
      <c r="G193" s="2" t="s">
        <v>124</v>
      </c>
      <c r="H193" s="2">
        <v>0</v>
      </c>
      <c r="I193" s="1">
        <v>0</v>
      </c>
      <c r="J193" s="3" t="s">
        <v>17</v>
      </c>
      <c r="K193" s="2" t="str">
        <f>J193*132.39</f>
        <v>0</v>
      </c>
      <c r="L193" s="5"/>
    </row>
    <row r="194" spans="1:12" customHeight="1" ht="105" outlineLevel="4">
      <c r="A194" s="1"/>
      <c r="B194" s="1">
        <v>822503</v>
      </c>
      <c r="C194" s="1" t="s">
        <v>655</v>
      </c>
      <c r="D194" s="1" t="s">
        <v>656</v>
      </c>
      <c r="E194" s="2" t="s">
        <v>657</v>
      </c>
      <c r="F194" s="2" t="s">
        <v>658</v>
      </c>
      <c r="G194" s="2" t="s">
        <v>111</v>
      </c>
      <c r="H194" s="2">
        <v>0</v>
      </c>
      <c r="I194" s="1">
        <v>0</v>
      </c>
      <c r="J194" s="3" t="s">
        <v>17</v>
      </c>
      <c r="K194" s="2" t="str">
        <f>J194*166.60</f>
        <v>0</v>
      </c>
      <c r="L194" s="5"/>
    </row>
    <row r="195" spans="1:12" customHeight="1" ht="105" outlineLevel="4">
      <c r="A195" s="1"/>
      <c r="B195" s="1">
        <v>822504</v>
      </c>
      <c r="C195" s="1" t="s">
        <v>659</v>
      </c>
      <c r="D195" s="1" t="s">
        <v>660</v>
      </c>
      <c r="E195" s="2" t="s">
        <v>661</v>
      </c>
      <c r="F195" s="2" t="s">
        <v>662</v>
      </c>
      <c r="G195" s="2" t="s">
        <v>124</v>
      </c>
      <c r="H195" s="2">
        <v>0</v>
      </c>
      <c r="I195" s="1">
        <v>0</v>
      </c>
      <c r="J195" s="3" t="s">
        <v>17</v>
      </c>
      <c r="K195" s="2" t="str">
        <f>J195*226.10</f>
        <v>0</v>
      </c>
      <c r="L195" s="5"/>
    </row>
    <row r="196" spans="1:12" customHeight="1" ht="105" outlineLevel="4">
      <c r="A196" s="1"/>
      <c r="B196" s="1">
        <v>822505</v>
      </c>
      <c r="C196" s="1" t="s">
        <v>663</v>
      </c>
      <c r="D196" s="1" t="s">
        <v>664</v>
      </c>
      <c r="E196" s="2" t="s">
        <v>665</v>
      </c>
      <c r="F196" s="2" t="s">
        <v>666</v>
      </c>
      <c r="G196" s="2" t="s">
        <v>124</v>
      </c>
      <c r="H196" s="2">
        <v>0</v>
      </c>
      <c r="I196" s="1">
        <v>0</v>
      </c>
      <c r="J196" s="3" t="s">
        <v>17</v>
      </c>
      <c r="K196" s="2" t="str">
        <f>J196*264.78</f>
        <v>0</v>
      </c>
      <c r="L196" s="5"/>
    </row>
    <row r="197" spans="1:12" customHeight="1" ht="105" outlineLevel="4">
      <c r="A197" s="1"/>
      <c r="B197" s="1">
        <v>822506</v>
      </c>
      <c r="C197" s="1" t="s">
        <v>667</v>
      </c>
      <c r="D197" s="1" t="s">
        <v>668</v>
      </c>
      <c r="E197" s="2" t="s">
        <v>669</v>
      </c>
      <c r="F197" s="2" t="s">
        <v>670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J197*324.28</f>
        <v>0</v>
      </c>
      <c r="L197" s="5"/>
    </row>
    <row r="198" spans="1:12" customHeight="1" ht="105" outlineLevel="4">
      <c r="A198" s="1"/>
      <c r="B198" s="1">
        <v>822507</v>
      </c>
      <c r="C198" s="1" t="s">
        <v>671</v>
      </c>
      <c r="D198" s="1"/>
      <c r="E198" s="2" t="s">
        <v>672</v>
      </c>
      <c r="F198" s="2" t="s">
        <v>673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J198*1174.53</f>
        <v>0</v>
      </c>
      <c r="L198" s="5"/>
    </row>
    <row r="199" spans="1:12" customHeight="1" ht="105" outlineLevel="4">
      <c r="A199" s="1"/>
      <c r="B199" s="1">
        <v>822508</v>
      </c>
      <c r="C199" s="1" t="s">
        <v>674</v>
      </c>
      <c r="D199" s="1"/>
      <c r="E199" s="2" t="s">
        <v>675</v>
      </c>
      <c r="F199" s="2" t="s">
        <v>676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J199*1459.65</f>
        <v>0</v>
      </c>
      <c r="L199" s="5"/>
    </row>
    <row r="200" spans="1:12" customHeight="1" ht="105" outlineLevel="4">
      <c r="A200" s="1"/>
      <c r="B200" s="1">
        <v>822509</v>
      </c>
      <c r="C200" s="1" t="s">
        <v>677</v>
      </c>
      <c r="D200" s="1"/>
      <c r="E200" s="2" t="s">
        <v>678</v>
      </c>
      <c r="F200" s="2" t="s">
        <v>679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J200*2130.27</f>
        <v>0</v>
      </c>
      <c r="L200" s="5"/>
    </row>
    <row r="201" spans="1:12" customHeight="1" ht="105" outlineLevel="4">
      <c r="A201" s="1"/>
      <c r="B201" s="1">
        <v>829341</v>
      </c>
      <c r="C201" s="1" t="s">
        <v>680</v>
      </c>
      <c r="D201" s="1" t="s">
        <v>681</v>
      </c>
      <c r="E201" s="2" t="s">
        <v>682</v>
      </c>
      <c r="F201" s="2" t="s">
        <v>683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J201*7.44</f>
        <v>0</v>
      </c>
      <c r="L201" s="5"/>
    </row>
    <row r="202" spans="1:12" outlineLevel="1">
      <c r="A202" s="7" t="s">
        <v>684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5"/>
    </row>
    <row r="203" spans="1:12" outlineLevel="2">
      <c r="A203" s="8" t="s">
        <v>685</v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5"/>
    </row>
    <row r="204" spans="1:12" customHeight="1" ht="105" outlineLevel="4">
      <c r="A204" s="1"/>
      <c r="B204" s="1">
        <v>822467</v>
      </c>
      <c r="C204" s="1" t="s">
        <v>686</v>
      </c>
      <c r="D204" s="1" t="s">
        <v>687</v>
      </c>
      <c r="E204" s="2" t="s">
        <v>688</v>
      </c>
      <c r="F204" s="2" t="s">
        <v>689</v>
      </c>
      <c r="G204" s="2">
        <v>5</v>
      </c>
      <c r="H204" s="2" t="s">
        <v>111</v>
      </c>
      <c r="I204" s="1">
        <v>0</v>
      </c>
      <c r="J204" s="3" t="s">
        <v>17</v>
      </c>
      <c r="K204" s="2" t="str">
        <f>J204*549.00</f>
        <v>0</v>
      </c>
      <c r="L204" s="5"/>
    </row>
    <row r="205" spans="1:12" customHeight="1" ht="105" outlineLevel="4">
      <c r="A205" s="1"/>
      <c r="B205" s="1">
        <v>822468</v>
      </c>
      <c r="C205" s="1" t="s">
        <v>690</v>
      </c>
      <c r="D205" s="1" t="s">
        <v>691</v>
      </c>
      <c r="E205" s="2" t="s">
        <v>692</v>
      </c>
      <c r="F205" s="2" t="s">
        <v>693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J205*1330.00</f>
        <v>0</v>
      </c>
      <c r="L205" s="5"/>
    </row>
    <row r="206" spans="1:12" customHeight="1" ht="105" outlineLevel="4">
      <c r="A206" s="1"/>
      <c r="B206" s="1">
        <v>822469</v>
      </c>
      <c r="C206" s="1" t="s">
        <v>694</v>
      </c>
      <c r="D206" s="1" t="s">
        <v>695</v>
      </c>
      <c r="E206" s="2" t="s">
        <v>696</v>
      </c>
      <c r="F206" s="2" t="s">
        <v>697</v>
      </c>
      <c r="G206" s="2">
        <v>1</v>
      </c>
      <c r="H206" s="2" t="s">
        <v>375</v>
      </c>
      <c r="I206" s="1">
        <v>0</v>
      </c>
      <c r="J206" s="3" t="s">
        <v>17</v>
      </c>
      <c r="K206" s="2" t="str">
        <f>J206*856.00</f>
        <v>0</v>
      </c>
      <c r="L206" s="5"/>
    </row>
    <row r="207" spans="1:12" customHeight="1" ht="105" outlineLevel="4">
      <c r="A207" s="1"/>
      <c r="B207" s="1">
        <v>822470</v>
      </c>
      <c r="C207" s="1" t="s">
        <v>698</v>
      </c>
      <c r="D207" s="1" t="s">
        <v>699</v>
      </c>
      <c r="E207" s="2" t="s">
        <v>700</v>
      </c>
      <c r="F207" s="2" t="s">
        <v>701</v>
      </c>
      <c r="G207" s="2">
        <v>2</v>
      </c>
      <c r="H207" s="2" t="s">
        <v>124</v>
      </c>
      <c r="I207" s="1">
        <v>0</v>
      </c>
      <c r="J207" s="3" t="s">
        <v>17</v>
      </c>
      <c r="K207" s="2" t="str">
        <f>J207*1186.00</f>
        <v>0</v>
      </c>
      <c r="L207" s="5"/>
    </row>
    <row r="208" spans="1:12" outlineLevel="1">
      <c r="A208" s="7" t="s">
        <v>702</v>
      </c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5"/>
    </row>
    <row r="209" spans="1:12" outlineLevel="2">
      <c r="A209" s="8" t="s">
        <v>703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5"/>
    </row>
    <row r="210" spans="1:12" customHeight="1" ht="105" outlineLevel="4">
      <c r="A210" s="1"/>
      <c r="B210" s="1">
        <v>822606</v>
      </c>
      <c r="C210" s="1" t="s">
        <v>704</v>
      </c>
      <c r="D210" s="1" t="s">
        <v>705</v>
      </c>
      <c r="E210" s="2" t="s">
        <v>706</v>
      </c>
      <c r="F210" s="2" t="s">
        <v>707</v>
      </c>
      <c r="G210" s="2">
        <v>1</v>
      </c>
      <c r="H210" s="2">
        <v>0</v>
      </c>
      <c r="I210" s="1">
        <v>0</v>
      </c>
      <c r="J210" s="3" t="s">
        <v>17</v>
      </c>
      <c r="K210" s="2" t="str">
        <f>J210*7120.66</f>
        <v>0</v>
      </c>
      <c r="L210" s="5"/>
    </row>
    <row r="211" spans="1:12" customHeight="1" ht="105" outlineLevel="4">
      <c r="A211" s="1"/>
      <c r="B211" s="1">
        <v>822607</v>
      </c>
      <c r="C211" s="1" t="s">
        <v>708</v>
      </c>
      <c r="D211" s="1" t="s">
        <v>709</v>
      </c>
      <c r="E211" s="2" t="s">
        <v>710</v>
      </c>
      <c r="F211" s="2" t="s">
        <v>711</v>
      </c>
      <c r="G211" s="2" t="s">
        <v>124</v>
      </c>
      <c r="H211" s="2">
        <v>0</v>
      </c>
      <c r="I211" s="1">
        <v>0</v>
      </c>
      <c r="J211" s="3" t="s">
        <v>17</v>
      </c>
      <c r="K211" s="2" t="str">
        <f>J211*2689.40</f>
        <v>0</v>
      </c>
      <c r="L211" s="5"/>
    </row>
    <row r="212" spans="1:12" customHeight="1" ht="105" outlineLevel="4">
      <c r="A212" s="1"/>
      <c r="B212" s="1">
        <v>827994</v>
      </c>
      <c r="C212" s="1" t="s">
        <v>712</v>
      </c>
      <c r="D212" s="1" t="s">
        <v>713</v>
      </c>
      <c r="E212" s="2" t="s">
        <v>714</v>
      </c>
      <c r="F212" s="2" t="s">
        <v>715</v>
      </c>
      <c r="G212" s="2" t="s">
        <v>124</v>
      </c>
      <c r="H212" s="2">
        <v>0</v>
      </c>
      <c r="I212" s="1">
        <v>0</v>
      </c>
      <c r="J212" s="3" t="s">
        <v>17</v>
      </c>
      <c r="K212" s="2" t="str">
        <f>J212*1227.19</f>
        <v>0</v>
      </c>
      <c r="L2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9:K29"/>
    <mergeCell ref="A51:K51"/>
    <mergeCell ref="A114:K114"/>
    <mergeCell ref="A150:K150"/>
    <mergeCell ref="A202:K202"/>
    <mergeCell ref="A208:K208"/>
    <mergeCell ref="A4:K4"/>
    <mergeCell ref="A9:K9"/>
    <mergeCell ref="A30:K30"/>
    <mergeCell ref="A52:K52"/>
    <mergeCell ref="A82:K82"/>
    <mergeCell ref="A94:K94"/>
    <mergeCell ref="A115:K115"/>
    <mergeCell ref="A141:K141"/>
    <mergeCell ref="A148:K148"/>
    <mergeCell ref="A151:K151"/>
    <mergeCell ref="A153:K153"/>
    <mergeCell ref="A168:K168"/>
    <mergeCell ref="A191:K191"/>
    <mergeCell ref="A203:K203"/>
    <mergeCell ref="A209:K20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2025-10-29T11:22:21+03:00</dcterms:created>
  <dcterms:modified xsi:type="dcterms:W3CDTF">2025-10-29T11:22:21+03:00</dcterms:modified>
  <dc:title>Untitled Spreadsheet</dc:title>
  <dc:description/>
  <dc:subject/>
  <cp:keywords/>
  <cp:category/>
</cp:coreProperties>
</file>