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</sheets>
  <definedNames>
    <definedName name="_xlnm._FilterDatabase" localSheetId="0" hidden="1">'Worksheet'!$A$1:$L$1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<sst xmlns="http://schemas.openxmlformats.org/spreadsheetml/2006/main" uniqueCount="723">
  <si>
    <t>Изображение*</t>
  </si>
  <si>
    <t>ID</t>
  </si>
  <si>
    <t>Код</t>
  </si>
  <si>
    <t>Артикул*</t>
  </si>
  <si>
    <t>Название товара*</t>
  </si>
  <si>
    <t>Цена, руб.*</t>
  </si>
  <si>
    <t>Основной</t>
  </si>
  <si>
    <t>Удаленный</t>
  </si>
  <si>
    <t>В пути</t>
  </si>
  <si>
    <t>Ваш заказ</t>
  </si>
  <si>
    <t>Коллектора и коллекторные шкафы</t>
  </si>
  <si>
    <t>Коллектора</t>
  </si>
  <si>
    <t>Коллектора латунные VALTEC</t>
  </si>
  <si>
    <t>VLC-713011</t>
  </si>
  <si>
    <t>VTc.500.N.0502</t>
  </si>
  <si>
    <t>Коллектор, 3/4"х2 вых. 1/2" нар. (2 /70шт)</t>
  </si>
  <si>
    <t>630.00 руб.</t>
  </si>
  <si>
    <t>&gt;50</t>
  </si>
  <si>
    <t>шт</t>
  </si>
  <si>
    <t>VLC-713012</t>
  </si>
  <si>
    <t>VTc.500.N.0503</t>
  </si>
  <si>
    <t>Коллектор, 3/4"х3 вых. 1/2" нар.  (2 /50шт)</t>
  </si>
  <si>
    <t>836.00 руб.</t>
  </si>
  <si>
    <t>VLC-713013</t>
  </si>
  <si>
    <t>VTc.500.N.0504</t>
  </si>
  <si>
    <t>Коллектор, 3/4"х4 вых. 1/2" нар.  (2 /40шт)</t>
  </si>
  <si>
    <t>1 133.00 руб.</t>
  </si>
  <si>
    <t>VLC-713014</t>
  </si>
  <si>
    <t>VTc.500.N.0602</t>
  </si>
  <si>
    <t>Коллектор, 1"х2 вых. 1/2" нар.  (2 /50шт)</t>
  </si>
  <si>
    <t>737.00 руб.</t>
  </si>
  <si>
    <t>VLC-713015</t>
  </si>
  <si>
    <t>VTc.500.N.0603</t>
  </si>
  <si>
    <t>Коллектор, 1"х3 вых. 1/2" нар.  (2 /40шт)</t>
  </si>
  <si>
    <t>1 113.00 руб.</t>
  </si>
  <si>
    <t>&gt;25</t>
  </si>
  <si>
    <t>VLC-713016</t>
  </si>
  <si>
    <t>VTc.500.N.0604</t>
  </si>
  <si>
    <t>Коллектор, 1"х4 вых. 1/2" нар.  (2 /30шт)</t>
  </si>
  <si>
    <t>1 444.00 руб.</t>
  </si>
  <si>
    <t>VLC-713017</t>
  </si>
  <si>
    <t>VTc.500.NE.060502</t>
  </si>
  <si>
    <t>Коллектор, 1"х2 вых. Евроконус 3/4   (1 /70шт)</t>
  </si>
  <si>
    <t>1 447.00 руб.</t>
  </si>
  <si>
    <t>VLC-713018</t>
  </si>
  <si>
    <t>VTc.500.NE.060503</t>
  </si>
  <si>
    <t>Коллектор, 1"х3 вых. Евроконус 3/4   (1 /50шт)</t>
  </si>
  <si>
    <t>1 991.00 руб.</t>
  </si>
  <si>
    <t>VLC-713019</t>
  </si>
  <si>
    <t>VTc.500.NE.060504</t>
  </si>
  <si>
    <t>Коллектор, 1"х4 вых. Евроконус 3/4   (1 /30шт)</t>
  </si>
  <si>
    <t>2 459.00 руб.</t>
  </si>
  <si>
    <t>VLC-713022</t>
  </si>
  <si>
    <t>VTc.550.N.0502</t>
  </si>
  <si>
    <t>Коллектор, 3/4"х2 вых. 1/2" вн.  (2 /60шт)</t>
  </si>
  <si>
    <t>762.00 руб.</t>
  </si>
  <si>
    <t>&gt;100</t>
  </si>
  <si>
    <t>VLC-713023</t>
  </si>
  <si>
    <t>VTc.550.N.0503</t>
  </si>
  <si>
    <t>Коллектор, 3/4"х3 вых. 1/2" вн.  (2 /46шт)</t>
  </si>
  <si>
    <t>1 099.00 руб.</t>
  </si>
  <si>
    <t>VLC-713024</t>
  </si>
  <si>
    <t>VTc.550.N.0504</t>
  </si>
  <si>
    <t>Коллектор, 3/4"х4 вых. 1/2" вн.  (2 /36шт)</t>
  </si>
  <si>
    <t>1 261.00 руб.</t>
  </si>
  <si>
    <t>VLC-713025</t>
  </si>
  <si>
    <t>VTc.550.N.0602</t>
  </si>
  <si>
    <t>Коллектор, 1"х2 вых. 1/2" вн.  (2 /50шт)</t>
  </si>
  <si>
    <t>1 023.00 руб.</t>
  </si>
  <si>
    <t>VLC-713026</t>
  </si>
  <si>
    <t>VTc.550.N.0603</t>
  </si>
  <si>
    <t>Коллектор, 1"х3 вых. 1/2" вн.  (2 /36шт)</t>
  </si>
  <si>
    <t>1 474.00 руб.</t>
  </si>
  <si>
    <t>VLC-713027</t>
  </si>
  <si>
    <t>VTc.550.N.0604</t>
  </si>
  <si>
    <t>Коллектор, 1"х4 вых. 1/2" вн.   (2 /30шт)</t>
  </si>
  <si>
    <t>1 619.00 руб.</t>
  </si>
  <si>
    <t>VLC-713028</t>
  </si>
  <si>
    <t>VTc.560.N.0502</t>
  </si>
  <si>
    <t>Коллектор с регул. вентилями, 3/4"х2 вых. 1/2" нар.    (1 /30шт)</t>
  </si>
  <si>
    <t>1 186.00 руб.</t>
  </si>
  <si>
    <t>VLC-713029</t>
  </si>
  <si>
    <t>VTc.560.N.0503</t>
  </si>
  <si>
    <t>Коллектор с регул. вентилями, 3/4"х3 вых. 1/2" нар.    (1 /25шт)</t>
  </si>
  <si>
    <t>1 616.00 руб.</t>
  </si>
  <si>
    <t>&gt;10</t>
  </si>
  <si>
    <t>VLC-713030</t>
  </si>
  <si>
    <t>VTc.560.N.0504</t>
  </si>
  <si>
    <t>Коллектор с регул. вентилями, 3/4"х4 вых. 1/2" нар.    (1 /17шт)</t>
  </si>
  <si>
    <t>2 188.00 руб.</t>
  </si>
  <si>
    <t>VLC-713031</t>
  </si>
  <si>
    <t>VTc.560.N.0602</t>
  </si>
  <si>
    <t>Коллектор с регул. вентилями, 1"х2 вых. 1/2" нар.    (1 /24шт)</t>
  </si>
  <si>
    <t>1 503.00 руб.</t>
  </si>
  <si>
    <t>VLC-713032</t>
  </si>
  <si>
    <t>VTc.560.N.0603</t>
  </si>
  <si>
    <t>Коллектор с регул. вентилями, 1"х3 вых. 1/2" нар.    (1 /20шт)</t>
  </si>
  <si>
    <t>2 232.00 руб.</t>
  </si>
  <si>
    <t>VLC-713033</t>
  </si>
  <si>
    <t>VTc.560.N.0604</t>
  </si>
  <si>
    <t>Коллектор с регул. вентилями, 1"х4 вых. 1/2" нар.    (1 /17шт)</t>
  </si>
  <si>
    <t>2 837.00 руб.</t>
  </si>
  <si>
    <t>VLC-713034</t>
  </si>
  <si>
    <t>VTc.560.NE.060502</t>
  </si>
  <si>
    <t>Коллектор с регул. вентилями, 1"х2 вых. Евроконус 3/4    (1 /20шт)</t>
  </si>
  <si>
    <t>2 032.00 руб.</t>
  </si>
  <si>
    <t>VLC-713035</t>
  </si>
  <si>
    <t>VTc.560.NE.060503</t>
  </si>
  <si>
    <t>Коллектор с регул. вентилями, 1"х3 вых. Евроконус 3/4     (1 /18шт)</t>
  </si>
  <si>
    <t>2 778.00 руб.</t>
  </si>
  <si>
    <t>VLC-713036</t>
  </si>
  <si>
    <t>VTc.560.NE.060504</t>
  </si>
  <si>
    <t>Коллектор с регул. вентилями, 1"х4 вых. Евроконус 3/4    (1 /15шт)</t>
  </si>
  <si>
    <t>3 625.00 руб.</t>
  </si>
  <si>
    <t>VLC-713037</t>
  </si>
  <si>
    <t>VTc.570.N.0502</t>
  </si>
  <si>
    <t>1 837.00 руб.</t>
  </si>
  <si>
    <t>VLC-713038</t>
  </si>
  <si>
    <t>VTc.570.N.0503</t>
  </si>
  <si>
    <t>Коллектор с регул. вентилями, 3/4"х3 вых. 1/2" нар.    (1 /20шт)</t>
  </si>
  <si>
    <t>2 642.00 руб.</t>
  </si>
  <si>
    <t>VLC-713039</t>
  </si>
  <si>
    <t>VTc.570.N.0504</t>
  </si>
  <si>
    <t>Коллектор с регул. вентилями, 3/4"х4 вых. 1/2" нар.</t>
  </si>
  <si>
    <t>3 450.00 руб.</t>
  </si>
  <si>
    <t>VLC-713040</t>
  </si>
  <si>
    <t>VTc.580.N.0502</t>
  </si>
  <si>
    <t>Коллектор с отсекающими кранами, 3/4"х2 вых. 1/2" нар.    (1 /36шт)</t>
  </si>
  <si>
    <t>1 326.00 руб.</t>
  </si>
  <si>
    <t>&gt;1000</t>
  </si>
  <si>
    <t>VLC-713041</t>
  </si>
  <si>
    <t>VTc.580.N.0503</t>
  </si>
  <si>
    <t>Коллектор с отсекающими кранами, 3/4"х3 вых. 1/2" нар.    (1 /28шт)</t>
  </si>
  <si>
    <t>1 902.00 руб.</t>
  </si>
  <si>
    <t>&gt;500</t>
  </si>
  <si>
    <t>VLC-713042</t>
  </si>
  <si>
    <t>VTc.580.N.0602</t>
  </si>
  <si>
    <t>Коллектор с отсекающими кранами, 1"х2 вых. 1/2" нар.    (1 /31шт)</t>
  </si>
  <si>
    <t>1 561.00 руб.</t>
  </si>
  <si>
    <t>VLC-713043</t>
  </si>
  <si>
    <t>VTc.580.N.0603</t>
  </si>
  <si>
    <t>Коллектор с отсекающими кранами, 1"х3 вых. 1/2" нар.    (1 /23шт)</t>
  </si>
  <si>
    <t>2 023.00 руб.</t>
  </si>
  <si>
    <t>VLC-713044</t>
  </si>
  <si>
    <t>VTc.580.NE.0602</t>
  </si>
  <si>
    <t>Коллектор с отсекающими кранами, 1"х2 вых. Евроконус 3/4    (1 /30шт)</t>
  </si>
  <si>
    <t>1 702.00 руб.</t>
  </si>
  <si>
    <t>VLC-713045</t>
  </si>
  <si>
    <t>VTc.580.NE.0603</t>
  </si>
  <si>
    <t>Коллектор с отсекающими кранами, 1"х3 вых. Евроконус 3/4    (1 /22шт)</t>
  </si>
  <si>
    <t>2 147.00 руб.</t>
  </si>
  <si>
    <t>VLC-999082</t>
  </si>
  <si>
    <t>VTc.570.NE.0602</t>
  </si>
  <si>
    <t>Коллектор с регул. вентилями, 1"х2 вых. Евроконус 3/4" (на подающий трубопровод)</t>
  </si>
  <si>
    <t>2 560.00 руб.</t>
  </si>
  <si>
    <t>VLC-999083</t>
  </si>
  <si>
    <t>VTc.570.NE.0603</t>
  </si>
  <si>
    <t>Коллектор с регул. вентилями, 1"х3 вых. Евроконус 3/4" (на подающий трубопровод)</t>
  </si>
  <si>
    <t>3 611.00 руб.</t>
  </si>
  <si>
    <t>VLC-999084</t>
  </si>
  <si>
    <t>VTc.570.NE.0604</t>
  </si>
  <si>
    <t>Коллектор с регул. вентилями, 1"х4 вых. Евроконус 3/4" (на подающий трубопровод)</t>
  </si>
  <si>
    <t>4 718.00 руб.</t>
  </si>
  <si>
    <t>Коллектора латунные VIEIR</t>
  </si>
  <si>
    <t>ALK-100003</t>
  </si>
  <si>
    <t>коллектор 2 выхода с отсеч кранами 3/4х1/2 нар. латунь никель (2/30шт)</t>
  </si>
  <si>
    <t>732.72 руб.</t>
  </si>
  <si>
    <t>ALK-100004</t>
  </si>
  <si>
    <t>коллектор 3 выхода с отсеч кранами 3/4х1/2 нар. латунь никель (2/20шт)</t>
  </si>
  <si>
    <t>1 037.16 руб.</t>
  </si>
  <si>
    <t>ALK-100005</t>
  </si>
  <si>
    <t>коллектор 4 выхода с отсеч кранами 3/4х1/2 нар. латунь никель (1/15шт)</t>
  </si>
  <si>
    <t>1 358.80 руб.</t>
  </si>
  <si>
    <t>ALK-100006</t>
  </si>
  <si>
    <t>коллектор 2 выхода с регулировочными вентилями 3/4х1/2 нар. латунь никель (2/30шт)</t>
  </si>
  <si>
    <t>0.00 руб.</t>
  </si>
  <si>
    <t>ALK-100007</t>
  </si>
  <si>
    <t>коллектор 3 выхода с регулировочными вентилями 3/4х1/2 нар. латунь никель (2/20шт)</t>
  </si>
  <si>
    <t>1 271.08 руб.</t>
  </si>
  <si>
    <t>ALK-100008</t>
  </si>
  <si>
    <t>коллектор 4 выхода с регулировочными вентилями 3/4х1/2 нар. латунь никель (1/15шт)</t>
  </si>
  <si>
    <t>FRK-220009</t>
  </si>
  <si>
    <t>VR712</t>
  </si>
  <si>
    <t>коллектор 2 выхода с отсеч кранами 3/4х1/2 нар.латунь (1/50шт)</t>
  </si>
  <si>
    <t>703.59 руб.</t>
  </si>
  <si>
    <t>FRK-220010</t>
  </si>
  <si>
    <t>VR713</t>
  </si>
  <si>
    <t>коллектор 3 выхода с отсеч кранами 3/4х1/2 нар.латунь (1/30шт)</t>
  </si>
  <si>
    <t>998.11 руб.</t>
  </si>
  <si>
    <t>FRK-220011</t>
  </si>
  <si>
    <t>VR714</t>
  </si>
  <si>
    <t>коллектор 4 выхода с отсеч кранами 3/4х1/2 нар.латунь (1/30шт)</t>
  </si>
  <si>
    <t>1 270.33 руб.</t>
  </si>
  <si>
    <t>FRK-220012</t>
  </si>
  <si>
    <t>VR902</t>
  </si>
  <si>
    <t>коллектор регулирующий 1"х3/4" ЕВРОКОНУС -2 выхода VR (2/24шт)</t>
  </si>
  <si>
    <t>1 079.93 руб.</t>
  </si>
  <si>
    <t>FRK-220013</t>
  </si>
  <si>
    <t>VR903</t>
  </si>
  <si>
    <t>коллектор регулирующий 1"х3/4" ЕВРОКОНУС -3 выхода VR (2/16шт)</t>
  </si>
  <si>
    <t>1 512.79 руб.</t>
  </si>
  <si>
    <t>FRK-220014</t>
  </si>
  <si>
    <t>VR904</t>
  </si>
  <si>
    <t>коллектор регулирующий 1"х3/4" ЕВРОКОНУС -4 выхода VR (2/12шт)</t>
  </si>
  <si>
    <t>1 956.06 руб.</t>
  </si>
  <si>
    <t>FRK-220015</t>
  </si>
  <si>
    <t>VR502</t>
  </si>
  <si>
    <t>коллектор регулирующий с цангами 3/4"х16-2 вых.никель VR (28/4шт)</t>
  </si>
  <si>
    <t>1 053.15 руб.</t>
  </si>
  <si>
    <t>FRK-220016</t>
  </si>
  <si>
    <t>VR602</t>
  </si>
  <si>
    <t>коллектор регулирующий с цангами 1"х16-2 вых. никель VR (24/4шт)</t>
  </si>
  <si>
    <t>1 185.54 руб.</t>
  </si>
  <si>
    <t>FRK-220017</t>
  </si>
  <si>
    <t>VR503</t>
  </si>
  <si>
    <t>коллектор регулирующий с цангами 3/4"х16-3 вых. никель VR (20/4шт)</t>
  </si>
  <si>
    <t>1 533.61 руб.</t>
  </si>
  <si>
    <t>FRK-220018</t>
  </si>
  <si>
    <t>VR603</t>
  </si>
  <si>
    <t>коллектор регулирующий с цангами 1"х16-3 вых. никель VR (16/2шт)</t>
  </si>
  <si>
    <t>1 712.11 руб.</t>
  </si>
  <si>
    <t>FRK-220019</t>
  </si>
  <si>
    <t>VR504</t>
  </si>
  <si>
    <t>коллектор регулирующий с цангами 3/4"х16-4 вых. никель VR (16/2шт)</t>
  </si>
  <si>
    <t>2 043.83 руб.</t>
  </si>
  <si>
    <t>FRK-220020</t>
  </si>
  <si>
    <t>VR604</t>
  </si>
  <si>
    <t>коллектор регулирующий с цангами 1"х16-4 вых. никель VR (16/2шт)</t>
  </si>
  <si>
    <t>2 247.61 руб.</t>
  </si>
  <si>
    <t>FRK-220021</t>
  </si>
  <si>
    <t>VR505</t>
  </si>
  <si>
    <t>коллектор регулирующий с цангами 3/4"х16-5 вых. никель VR (10/2шт)</t>
  </si>
  <si>
    <t>2 377.03 руб.</t>
  </si>
  <si>
    <t>FRK-220022</t>
  </si>
  <si>
    <t>VR605</t>
  </si>
  <si>
    <t>коллектор регулирующий с цангами 1"х16-5 вых. никель VR (10/2шт)</t>
  </si>
  <si>
    <t>2 894.68 руб.</t>
  </si>
  <si>
    <t>FRK-220023</t>
  </si>
  <si>
    <t>VR702</t>
  </si>
  <si>
    <t>коллектор с отсеч. кранами 3/4"х16 - 2 вых. красн.+син. латунь VR (40/1шт)</t>
  </si>
  <si>
    <t>908.86 руб.</t>
  </si>
  <si>
    <t>FRK-220024</t>
  </si>
  <si>
    <t>VR702A</t>
  </si>
  <si>
    <t>коллектор с отсеч. кранами 1"х16 - 2 вых. красн.+син. латунь VR (40/1шт)</t>
  </si>
  <si>
    <t>1 069.51 руб.</t>
  </si>
  <si>
    <t>FRK-220025</t>
  </si>
  <si>
    <t>VR702B</t>
  </si>
  <si>
    <t>коллектор с отсеч. кранами 1"х20 - 2 вых. красн.+син. латунь VR (40/1шт)</t>
  </si>
  <si>
    <t>1 294.13 руб.</t>
  </si>
  <si>
    <t>FRK-220026</t>
  </si>
  <si>
    <t>VR703</t>
  </si>
  <si>
    <t>коллектор с отсеч. кранами 3/4"х16 - 3 вых. красн.+син. латунь VR (40/1шт)</t>
  </si>
  <si>
    <t>1 265.86 руб.</t>
  </si>
  <si>
    <t>FRK-220027</t>
  </si>
  <si>
    <t>VR703A</t>
  </si>
  <si>
    <t>коллектор с отсеч. кранами 1"х16 - 3 вых. красн.+син. латунь VR (40/1шт)</t>
  </si>
  <si>
    <t>1 438.41 руб.</t>
  </si>
  <si>
    <t>FRK-220028</t>
  </si>
  <si>
    <t>VR703B</t>
  </si>
  <si>
    <t>коллектор с отсеч. кранами 1"х20 - 3 вых. красн.+син. латунь VR (40/1шт)</t>
  </si>
  <si>
    <t>1 944.16 руб.</t>
  </si>
  <si>
    <t>FRK-220029</t>
  </si>
  <si>
    <t>VR704</t>
  </si>
  <si>
    <t>коллектор с отсеч. кранами 3/4"х16 - 4 вых. красн.+син. латунь VR (40/1шт)</t>
  </si>
  <si>
    <t>1 680.88 руб.</t>
  </si>
  <si>
    <t>FRK-220030</t>
  </si>
  <si>
    <t>VR704A</t>
  </si>
  <si>
    <t>коллектор с отсеч. кранами 1"х16 - 4 вых. красн.+син. латунь VR (40/1шт)</t>
  </si>
  <si>
    <t>1 957.55 руб.</t>
  </si>
  <si>
    <t>FRK-220031</t>
  </si>
  <si>
    <t>VR704B</t>
  </si>
  <si>
    <t>коллектор с отсеч. кранами 1"х20 - 4 вых. красн.+син. латунь VR (40/1шт)</t>
  </si>
  <si>
    <t>2 594.20 руб.</t>
  </si>
  <si>
    <t>FRK-220032</t>
  </si>
  <si>
    <t>VR705</t>
  </si>
  <si>
    <t>коллектор с отсеч. кранами 3/4"х16 - 5 вых. красн.+син. латунь VR (40/1шт)</t>
  </si>
  <si>
    <t>FRK-220033</t>
  </si>
  <si>
    <t>VR705A</t>
  </si>
  <si>
    <t>коллектор с отсеч. кранами 1"х16 - 5 вых. красн.+син. латунь VR (40/1шт)</t>
  </si>
  <si>
    <t>2 075.06 руб.</t>
  </si>
  <si>
    <t>FRK-220034</t>
  </si>
  <si>
    <t>VR705B</t>
  </si>
  <si>
    <t>коллектор с отсеч. кранами 1"х20 - 5 вых. красн.+син. латунь VR (40/1шт)</t>
  </si>
  <si>
    <t>2 292.24 руб.</t>
  </si>
  <si>
    <t>FRK-220035</t>
  </si>
  <si>
    <t>VR512</t>
  </si>
  <si>
    <t>Кол.с регулир. вентилями и цан.3/4"х16-2 "ViEiR" (24/4шт)</t>
  </si>
  <si>
    <t>1 054.64 руб.</t>
  </si>
  <si>
    <t>FRK-220036</t>
  </si>
  <si>
    <t>VR513</t>
  </si>
  <si>
    <t>Кол.с регулир. вентилями и цан.3/4"х16-3 "ViEiR" (20/2шт)</t>
  </si>
  <si>
    <t>1 563.36 руб.</t>
  </si>
  <si>
    <t>FRK-220037</t>
  </si>
  <si>
    <t>VR514</t>
  </si>
  <si>
    <t>Кол.с регулир. вентилями и цан.3/4"х16-4 "ViEiR" (12/2шт)</t>
  </si>
  <si>
    <t>2 064.65 руб.</t>
  </si>
  <si>
    <t>FRK-220038</t>
  </si>
  <si>
    <t>VR515</t>
  </si>
  <si>
    <t>Кол.с регулир. вентилями и цан.3/4"х16-5 "ViEiR" (16/2шт)</t>
  </si>
  <si>
    <t>2 454.38 руб.</t>
  </si>
  <si>
    <t>FRK-220039</t>
  </si>
  <si>
    <t>VR612</t>
  </si>
  <si>
    <t>Кол.с регулир. вентилями и цан.1"х16-2 "ViEiR" (24/4шт)</t>
  </si>
  <si>
    <t>1 160.25 руб.</t>
  </si>
  <si>
    <t>FRK-220040</t>
  </si>
  <si>
    <t>VR613</t>
  </si>
  <si>
    <t>Кол.с регулир. вентилями и цан.1"х16-3 "ViEiR" (16/2шт)</t>
  </si>
  <si>
    <t>1 676.41 руб.</t>
  </si>
  <si>
    <t>FRK-220041</t>
  </si>
  <si>
    <t>VR614</t>
  </si>
  <si>
    <t>Кол.с регулир. вентилями и цан.1"х16-4 "ViEiR" (12/2шт)</t>
  </si>
  <si>
    <t>2 244.64 руб.</t>
  </si>
  <si>
    <t>FRK-220042</t>
  </si>
  <si>
    <t>VR615</t>
  </si>
  <si>
    <t>Кол.с регулир. вентилями и цан.1"х16-5 "ViEiR" (15/2шт)</t>
  </si>
  <si>
    <t>2 945.25 руб.</t>
  </si>
  <si>
    <t>Коллектора латунные ZEGOR</t>
  </si>
  <si>
    <t>ZGR-000089</t>
  </si>
  <si>
    <t>QS-1622</t>
  </si>
  <si>
    <t>Коллектор ZEGOR с регулир вентилями с конусами 2 вых 3/4-1/2 (4/48шт)</t>
  </si>
  <si>
    <t>1 037.53 руб.</t>
  </si>
  <si>
    <t>ZGR-000090</t>
  </si>
  <si>
    <t>QS-1632</t>
  </si>
  <si>
    <t>Коллектор ZEGOR с регулир вентилями с конусами 3 вых 3/4-1/2 (4/32шт)</t>
  </si>
  <si>
    <t>1 558.51 руб.</t>
  </si>
  <si>
    <t>ZGR-000091</t>
  </si>
  <si>
    <t>QS-1642</t>
  </si>
  <si>
    <t>Коллектор ZEGOR с регулир вентилями с конусами 4 вых 3/4-1/2 (2/24шт)</t>
  </si>
  <si>
    <t>2 027.27 руб.</t>
  </si>
  <si>
    <t>ZGR-000092</t>
  </si>
  <si>
    <t>QS-1652</t>
  </si>
  <si>
    <t>Коллектор ZEGOR с регулир вентилями с конусами 5 вых 3/4-1/2 (2/24шт)</t>
  </si>
  <si>
    <t>2 558.85 руб.</t>
  </si>
  <si>
    <t>ZGR-000093</t>
  </si>
  <si>
    <t>QS-1662</t>
  </si>
  <si>
    <t>Коллектор ZEGOR с регулир вентилями с конусами 6 вых 3/4-1/2 (2/24шт)</t>
  </si>
  <si>
    <t>3 357.14 руб.</t>
  </si>
  <si>
    <t>ZGR-000094</t>
  </si>
  <si>
    <t>QS-1822</t>
  </si>
  <si>
    <t>Коллектор ZEGOR с регулир вентилями с конусами 2 вых 1-1/2 (4/32шт)</t>
  </si>
  <si>
    <t>1 290.30 руб.</t>
  </si>
  <si>
    <t>ZGR-000095</t>
  </si>
  <si>
    <t>QS-1832</t>
  </si>
  <si>
    <t>Коллектор ZEGOR с регулир вентилями с конусами 3 вых 1-1/2 (4/32шт)</t>
  </si>
  <si>
    <t>1 771.14 руб.</t>
  </si>
  <si>
    <t>ZGR-000096</t>
  </si>
  <si>
    <t>QS-1842</t>
  </si>
  <si>
    <t>Коллектор ZEGOR с регулир вентилями с конусами 4 вых 1-1/2 (2/24шт)</t>
  </si>
  <si>
    <t>2 276.15 руб.</t>
  </si>
  <si>
    <t>ZGR-000097</t>
  </si>
  <si>
    <t>QS-1852</t>
  </si>
  <si>
    <t>Коллектор ZEGOR с регулир вентилями с конусами 5 вых 1-1/2 (2/24шт)</t>
  </si>
  <si>
    <t>2 843.98 руб.</t>
  </si>
  <si>
    <t>ZGR-000098</t>
  </si>
  <si>
    <t>QS-1862</t>
  </si>
  <si>
    <t>Коллектор ZEGOR с регулир вентилями с конусами 6 вых 1-1/2 (2/24шт)</t>
  </si>
  <si>
    <t>3 767.60 руб.</t>
  </si>
  <si>
    <t>Коллектора НЕРЖ. сталь VALTEC</t>
  </si>
  <si>
    <t>VLC-712001</t>
  </si>
  <si>
    <t>VTc.510.SS.080503</t>
  </si>
  <si>
    <t>Коллектор из нерж. стали, с м-о расст вых. 100мм, 1 1/2"х 3 вых. 3/4" нар.   (1 /5шт)</t>
  </si>
  <si>
    <t>5 303.00 руб.</t>
  </si>
  <si>
    <t>VLC-712002</t>
  </si>
  <si>
    <t>VTc.510.SS.080504</t>
  </si>
  <si>
    <t>Коллектор из нерж. стали, с м-о расст вых. 100мм, 1 1/2"х 4 вых. 3/4" нар.   (1 /5шт)</t>
  </si>
  <si>
    <t>6 114.00 руб.</t>
  </si>
  <si>
    <t>VLC-712003</t>
  </si>
  <si>
    <t>VTc.510.SS.080505</t>
  </si>
  <si>
    <t>Коллектор из нерж. стали, с м-о расст вых. 100мм, 1 1/2"х 5 вых. 3/4" нар.   (1 /5шт)</t>
  </si>
  <si>
    <t>8 314.00 руб.</t>
  </si>
  <si>
    <t>VLC-712004</t>
  </si>
  <si>
    <t>VTc.510.SS.080506</t>
  </si>
  <si>
    <t>Коллектор из нерж. стали, с м-о расст вых. 100мм, 1 1/2"х 6 вых. 3/4" нар.   (1 /5шт)</t>
  </si>
  <si>
    <t>9 619.00 руб.</t>
  </si>
  <si>
    <t>VLC-712005</t>
  </si>
  <si>
    <t>VTc.510.SS.080507</t>
  </si>
  <si>
    <t>Коллектор из нерж. стали, с м-о расст вых. 100мм, 1 1/2"х 7 вых. 3/4" нар.   (1 /5шт)</t>
  </si>
  <si>
    <t>11 681.00 руб.</t>
  </si>
  <si>
    <t>VLC-712006</t>
  </si>
  <si>
    <t>VTc.510.SS.060403</t>
  </si>
  <si>
    <t>Коллектор из нерж. стали, с м-о расст вых. 100мм, 1"х 3 вых. 1/2" нар.   (1 /12шт)</t>
  </si>
  <si>
    <t>2 546.00 руб.</t>
  </si>
  <si>
    <t>VLC-712007</t>
  </si>
  <si>
    <t>VTc.510.SS.060404</t>
  </si>
  <si>
    <t>Коллектор из нерж. стали, с м-о расст вых. 100мм, 1"х 4 вых. 1/2" нар.   (1 /10шт)</t>
  </si>
  <si>
    <t>3 445.00 руб.</t>
  </si>
  <si>
    <t>VLC-712008</t>
  </si>
  <si>
    <t>VTc.510.SS.060405</t>
  </si>
  <si>
    <t>Коллектор из нерж. стали, с м-о расст вых. 100мм, 1"х 5 вых. 1/2" нар.   (1 /10шт)</t>
  </si>
  <si>
    <t>4 190.00 руб.</t>
  </si>
  <si>
    <t>VLC-712009</t>
  </si>
  <si>
    <t>VTc.510.SS.060406</t>
  </si>
  <si>
    <t>Коллектор из нерж. стали, с м-о расст вых. 100мм, 1"х 6 вых. 1/2" нар.   (1 /10шт)</t>
  </si>
  <si>
    <t>5 356.00 руб.</t>
  </si>
  <si>
    <t>VLC-712010</t>
  </si>
  <si>
    <t>VTc.510.SS.060407</t>
  </si>
  <si>
    <t>Коллектор из нерж. стали, с м-о расст вых. 100мм, 1"х 7 вых. 1/2" нар.   (1 /10шт)</t>
  </si>
  <si>
    <t>6 024.00 руб.</t>
  </si>
  <si>
    <t>VLC-712011</t>
  </si>
  <si>
    <t>VTc.510.SS.060408</t>
  </si>
  <si>
    <t>Коллектор из нерж. стали, с м-о расст вых. 100мм, 1"х 8 вых. 1/2" нар.   (1 /10шт)</t>
  </si>
  <si>
    <t>6 154.00 руб.</t>
  </si>
  <si>
    <t>VLC-712012</t>
  </si>
  <si>
    <t>VTc.505.SS.060502</t>
  </si>
  <si>
    <t>Коллектор из нерж. стали, с м-о расст вых. 50мм, 1"х 2 вых. 3/4" Евроконус    (1 /18шт)</t>
  </si>
  <si>
    <t>1 524.00 руб.</t>
  </si>
  <si>
    <t>VLC-712013</t>
  </si>
  <si>
    <t>VTc.505.SS.060503</t>
  </si>
  <si>
    <t>Коллектор из нерж. стали, с м-о расст вых. 50мм, 1"х 3 вых. 3/4" Евроконус   (1 /12шт)</t>
  </si>
  <si>
    <t>2 097.00 руб.</t>
  </si>
  <si>
    <t>VLC-712014</t>
  </si>
  <si>
    <t>VTc.505.SS.060504</t>
  </si>
  <si>
    <t>Коллектор из нерж. стали, с м-о расст вых. 50мм, 1"х 4 вых. 3/4" Евроконус  (1 /10шт)</t>
  </si>
  <si>
    <t>2 675.00 руб.</t>
  </si>
  <si>
    <t>VLC-712015</t>
  </si>
  <si>
    <t>VTc.505.SS.060505</t>
  </si>
  <si>
    <t>Коллектор из нерж. стали, с м-о расст вых. 50мм, 1"х 5 вых. 3/4" Евроконус   (1 /11шт)</t>
  </si>
  <si>
    <t>2 862.00 руб.</t>
  </si>
  <si>
    <t>VLC-712016</t>
  </si>
  <si>
    <t>VTc.505.SS.060506</t>
  </si>
  <si>
    <t>Коллектор из нерж. стали, с м-о расст вых. 50мм, 1"х 6 вых. 3/4" Евроконус   (1 /10шт)</t>
  </si>
  <si>
    <t>3 357.00 руб.</t>
  </si>
  <si>
    <t>VLC-712017</t>
  </si>
  <si>
    <t>VTc.505.SS.060507</t>
  </si>
  <si>
    <t>Коллектор из нерж. стали, с м-о расст вых. 50мм, 1"х 7 вых. 3/4" Евроконус   (1 /10шт)</t>
  </si>
  <si>
    <t>4 036.00 руб.</t>
  </si>
  <si>
    <t>VLC-712018</t>
  </si>
  <si>
    <t>VTc.505.SS.060508</t>
  </si>
  <si>
    <t>Коллектор из нерж. стали, с м-о расст вых. 50мм, 1"х 8 вых. 3/4" Евроконус   (1 /10шт)</t>
  </si>
  <si>
    <t>4 450.00 руб.</t>
  </si>
  <si>
    <t>VLC-712019</t>
  </si>
  <si>
    <t>VTc.505.SS.060509</t>
  </si>
  <si>
    <t>Коллектор из нерж. стали, с м-о расст вых. 50мм, 1"х 9 вых. 3/4" Евроконус   (1 /10шт)</t>
  </si>
  <si>
    <t>5 223.00 руб.</t>
  </si>
  <si>
    <t>VLC-712020</t>
  </si>
  <si>
    <t>VTc.505.SS.060510</t>
  </si>
  <si>
    <t>Коллектор из нерж. стали, с м-о расст вых. 50мм, 1"х 10 вых. 3/4" Евроконус   (1 /10шт)</t>
  </si>
  <si>
    <t>5 355.00 руб.</t>
  </si>
  <si>
    <t>VLC-900302</t>
  </si>
  <si>
    <t>VTc.510.SS.060402</t>
  </si>
  <si>
    <t>Коллектор из нерж. стали, с м-о расст вых. 100мм, 1"х 2 вых. 1/2" нар.</t>
  </si>
  <si>
    <t>2 065.00 руб.</t>
  </si>
  <si>
    <t>VLC-900303</t>
  </si>
  <si>
    <t>VTc.510.BS.060402</t>
  </si>
  <si>
    <t>Коллектор из стали (труба ДУ-40), с м-о расст вых. 100мм, 1"х 2 вых. 1/2" нар.</t>
  </si>
  <si>
    <t>1 560.00 руб.</t>
  </si>
  <si>
    <t>Коллектора полипропилен VIEIR</t>
  </si>
  <si>
    <t>FRK-230001</t>
  </si>
  <si>
    <t>VER717-2</t>
  </si>
  <si>
    <t>Коллектор PPR с отсечными кранами 32 вн. х 2 вых. 20 вн. (кр+син) (1/70шт)</t>
  </si>
  <si>
    <t>449.23 руб.</t>
  </si>
  <si>
    <t>FRK-230002</t>
  </si>
  <si>
    <t>VER717-3</t>
  </si>
  <si>
    <t>Коллектор PPR с отсечными кранами 32 вн. х 3 вых. 20 вн. (кр+син) (1/60шт)</t>
  </si>
  <si>
    <t>667.89 руб.</t>
  </si>
  <si>
    <t>FRK-230003</t>
  </si>
  <si>
    <t>VER717-4</t>
  </si>
  <si>
    <t>Коллектор PPR с отсечными кранами 32 вн. х 4 вых. 20 вн. (кр+син) (1/50шт)</t>
  </si>
  <si>
    <t>883.58 руб.</t>
  </si>
  <si>
    <t>FRK-230004</t>
  </si>
  <si>
    <t>VER717-5</t>
  </si>
  <si>
    <t>Коллектор PPR с отсечными кранами 32 вн. х 5 вых. 20 вн. (кр+син) (1/40шт)</t>
  </si>
  <si>
    <t>1 056.13 руб.</t>
  </si>
  <si>
    <t>FRK-230005</t>
  </si>
  <si>
    <t>VER718-2</t>
  </si>
  <si>
    <t>Коллектор PPR с отсечными кранами 40 вн. х 2 вых. 20 вн. (кр+син) (1/70шт)</t>
  </si>
  <si>
    <t>511.70 руб.</t>
  </si>
  <si>
    <t>FRK-230006</t>
  </si>
  <si>
    <t>VER718-3</t>
  </si>
  <si>
    <t>Коллектор PPR с отсечными кранами 40 вн. х 3 вых. 20 вн. (кр+син) (1/60шт)</t>
  </si>
  <si>
    <t>917.79 руб.</t>
  </si>
  <si>
    <t>FRK-230007</t>
  </si>
  <si>
    <t>VER718-4</t>
  </si>
  <si>
    <t>Коллектор PPR с отсечными кранами 40 вн. х 4 вых. 20 вн. (кр+син) (1/50шт)</t>
  </si>
  <si>
    <t>828.54 руб.</t>
  </si>
  <si>
    <t>FRK-230008</t>
  </si>
  <si>
    <t>VER718-5</t>
  </si>
  <si>
    <t>Коллектор PPR с отсечными кранами 40 вн. х 5 вых. 20 вн. (кр+син) (1/40шт)</t>
  </si>
  <si>
    <t>989.19 руб.</t>
  </si>
  <si>
    <t>Коллектора сталь VALTEC</t>
  </si>
  <si>
    <t>VLC-900304</t>
  </si>
  <si>
    <t>VTc.510.BS.060403</t>
  </si>
  <si>
    <t>Коллектор из стали (труба ДУ-40), с м-о расст вых. 100мм, 1"х 3 вых. 1/2" нар.</t>
  </si>
  <si>
    <t>1 781.00 руб.</t>
  </si>
  <si>
    <t>VLC-900305</t>
  </si>
  <si>
    <t>VTc.510.BS.060404</t>
  </si>
  <si>
    <t>Коллектор из стали (труба ДУ-40), с м-о расст вых. 100мм, 1"х 4 вых. 1/2" нар.</t>
  </si>
  <si>
    <t>1 962.00 руб.</t>
  </si>
  <si>
    <t>VLC-900306</t>
  </si>
  <si>
    <t>VTc.510.BS.060405</t>
  </si>
  <si>
    <t>Коллектор из стали (труба ДУ-40), с м-о расст вых. 100мм, 1"х 5 вых. 1/2" нар.</t>
  </si>
  <si>
    <t>2 185.00 руб.</t>
  </si>
  <si>
    <t>VLC-900307</t>
  </si>
  <si>
    <t>VTc.510.BS.060406</t>
  </si>
  <si>
    <t>Коллектор из стали (труба ДУ-40), с м-о расст вых. 100мм, 1"х 6 вых. 1/2" нар.</t>
  </si>
  <si>
    <t>2 377.00 руб.</t>
  </si>
  <si>
    <t>VLC-900308</t>
  </si>
  <si>
    <t>VTc.510.BS.060407</t>
  </si>
  <si>
    <t>Коллектор из стали (труба ДУ-40), с м-о расст вых. 100мм, 1"х 7 вых. 1/2" нар.</t>
  </si>
  <si>
    <t>2 610.00 руб.</t>
  </si>
  <si>
    <t>VLC-900309</t>
  </si>
  <si>
    <t>VTc.510.BS.060408</t>
  </si>
  <si>
    <t>Коллектор из стали (труба ДУ-40), с м-о расст вых. 100мм, 1"х 8 вых. 1/2" нар.</t>
  </si>
  <si>
    <t>2 833.00 руб.</t>
  </si>
  <si>
    <t>VLC-900310</t>
  </si>
  <si>
    <t>VTc.510.BS.060409</t>
  </si>
  <si>
    <t>Коллектор из стали (труба ДУ-40), с м-о расст вых. 100мм, 1"х 9 вых. 1/2" нар.</t>
  </si>
  <si>
    <t>3 032.00 руб.</t>
  </si>
  <si>
    <t>Коллекторные шкафы</t>
  </si>
  <si>
    <t>Коллекторные шкафы VALTEC</t>
  </si>
  <si>
    <t>VLC-711001</t>
  </si>
  <si>
    <t>VTc.540.0.01</t>
  </si>
  <si>
    <t>Шкаф коллекторный ШРВ1 (670-760/494/125-195)</t>
  </si>
  <si>
    <t>4 397.00 руб.</t>
  </si>
  <si>
    <t>VLC-711002</t>
  </si>
  <si>
    <t>VTc.540.0.02</t>
  </si>
  <si>
    <t>Шкаф коллекторный ШРВ2 (670-760/594/125-195)</t>
  </si>
  <si>
    <t>4 767.00 руб.</t>
  </si>
  <si>
    <t>VLC-711003</t>
  </si>
  <si>
    <t>VTc.540.0.03</t>
  </si>
  <si>
    <t>Шкаф коллекторный ШРВ3 (670-760/744/125-195)</t>
  </si>
  <si>
    <t>5 453.00 руб.</t>
  </si>
  <si>
    <t>VLC-711004</t>
  </si>
  <si>
    <t>VTc.540.0.04</t>
  </si>
  <si>
    <t>Шкаф коллекторный ШРВ4 (670-760/894/125-195)</t>
  </si>
  <si>
    <t>6 593.00 руб.</t>
  </si>
  <si>
    <t>VLC-711005</t>
  </si>
  <si>
    <t>VTc.540.0.05</t>
  </si>
  <si>
    <t>Шкаф коллекторный ШРВ5 (670-760/1044/125-195)</t>
  </si>
  <si>
    <t>7 499.00 руб.</t>
  </si>
  <si>
    <t>VLC-711006</t>
  </si>
  <si>
    <t>VTc.540.0.06</t>
  </si>
  <si>
    <t>Шкаф коллекторный ШРВ6 (670-760/1194/125-195)</t>
  </si>
  <si>
    <t>8 479.00 руб.</t>
  </si>
  <si>
    <t>VLC-711007</t>
  </si>
  <si>
    <t>VTc.540.0.07</t>
  </si>
  <si>
    <t>Шкаф коллекторный ШРВ7 (670-760/1344/125-195)</t>
  </si>
  <si>
    <t>10 867.00 руб.</t>
  </si>
  <si>
    <t>VLC-711015</t>
  </si>
  <si>
    <t>VTc.541.0.01</t>
  </si>
  <si>
    <t>Шкаф коллекторный ШРН1 (651-691/454/120)</t>
  </si>
  <si>
    <t>3 738.00 руб.</t>
  </si>
  <si>
    <t>VLC-711016</t>
  </si>
  <si>
    <t>VTc.541.0.02</t>
  </si>
  <si>
    <t>Шкаф коллекторный ШРН2 (651-691/554/120)</t>
  </si>
  <si>
    <t>4 100.00 руб.</t>
  </si>
  <si>
    <t>VLC-711017</t>
  </si>
  <si>
    <t>VTc.541.0.03</t>
  </si>
  <si>
    <t>Шкаф коллекторный ШРН3 (651-691/704/120)</t>
  </si>
  <si>
    <t>4 758.00 руб.</t>
  </si>
  <si>
    <t>VLC-711018</t>
  </si>
  <si>
    <t>VTc.541.0.04</t>
  </si>
  <si>
    <t>Шкаф коллекторный ШРН4 (651-691/854/120)</t>
  </si>
  <si>
    <t>6 061.00 руб.</t>
  </si>
  <si>
    <t>VLC-711019</t>
  </si>
  <si>
    <t>VTc.541.0.05</t>
  </si>
  <si>
    <t>Шкаф коллекторный ШРН5 (651-691/1004/120)</t>
  </si>
  <si>
    <t>6 886.00 руб.</t>
  </si>
  <si>
    <t>VLC-711020</t>
  </si>
  <si>
    <t>VTc.541.0.06</t>
  </si>
  <si>
    <t>Шкаф коллекторный ШРН6 (651-691/1154/120)</t>
  </si>
  <si>
    <t>7 672.00 руб.</t>
  </si>
  <si>
    <t>VLC-711021</t>
  </si>
  <si>
    <t>VTc.541.0.07</t>
  </si>
  <si>
    <t>Шкаф коллекторный ШРН7 (651-691/1304/120)</t>
  </si>
  <si>
    <t>9 719.00 руб.</t>
  </si>
  <si>
    <t>VLC-711022</t>
  </si>
  <si>
    <t>VTc.541.D.03</t>
  </si>
  <si>
    <t>Шкаф коллекторный ШРНГ3 (651-691/704/135)</t>
  </si>
  <si>
    <t>7 411.00 руб.</t>
  </si>
  <si>
    <t>VLC-711023</t>
  </si>
  <si>
    <t>VTc.541.D.04</t>
  </si>
  <si>
    <t>Шкаф коллекторный ШРНГ4 (651-691/854/135)</t>
  </si>
  <si>
    <t>8 957.00 руб.</t>
  </si>
  <si>
    <t>VLC-711024</t>
  </si>
  <si>
    <t>VTc.541.D.05</t>
  </si>
  <si>
    <t>Шкаф коллекторный ШРНГ5 (651-691/1004/135)</t>
  </si>
  <si>
    <t>10 108.00 руб.</t>
  </si>
  <si>
    <t>VLC-711025</t>
  </si>
  <si>
    <t>VTc.541.D.06</t>
  </si>
  <si>
    <t>Шкаф коллекторный ШРНГ6 (651-691/1154/135)</t>
  </si>
  <si>
    <t>11 607.00 руб.</t>
  </si>
  <si>
    <t>VLC-711026</t>
  </si>
  <si>
    <t>VTc.541.D.07</t>
  </si>
  <si>
    <t>Шкаф коллекторный ШРНГ7 (651-691/1304/135)</t>
  </si>
  <si>
    <t>13 928.00 руб.</t>
  </si>
  <si>
    <t>VLC-711027</t>
  </si>
  <si>
    <t>VTc.541.U.03</t>
  </si>
  <si>
    <t>Шкаф коллекторный ШРНУ3 (650/700/180)</t>
  </si>
  <si>
    <t>9 702.00 руб.</t>
  </si>
  <si>
    <t>VLC-711028</t>
  </si>
  <si>
    <t>VTc.541.U.04</t>
  </si>
  <si>
    <t>Шкаф коллекторный ШРНУ4 (650/850/180)</t>
  </si>
  <si>
    <t>11 534.00 руб.</t>
  </si>
  <si>
    <t>VLC-711029</t>
  </si>
  <si>
    <t>VTc.541.U.05</t>
  </si>
  <si>
    <t>Шкаф коллекторный ШРНУ5 (650/1000/180)</t>
  </si>
  <si>
    <t>13 095.00 руб.</t>
  </si>
  <si>
    <t>VLC-711030</t>
  </si>
  <si>
    <t>VTc.541.U.06</t>
  </si>
  <si>
    <t>Шкаф коллекторный ШРНУ6 (650/1150/180)</t>
  </si>
  <si>
    <t>14 033.00 руб.</t>
  </si>
  <si>
    <t>VLC-711031</t>
  </si>
  <si>
    <t>VTc.541.U.07</t>
  </si>
  <si>
    <t>Шкаф коллекторный ШРНУ7 (650/1300/180)</t>
  </si>
  <si>
    <t>16 147.00 руб.</t>
  </si>
  <si>
    <t>Комплектующие</t>
  </si>
  <si>
    <t>Кронштейны для коллекторов</t>
  </si>
  <si>
    <t>FRK-220008</t>
  </si>
  <si>
    <t>GK20</t>
  </si>
  <si>
    <t>пара универсальных кронштейнов для коллекторов 3/4-1  (2/100рар)</t>
  </si>
  <si>
    <t>119.00 руб.</t>
  </si>
  <si>
    <t>пар</t>
  </si>
  <si>
    <t>KIO-210011</t>
  </si>
  <si>
    <t>VR209A</t>
  </si>
  <si>
    <t>Кронштейны крепления коллектора с отступом ПАРА (1/100шт)</t>
  </si>
  <si>
    <t>520.63 руб.</t>
  </si>
  <si>
    <t>VLC-713001</t>
  </si>
  <si>
    <t>VTc.130.N.0500</t>
  </si>
  <si>
    <t>Пара кронштейнов для коллекторов 3/4"   (1 /60шт)</t>
  </si>
  <si>
    <t>606.00 руб.</t>
  </si>
  <si>
    <t>VLC-713002</t>
  </si>
  <si>
    <t>VTc.130.N.0600</t>
  </si>
  <si>
    <t>Пара кронштейнов для коллекторов 1"   (1 /60шт)</t>
  </si>
  <si>
    <t>634.00 руб.</t>
  </si>
  <si>
    <t>VLC-713003</t>
  </si>
  <si>
    <t>VTc.130.IN.0600</t>
  </si>
  <si>
    <t>Пара кронштейнов для коллекторов из нерж.  1"   (5 /45шт)</t>
  </si>
  <si>
    <t>829.00 руб.</t>
  </si>
  <si>
    <t>VLC-713004</t>
  </si>
  <si>
    <t>VTc.130.INH.0600</t>
  </si>
  <si>
    <t>Пара высоких кронштейнов для коллекторов из нержавеющей стали  1"    (1 /55шт)</t>
  </si>
  <si>
    <t>505.00 руб.</t>
  </si>
  <si>
    <t>VLC-713005</t>
  </si>
  <si>
    <t>VTc.130.INS.0600</t>
  </si>
  <si>
    <t>Пара низких кронштейнов для коллектора из нержавеющей стали  1"   (1 /75шт)</t>
  </si>
  <si>
    <t>392.00 руб.</t>
  </si>
  <si>
    <t>VLC-713006</t>
  </si>
  <si>
    <t>VTc.130.INH.0800</t>
  </si>
  <si>
    <t>Пара высоких кронштейнов для коллекторов из нержавеющей стали  1 1/2"   (1 /50шт)</t>
  </si>
  <si>
    <t>592.00 руб.</t>
  </si>
  <si>
    <t>VLC-713007</t>
  </si>
  <si>
    <t>VTc.130.INS.0800</t>
  </si>
  <si>
    <t>Пара низких кронштейнов для коллектора из нержавеющей стали  1 1/2"   (1 /80шт)</t>
  </si>
  <si>
    <t>474.00 руб.</t>
  </si>
  <si>
    <t>VLC-713008</t>
  </si>
  <si>
    <t>VTc.IV130.N.0600</t>
  </si>
  <si>
    <t>Кронштейн для коллекторов 500n-e и 560n-e 1" (1шт)   (1 /70шт)</t>
  </si>
  <si>
    <t>914.00 руб.</t>
  </si>
  <si>
    <t>Фитинги для коллекторов</t>
  </si>
  <si>
    <t>FRK-220043</t>
  </si>
  <si>
    <t>VRZ16</t>
  </si>
  <si>
    <t>Адаптер для коллектора 1/2</t>
  </si>
  <si>
    <t>25.29 руб.</t>
  </si>
  <si>
    <t>FRK-220044</t>
  </si>
  <si>
    <t>VRZ20</t>
  </si>
  <si>
    <t>Адаптер для коллектора 3/4</t>
  </si>
  <si>
    <t>34.21 руб.</t>
  </si>
  <si>
    <t>FRK-220045</t>
  </si>
  <si>
    <t>VRD21</t>
  </si>
  <si>
    <t>Заглушка коллектора FAR (VR402-405) 3/4 вн.р с доп. уплонением</t>
  </si>
  <si>
    <t>127.93 руб.</t>
  </si>
  <si>
    <t>FRK-220046</t>
  </si>
  <si>
    <t>VRD22</t>
  </si>
  <si>
    <t>Заглушка  коллектора FAR (VR402-405) 3/4 нар.р с доп. уплонением</t>
  </si>
  <si>
    <t>156.19 руб.</t>
  </si>
  <si>
    <t>VLC-713009</t>
  </si>
  <si>
    <t>VTc.530.N.050404</t>
  </si>
  <si>
    <t>Тройник коллекторный 3/4"x1/2"x1/2" нар.-вн.-вн.  (10 /100шт)</t>
  </si>
  <si>
    <t>331.00 руб.</t>
  </si>
  <si>
    <t>VLC-713010</t>
  </si>
  <si>
    <t>VTc.530.N.060404</t>
  </si>
  <si>
    <t>Тройник коллекторный 1"x1/2"x1/2" нар.-вн.-вн. (10 /80шт)</t>
  </si>
  <si>
    <t>397.00 руб.</t>
  </si>
  <si>
    <t>VLC-713020</t>
  </si>
  <si>
    <t>VTc.531.N.0504</t>
  </si>
  <si>
    <t>Отвод коллекторный 3/4"x1/2" нар.-вн. (угольник)  (10 /110шт)</t>
  </si>
  <si>
    <t>304.00 руб.</t>
  </si>
  <si>
    <t>VLC-713021</t>
  </si>
  <si>
    <t>VTc.531.N.0604</t>
  </si>
  <si>
    <t>Отвод коллекторный 1"x1/2" нар.-вн. (угольник) (10 /80шт)</t>
  </si>
  <si>
    <t>400.00 руб.</t>
  </si>
  <si>
    <t>VLC-713046</t>
  </si>
  <si>
    <t>VTc.701.N.04</t>
  </si>
  <si>
    <t>Адаптер д/коллектора (конус-плоскость) 1/2"  (10 /2000шт)</t>
  </si>
  <si>
    <t>49.00 руб.</t>
  </si>
  <si>
    <t>&gt;5000</t>
  </si>
  <si>
    <t>VLC-713047</t>
  </si>
  <si>
    <t>VTc.701.NE.05</t>
  </si>
  <si>
    <t>Адаптер д/коллектора (евроконус-плоскость) 3/4"  (10 /1500шт)</t>
  </si>
  <si>
    <t>42.00 руб.</t>
  </si>
  <si>
    <t>VLC-713048</t>
  </si>
  <si>
    <t>VTc.709.N.1604</t>
  </si>
  <si>
    <t>Соединитель КОНУС коллекторный обжимной для полимерной PEX трубы 16 (2,0)   (10 /340шт)</t>
  </si>
  <si>
    <t>154.00 руб.</t>
  </si>
  <si>
    <t>VLC-713049</t>
  </si>
  <si>
    <t>VTc.710.N.1604</t>
  </si>
  <si>
    <t>Соединитель коллекторный обжимной для м./п. трубы 16 (2,0)   (10 /300шт)</t>
  </si>
  <si>
    <t>152.00 руб.</t>
  </si>
  <si>
    <t>VLC-713050</t>
  </si>
  <si>
    <t>VTc.711.N.1504</t>
  </si>
  <si>
    <t>Соединитель коллекторный обжимной для медной трубы 15  (10 /420шт)</t>
  </si>
  <si>
    <t>92.00 руб.</t>
  </si>
  <si>
    <t>VLC-713051</t>
  </si>
  <si>
    <t>VTc.712.N.1604</t>
  </si>
  <si>
    <t>Соединитель КОНУС  коллекторный пресс для м./п. трубы 16(2,0) х 1/2"  (10 /260шт)</t>
  </si>
  <si>
    <t>248.00 руб.</t>
  </si>
  <si>
    <t>VLC-713052</t>
  </si>
  <si>
    <t>VTc.712.NE.1605</t>
  </si>
  <si>
    <t>Соединитель ЕВРОКОНУС коллекторный пресс для м./п. трубы 16(2,0) x 3/4 (евроконус)  (10 /200шт)</t>
  </si>
  <si>
    <t>337.00 руб.</t>
  </si>
  <si>
    <t>VLC-713053</t>
  </si>
  <si>
    <t>VTc.720.NE.0005</t>
  </si>
  <si>
    <t>Кран для коллектора (евроконус)   (8 /96шт)</t>
  </si>
  <si>
    <t>617.00 руб.</t>
  </si>
  <si>
    <t>VLC-900300</t>
  </si>
  <si>
    <t>VTc.709.N.1622</t>
  </si>
  <si>
    <t>Соединитель КОНУС коллекторный обжимной для полимерной PEX трубы 16 (2,2)</t>
  </si>
  <si>
    <t>141.00 руб.</t>
  </si>
  <si>
    <t>VLC-900545</t>
  </si>
  <si>
    <t>VTc.712.NE.2005</t>
  </si>
  <si>
    <t>Соединитель ЕВРОКОНУС коллекторный евроконус/пресс для м./п. трубы 20(2,0) x 3/4 (евроконус)</t>
  </si>
  <si>
    <t>350.00 руб.</t>
  </si>
</sst>
</file>

<file path=xl/styles.xml><?xml version="1.0" encoding="utf-8"?>
<styleSheet xmlns="http://schemas.openxmlformats.org/spreadsheetml/2006/main" xml:space="preserve">
  <numFmts count="1">
    <numFmt numFmtId="164" formatCode="# ### ### ### ### ### ### ### ##0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D17"/>
      <name val="Calibri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D9D9D9"/>
      </patternFill>
    </fill>
    <fill>
      <patternFill patternType="solid">
        <fgColor rgb="76933C"/>
        <bgColor rgb="76933C"/>
      </patternFill>
    </fill>
    <fill>
      <patternFill patternType="solid">
        <fgColor rgb="DA9694"/>
        <bgColor rgb="DA9694"/>
      </patternFill>
    </fill>
    <fill>
      <patternFill patternType="solid">
        <fgColor rgb="FDE9D9"/>
        <bgColor rgb="FDE9D9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left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164" fillId="0" borderId="1" applyFont="1" applyNumberFormat="1" applyFill="0" applyBorder="1" applyAlignment="1">
      <alignment horizontal="center" vertical="center" textRotation="0" wrapText="true" shrinkToFit="false"/>
    </xf>
    <xf xfId="0" fontId="1" numFmtId="0" fillId="3" borderId="1" applyFont="1" applyNumberFormat="0" applyFill="1" applyBorder="1" applyAlignment="1">
      <alignment horizontal="general" vertical="center" textRotation="0" wrapText="true" shrinkToFit="false" indent="1"/>
    </xf>
    <xf xfId="0" fontId="1" numFmtId="0" fillId="4" borderId="1" applyFont="1" applyNumberFormat="0" applyFill="1" applyBorder="1" applyAlignment="1">
      <alignment horizontal="general" vertical="center" textRotation="0" wrapText="true" shrinkToFit="false" indent="2"/>
    </xf>
    <xf xfId="0" fontId="1" numFmtId="0" fillId="5" borderId="1" applyFont="1" applyNumberFormat="0" applyFill="1" applyBorder="1" applyAlignment="1">
      <alignment horizontal="general" vertical="center" textRotation="0" wrapText="true" shrinkToFit="false" indent="3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3cdcf1b_86a5_11e9_8101_003048fd731b_409a69f9_281f_11ed_a30f_00259070b4871.jpeg"/><Relationship Id="rId2" Type="http://schemas.openxmlformats.org/officeDocument/2006/relationships/image" Target="../media/f3cdcf1f_86a5_11e9_8101_003048fd731b_409a69fd_281f_11ed_a30f_00259070b4872.jpeg"/><Relationship Id="rId3" Type="http://schemas.openxmlformats.org/officeDocument/2006/relationships/image" Target="../media/f3cdcf23_86a5_11e9_8101_003048fd731b_409a6a01_281f_11ed_a30f_00259070b4873.jpeg"/><Relationship Id="rId4" Type="http://schemas.openxmlformats.org/officeDocument/2006/relationships/image" Target="../media/f3cdcf27_86a5_11e9_8101_003048fd731b_409a6a05_281f_11ed_a30f_00259070b4874.jpeg"/><Relationship Id="rId5" Type="http://schemas.openxmlformats.org/officeDocument/2006/relationships/image" Target="../media/f3cdcf2b_86a5_11e9_8101_003048fd731b_409a6a09_281f_11ed_a30f_00259070b4875.jpeg"/><Relationship Id="rId6" Type="http://schemas.openxmlformats.org/officeDocument/2006/relationships/image" Target="../media/f3cdcf2f_86a5_11e9_8101_003048fd731b_409a6a0d_281f_11ed_a30f_00259070b4876.jpeg"/><Relationship Id="rId7" Type="http://schemas.openxmlformats.org/officeDocument/2006/relationships/image" Target="../media/f3cdcf33_86a5_11e9_8101_003048fd731b_409a6a11_281f_11ed_a30f_00259070b4877.jpeg"/><Relationship Id="rId8" Type="http://schemas.openxmlformats.org/officeDocument/2006/relationships/image" Target="../media/f3cdcf36_86a5_11e9_8101_003048fd731b_409a6a15_281f_11ed_a30f_00259070b4878.jpeg"/><Relationship Id="rId9" Type="http://schemas.openxmlformats.org/officeDocument/2006/relationships/image" Target="../media/f3cdcf39_86a5_11e9_8101_003048fd731b_409a6a19_281f_11ed_a30f_00259070b4879.jpeg"/><Relationship Id="rId10" Type="http://schemas.openxmlformats.org/officeDocument/2006/relationships/image" Target="../media/f3cdcf44_86a5_11e9_8101_003048fd731b_409a6a1d_281f_11ed_a30f_00259070b48710.jpeg"/><Relationship Id="rId11" Type="http://schemas.openxmlformats.org/officeDocument/2006/relationships/image" Target="../media/f3cdcf48_86a5_11e9_8101_003048fd731b_409a6a21_281f_11ed_a30f_00259070b48711.jpeg"/><Relationship Id="rId12" Type="http://schemas.openxmlformats.org/officeDocument/2006/relationships/image" Target="../media/f3cdcf4c_86a5_11e9_8101_003048fd731b_409a6a25_281f_11ed_a30f_00259070b48712.jpeg"/><Relationship Id="rId13" Type="http://schemas.openxmlformats.org/officeDocument/2006/relationships/image" Target="../media/f3cdcf50_86a5_11e9_8101_003048fd731b_409a6a29_281f_11ed_a30f_00259070b48713.jpeg"/><Relationship Id="rId14" Type="http://schemas.openxmlformats.org/officeDocument/2006/relationships/image" Target="../media/f3cdcf54_86a5_11e9_8101_003048fd731b_409a6a2d_281f_11ed_a30f_00259070b48714.jpeg"/><Relationship Id="rId15" Type="http://schemas.openxmlformats.org/officeDocument/2006/relationships/image" Target="../media/f3cdcf58_86a5_11e9_8101_003048fd731b_409a6a31_281f_11ed_a30f_00259070b48715.jpeg"/><Relationship Id="rId16" Type="http://schemas.openxmlformats.org/officeDocument/2006/relationships/image" Target="../media/f3cdcf5c_86a5_11e9_8101_003048fd731b_409a6a35_281f_11ed_a30f_00259070b48716.jpeg"/><Relationship Id="rId17" Type="http://schemas.openxmlformats.org/officeDocument/2006/relationships/image" Target="../media/f3cdcf5f_86a5_11e9_8101_003048fd731b_409a6a39_281f_11ed_a30f_00259070b48717.jpeg"/><Relationship Id="rId18" Type="http://schemas.openxmlformats.org/officeDocument/2006/relationships/image" Target="../media/f3cdcf62_86a5_11e9_8101_003048fd731b_409a6a3d_281f_11ed_a30f_00259070b48718.jpeg"/><Relationship Id="rId19" Type="http://schemas.openxmlformats.org/officeDocument/2006/relationships/image" Target="../media/f3cdcf65_86a5_11e9_8101_003048fd731b_409a6a41_281f_11ed_a30f_00259070b48719.jpeg"/><Relationship Id="rId20" Type="http://schemas.openxmlformats.org/officeDocument/2006/relationships/image" Target="../media/f3cdcf68_86a5_11e9_8101_003048fd731b_409a6a45_281f_11ed_a30f_00259070b48720.jpeg"/><Relationship Id="rId21" Type="http://schemas.openxmlformats.org/officeDocument/2006/relationships/image" Target="../media/f3cdcf6b_86a5_11e9_8101_003048fd731b_409a6a49_281f_11ed_a30f_00259070b48721.jpeg"/><Relationship Id="rId22" Type="http://schemas.openxmlformats.org/officeDocument/2006/relationships/image" Target="../media/f3cdcf6e_86a5_11e9_8101_003048fd731b_409a6a4d_281f_11ed_a30f_00259070b48722.jpeg"/><Relationship Id="rId23" Type="http://schemas.openxmlformats.org/officeDocument/2006/relationships/image" Target="../media/f3cdcf71_86a5_11e9_8101_003048fd731b_409a6a51_281f_11ed_a30f_00259070b48723.jpeg"/><Relationship Id="rId24" Type="http://schemas.openxmlformats.org/officeDocument/2006/relationships/image" Target="../media/f3cdcf75_86a5_11e9_8101_003048fd731b_409a6a55_281f_11ed_a30f_00259070b48724.jpeg"/><Relationship Id="rId25" Type="http://schemas.openxmlformats.org/officeDocument/2006/relationships/image" Target="../media/f3cdcf78_86a5_11e9_8101_003048fd731b_409a6a59_281f_11ed_a30f_00259070b48725.jpeg"/><Relationship Id="rId26" Type="http://schemas.openxmlformats.org/officeDocument/2006/relationships/image" Target="../media/f3cdcf7c_86a5_11e9_8101_003048fd731b_46e46093_281f_11ed_a30f_00259070b48726.jpeg"/><Relationship Id="rId27" Type="http://schemas.openxmlformats.org/officeDocument/2006/relationships/image" Target="../media/f3cdcf80_86a5_11e9_8101_003048fd731b_46e46097_281f_11ed_a30f_00259070b48727.jpeg"/><Relationship Id="rId28" Type="http://schemas.openxmlformats.org/officeDocument/2006/relationships/image" Target="../media/f3cdcf82_86a5_11e9_8101_003048fd731b_46e4609b_281f_11ed_a30f_00259070b48728.jpeg"/><Relationship Id="rId29" Type="http://schemas.openxmlformats.org/officeDocument/2006/relationships/image" Target="../media/f3cdcf85_86a5_11e9_8101_003048fd731b_46e4609f_281f_11ed_a30f_00259070b48729.jpeg"/><Relationship Id="rId30" Type="http://schemas.openxmlformats.org/officeDocument/2006/relationships/image" Target="../media/f3cdcf88_86a5_11e9_8101_003048fd731b_46e460a3_281f_11ed_a30f_00259070b48730.jpeg"/><Relationship Id="rId31" Type="http://schemas.openxmlformats.org/officeDocument/2006/relationships/image" Target="../media/f3cdcf8b_86a5_11e9_8101_003048fd731b_46e460a7_281f_11ed_a30f_00259070b48731.jpeg"/><Relationship Id="rId32" Type="http://schemas.openxmlformats.org/officeDocument/2006/relationships/image" Target="../media/f3cdcf8e_86a5_11e9_8101_003048fd731b_46e460ab_281f_11ed_a30f_00259070b48732.jpeg"/><Relationship Id="rId33" Type="http://schemas.openxmlformats.org/officeDocument/2006/relationships/image" Target="../media/f3cdcf91_86a5_11e9_8101_003048fd731b_46e460af_281f_11ed_a30f_00259070b48733.jpeg"/><Relationship Id="rId34" Type="http://schemas.openxmlformats.org/officeDocument/2006/relationships/image" Target="../media/65637d56_0b65_11ec_831e_003048fd731b_46e460b3_281f_11ed_a30f_00259070b48734.jpeg"/><Relationship Id="rId35" Type="http://schemas.openxmlformats.org/officeDocument/2006/relationships/image" Target="../media/65637d58_0b65_11ec_831e_003048fd731b_46e460b7_281f_11ed_a30f_00259070b48735.jpeg"/><Relationship Id="rId36" Type="http://schemas.openxmlformats.org/officeDocument/2006/relationships/image" Target="../media/65637d5a_0b65_11ec_831e_003048fd731b_46e460bb_281f_11ed_a30f_00259070b48736.jpeg"/><Relationship Id="rId37" Type="http://schemas.openxmlformats.org/officeDocument/2006/relationships/image" Target="../media/9e535e75_c386_11ee_a54d_047c1617b143_4396be46_0312_11ef_a5a4_047c1617b14337.jpeg"/><Relationship Id="rId38" Type="http://schemas.openxmlformats.org/officeDocument/2006/relationships/image" Target="../media/9e535e77_c386_11ee_a54d_047c1617b143_4396be48_0312_11ef_a5a4_047c1617b14338.jpeg"/><Relationship Id="rId39" Type="http://schemas.openxmlformats.org/officeDocument/2006/relationships/image" Target="../media/9e535e79_c386_11ee_a54d_047c1617b143_4396be4a_0312_11ef_a5a4_047c1617b14339.jpeg"/><Relationship Id="rId40" Type="http://schemas.openxmlformats.org/officeDocument/2006/relationships/image" Target="../media/9e535e7d_c386_11ee_a54d_047c1617b143_4396be47_0312_11ef_a5a4_047c1617b14340.jpeg"/><Relationship Id="rId41" Type="http://schemas.openxmlformats.org/officeDocument/2006/relationships/image" Target="../media/9e535e7b_c386_11ee_a54d_047c1617b143_4396be49_0312_11ef_a5a4_047c1617b14341.jpeg"/><Relationship Id="rId42" Type="http://schemas.openxmlformats.org/officeDocument/2006/relationships/image" Target="../media/9e535e7f_c386_11ee_a54d_047c1617b143_4396be4b_0312_11ef_a5a4_047c1617b14342.jpeg"/><Relationship Id="rId43" Type="http://schemas.openxmlformats.org/officeDocument/2006/relationships/image" Target="../media/e19ee50d_d540_11e9_8109_003048fd731b_409a697b_281f_11ed_a30f_00259070b48743.jpeg"/><Relationship Id="rId44" Type="http://schemas.openxmlformats.org/officeDocument/2006/relationships/image" Target="../media/e19ee50f_d540_11e9_8109_003048fd731b_409a697c_281f_11ed_a30f_00259070b48744.jpeg"/><Relationship Id="rId45" Type="http://schemas.openxmlformats.org/officeDocument/2006/relationships/image" Target="../media/e19ee511_d540_11e9_8109_003048fd731b_409a697d_281f_11ed_a30f_00259070b48745.jpeg"/><Relationship Id="rId46" Type="http://schemas.openxmlformats.org/officeDocument/2006/relationships/image" Target="../media/2a6046e1_f967_11e9_810b_003048fd731b_409a697e_281f_11ed_a30f_00259070b48746.jpeg"/><Relationship Id="rId47" Type="http://schemas.openxmlformats.org/officeDocument/2006/relationships/image" Target="../media/2a6046e3_f967_11e9_810b_003048fd731b_409a697f_281f_11ed_a30f_00259070b48747.jpeg"/><Relationship Id="rId48" Type="http://schemas.openxmlformats.org/officeDocument/2006/relationships/image" Target="../media/2a6046e5_f967_11e9_810b_003048fd731b_409a6980_281f_11ed_a30f_00259070b48748.jpeg"/><Relationship Id="rId49" Type="http://schemas.openxmlformats.org/officeDocument/2006/relationships/image" Target="../media/e1867ee7_3767_11ea_810f_003048fd731b_409a6981_281f_11ed_a30f_00259070b48749.jpeg"/><Relationship Id="rId50" Type="http://schemas.openxmlformats.org/officeDocument/2006/relationships/image" Target="../media/e1867ee9_3767_11ea_810f_003048fd731b_409a6982_281f_11ed_a30f_00259070b48750.jpeg"/><Relationship Id="rId51" Type="http://schemas.openxmlformats.org/officeDocument/2006/relationships/image" Target="../media/e1867eeb_3767_11ea_810f_003048fd731b_409a6983_281f_11ed_a30f_00259070b48751.jpeg"/><Relationship Id="rId52" Type="http://schemas.openxmlformats.org/officeDocument/2006/relationships/image" Target="../media/e1867eed_3767_11ea_810f_003048fd731b_409a6984_281f_11ed_a30f_00259070b48752.jpeg"/><Relationship Id="rId53" Type="http://schemas.openxmlformats.org/officeDocument/2006/relationships/image" Target="../media/e1867eef_3767_11ea_810f_003048fd731b_409a6985_281f_11ed_a30f_00259070b48753.jpeg"/><Relationship Id="rId54" Type="http://schemas.openxmlformats.org/officeDocument/2006/relationships/image" Target="../media/e1867ef1_3767_11ea_810f_003048fd731b_409a6986_281f_11ed_a30f_00259070b48754.jpeg"/><Relationship Id="rId55" Type="http://schemas.openxmlformats.org/officeDocument/2006/relationships/image" Target="../media/e1867ef3_3767_11ea_810f_003048fd731b_409a6987_281f_11ed_a30f_00259070b48755.jpeg"/><Relationship Id="rId56" Type="http://schemas.openxmlformats.org/officeDocument/2006/relationships/image" Target="../media/e1867ef5_3767_11ea_810f_003048fd731b_409a6988_281f_11ed_a30f_00259070b48756.jpeg"/><Relationship Id="rId57" Type="http://schemas.openxmlformats.org/officeDocument/2006/relationships/image" Target="../media/e1867ef7_3767_11ea_810f_003048fd731b_409a6989_281f_11ed_a30f_00259070b48757.jpeg"/><Relationship Id="rId58" Type="http://schemas.openxmlformats.org/officeDocument/2006/relationships/image" Target="../media/e1867ef9_3767_11ea_810f_003048fd731b_409a698a_281f_11ed_a30f_00259070b48758.jpeg"/><Relationship Id="rId59" Type="http://schemas.openxmlformats.org/officeDocument/2006/relationships/image" Target="../media/e1867efb_3767_11ea_810f_003048fd731b_409a698b_281f_11ed_a30f_00259070b48759.jpeg"/><Relationship Id="rId60" Type="http://schemas.openxmlformats.org/officeDocument/2006/relationships/image" Target="../media/e1867efd_3767_11ea_810f_003048fd731b_409a698c_281f_11ed_a30f_00259070b48760.jpeg"/><Relationship Id="rId61" Type="http://schemas.openxmlformats.org/officeDocument/2006/relationships/image" Target="../media/e1867eff_3767_11ea_810f_003048fd731b_409a698d_281f_11ed_a30f_00259070b48761.jpeg"/><Relationship Id="rId62" Type="http://schemas.openxmlformats.org/officeDocument/2006/relationships/image" Target="../media/e1867f01_3767_11ea_810f_003048fd731b_409a698e_281f_11ed_a30f_00259070b48762.jpeg"/><Relationship Id="rId63" Type="http://schemas.openxmlformats.org/officeDocument/2006/relationships/image" Target="../media/e1867f03_3767_11ea_810f_003048fd731b_409a698f_281f_11ed_a30f_00259070b48763.jpeg"/><Relationship Id="rId64" Type="http://schemas.openxmlformats.org/officeDocument/2006/relationships/image" Target="../media/e1867f05_3767_11ea_810f_003048fd731b_409a6990_281f_11ed_a30f_00259070b48764.jpeg"/><Relationship Id="rId65" Type="http://schemas.openxmlformats.org/officeDocument/2006/relationships/image" Target="../media/e1867f07_3767_11ea_810f_003048fd731b_409a6991_281f_11ed_a30f_00259070b48765.jpeg"/><Relationship Id="rId66" Type="http://schemas.openxmlformats.org/officeDocument/2006/relationships/image" Target="../media/e1867f09_3767_11ea_810f_003048fd731b_409a6992_281f_11ed_a30f_00259070b48766.jpeg"/><Relationship Id="rId67" Type="http://schemas.openxmlformats.org/officeDocument/2006/relationships/image" Target="../media/e1867f0b_3767_11ea_810f_003048fd731b_409a6993_281f_11ed_a30f_00259070b48767.jpeg"/><Relationship Id="rId68" Type="http://schemas.openxmlformats.org/officeDocument/2006/relationships/image" Target="../media/e1867f0d_3767_11ea_810f_003048fd731b_409a6994_281f_11ed_a30f_00259070b48768.jpeg"/><Relationship Id="rId69" Type="http://schemas.openxmlformats.org/officeDocument/2006/relationships/image" Target="../media/32cd9618_0918_11eb_81b8_003048fd731b_409a6995_281f_11ed_a30f_00259070b48769.jpeg"/><Relationship Id="rId70" Type="http://schemas.openxmlformats.org/officeDocument/2006/relationships/image" Target="../media/32cd961a_0918_11eb_81b8_003048fd731b_409a6996_281f_11ed_a30f_00259070b48770.jpeg"/><Relationship Id="rId71" Type="http://schemas.openxmlformats.org/officeDocument/2006/relationships/image" Target="../media/32cd961c_0918_11eb_81b8_003048fd731b_409a6997_281f_11ed_a30f_00259070b48771.jpeg"/><Relationship Id="rId72" Type="http://schemas.openxmlformats.org/officeDocument/2006/relationships/image" Target="../media/32cd961e_0918_11eb_81b8_003048fd731b_409a6998_281f_11ed_a30f_00259070b48772.jpeg"/><Relationship Id="rId73" Type="http://schemas.openxmlformats.org/officeDocument/2006/relationships/image" Target="../media/32cd9620_0918_11eb_81b8_003048fd731b_409a6999_281f_11ed_a30f_00259070b48773.jpeg"/><Relationship Id="rId74" Type="http://schemas.openxmlformats.org/officeDocument/2006/relationships/image" Target="../media/32cd9622_0918_11eb_81b8_003048fd731b_409a699a_281f_11ed_a30f_00259070b48774.jpeg"/><Relationship Id="rId75" Type="http://schemas.openxmlformats.org/officeDocument/2006/relationships/image" Target="../media/32cd9624_0918_11eb_81b8_003048fd731b_409a699b_281f_11ed_a30f_00259070b48775.jpeg"/><Relationship Id="rId76" Type="http://schemas.openxmlformats.org/officeDocument/2006/relationships/image" Target="../media/32cd9626_0918_11eb_81b8_003048fd731b_409a699c_281f_11ed_a30f_00259070b48776.jpeg"/><Relationship Id="rId77" Type="http://schemas.openxmlformats.org/officeDocument/2006/relationships/image" Target="../media/5540d78f_f5a0_11eb_8302_003048fd731b_aaacbe35_602e_11ec_a20b_00259070b48777.jpeg"/><Relationship Id="rId78" Type="http://schemas.openxmlformats.org/officeDocument/2006/relationships/image" Target="../media/5540d791_f5a0_11eb_8302_003048fd731b_aaacbe36_602e_11ec_a20b_00259070b48778.jpeg"/><Relationship Id="rId79" Type="http://schemas.openxmlformats.org/officeDocument/2006/relationships/image" Target="../media/5540d793_f5a0_11eb_8302_003048fd731b_aaacbe37_602e_11ec_a20b_00259070b48779.jpeg"/><Relationship Id="rId80" Type="http://schemas.openxmlformats.org/officeDocument/2006/relationships/image" Target="../media/5540d795_f5a0_11eb_8302_003048fd731b_aaacbe38_602e_11ec_a20b_00259070b48780.jpeg"/><Relationship Id="rId81" Type="http://schemas.openxmlformats.org/officeDocument/2006/relationships/image" Target="../media/5540d797_f5a0_11eb_8302_003048fd731b_aaacbe39_602e_11ec_a20b_00259070b48781.jpeg"/><Relationship Id="rId82" Type="http://schemas.openxmlformats.org/officeDocument/2006/relationships/image" Target="../media/5540d799_f5a0_11eb_8302_003048fd731b_aaacbe3a_602e_11ec_a20b_00259070b48782.jpeg"/><Relationship Id="rId83" Type="http://schemas.openxmlformats.org/officeDocument/2006/relationships/image" Target="../media/5540d79b_f5a0_11eb_8302_003048fd731b_aaacbe3b_602e_11ec_a20b_00259070b48783.jpeg"/><Relationship Id="rId84" Type="http://schemas.openxmlformats.org/officeDocument/2006/relationships/image" Target="../media/5540d79d_f5a0_11eb_8302_003048fd731b_aaacbe3c_602e_11ec_a20b_00259070b48784.jpeg"/><Relationship Id="rId85" Type="http://schemas.openxmlformats.org/officeDocument/2006/relationships/image" Target="../media/5540d79f_f5a0_11eb_8302_003048fd731b_aaacbe3d_602e_11ec_a20b_00259070b48785.jpeg"/><Relationship Id="rId86" Type="http://schemas.openxmlformats.org/officeDocument/2006/relationships/image" Target="../media/5540d7a1_f5a0_11eb_8302_003048fd731b_aaacbe3e_602e_11ec_a20b_00259070b48786.jpeg"/><Relationship Id="rId87" Type="http://schemas.openxmlformats.org/officeDocument/2006/relationships/image" Target="../media/fae7fdf5_86a5_11e9_8101_003048fd731b_409a69a5_281f_11ed_a30f_00259070b48787.jpeg"/><Relationship Id="rId88" Type="http://schemas.openxmlformats.org/officeDocument/2006/relationships/image" Target="../media/fae7fdf8_86a5_11e9_8101_003048fd731b_409a69a9_281f_11ed_a30f_00259070b48788.jpeg"/><Relationship Id="rId89" Type="http://schemas.openxmlformats.org/officeDocument/2006/relationships/image" Target="../media/fae7fdfb_86a5_11e9_8101_003048fd731b_409a69ad_281f_11ed_a30f_00259070b48789.jpeg"/><Relationship Id="rId90" Type="http://schemas.openxmlformats.org/officeDocument/2006/relationships/image" Target="../media/fae7fdfe_86a5_11e9_8101_003048fd731b_409a69b1_281f_11ed_a30f_00259070b48790.jpeg"/><Relationship Id="rId91" Type="http://schemas.openxmlformats.org/officeDocument/2006/relationships/image" Target="../media/fae7fe01_86a5_11e9_8101_003048fd731b_409a69b5_281f_11ed_a30f_00259070b48791.jpeg"/><Relationship Id="rId92" Type="http://schemas.openxmlformats.org/officeDocument/2006/relationships/image" Target="../media/fae7fe04_86a5_11e9_8101_003048fd731b_409a69b9_281f_11ed_a30f_00259070b48792.jpeg"/><Relationship Id="rId93" Type="http://schemas.openxmlformats.org/officeDocument/2006/relationships/image" Target="../media/fae7fe07_86a5_11e9_8101_003048fd731b_409a69bd_281f_11ed_a30f_00259070b48793.jpeg"/><Relationship Id="rId94" Type="http://schemas.openxmlformats.org/officeDocument/2006/relationships/image" Target="../media/fae7fe0a_86a5_11e9_8101_003048fd731b_409a69c1_281f_11ed_a30f_00259070b48794.jpeg"/><Relationship Id="rId95" Type="http://schemas.openxmlformats.org/officeDocument/2006/relationships/image" Target="../media/fae7fe0d_86a5_11e9_8101_003048fd731b_409a69c5_281f_11ed_a30f_00259070b48795.jpeg"/><Relationship Id="rId96" Type="http://schemas.openxmlformats.org/officeDocument/2006/relationships/image" Target="../media/fae7fe10_86a5_11e9_8101_003048fd731b_409a69c9_281f_11ed_a30f_00259070b48796.jpeg"/><Relationship Id="rId97" Type="http://schemas.openxmlformats.org/officeDocument/2006/relationships/image" Target="../media/fae7fe13_86a5_11e9_8101_003048fd731b_409a69cd_281f_11ed_a30f_00259070b48797.jpeg"/><Relationship Id="rId98" Type="http://schemas.openxmlformats.org/officeDocument/2006/relationships/image" Target="../media/fae7fe16_86a5_11e9_8101_003048fd731b_409a69d1_281f_11ed_a30f_00259070b48798.jpeg"/><Relationship Id="rId99" Type="http://schemas.openxmlformats.org/officeDocument/2006/relationships/image" Target="../media/fae7fe19_86a5_11e9_8101_003048fd731b_409a69d5_281f_11ed_a30f_00259070b48799.jpeg"/><Relationship Id="rId100" Type="http://schemas.openxmlformats.org/officeDocument/2006/relationships/image" Target="../media/fae7fe1c_86a5_11e9_8101_003048fd731b_409a69d9_281f_11ed_a30f_00259070b487100.jpeg"/><Relationship Id="rId101" Type="http://schemas.openxmlformats.org/officeDocument/2006/relationships/image" Target="../media/fae7fe1f_86a5_11e9_8101_003048fd731b_409a69dd_281f_11ed_a30f_00259070b487101.jpeg"/><Relationship Id="rId102" Type="http://schemas.openxmlformats.org/officeDocument/2006/relationships/image" Target="../media/fae7fe22_86a5_11e9_8101_003048fd731b_409a69e1_281f_11ed_a30f_00259070b487102.jpeg"/><Relationship Id="rId103" Type="http://schemas.openxmlformats.org/officeDocument/2006/relationships/image" Target="../media/fae7fe25_86a5_11e9_8101_003048fd731b_409a69e5_281f_11ed_a30f_00259070b487103.jpeg"/><Relationship Id="rId104" Type="http://schemas.openxmlformats.org/officeDocument/2006/relationships/image" Target="../media/fae7fe28_86a5_11e9_8101_003048fd731b_409a69e9_281f_11ed_a30f_00259070b487104.jpeg"/><Relationship Id="rId105" Type="http://schemas.openxmlformats.org/officeDocument/2006/relationships/image" Target="../media/fae7fe2b_86a5_11e9_8101_003048fd731b_409a69ed_281f_11ed_a30f_00259070b487105.jpeg"/><Relationship Id="rId106" Type="http://schemas.openxmlformats.org/officeDocument/2006/relationships/image" Target="../media/fae7fe2e_86a5_11e9_8101_003048fd731b_409a69f1_281f_11ed_a30f_00259070b487106.jpeg"/><Relationship Id="rId107" Type="http://schemas.openxmlformats.org/officeDocument/2006/relationships/image" Target="../media/6d083a51_3466_11eb_81f3_003048fd731b_409a69f5_281f_11ed_a30f_00259070b487107.jpeg"/><Relationship Id="rId108" Type="http://schemas.openxmlformats.org/officeDocument/2006/relationships/image" Target="../media/6d083a53_3466_11eb_81f3_003048fd731b_46e460cb_281f_11ed_a30f_00259070b487108.jpeg"/><Relationship Id="rId109" Type="http://schemas.openxmlformats.org/officeDocument/2006/relationships/image" Target="../media/fae7fe70_86a5_11e9_8101_003048fd731b_409a699d_281f_11ed_a30f_00259070b487109.jpeg"/><Relationship Id="rId110" Type="http://schemas.openxmlformats.org/officeDocument/2006/relationships/image" Target="../media/fae7fe74_86a5_11e9_8101_003048fd731b_409a699e_281f_11ed_a30f_00259070b487110.jpeg"/><Relationship Id="rId111" Type="http://schemas.openxmlformats.org/officeDocument/2006/relationships/image" Target="../media/fae7fe78_86a5_11e9_8101_003048fd731b_409a699f_281f_11ed_a30f_00259070b487111.jpeg"/><Relationship Id="rId112" Type="http://schemas.openxmlformats.org/officeDocument/2006/relationships/image" Target="../media/fae7fe7c_86a5_11e9_8101_003048fd731b_409a69a0_281f_11ed_a30f_00259070b487112.jpeg"/><Relationship Id="rId113" Type="http://schemas.openxmlformats.org/officeDocument/2006/relationships/image" Target="../media/fae7fe80_86a5_11e9_8101_003048fd731b_409a69a1_281f_11ed_a30f_00259070b487113.jpeg"/><Relationship Id="rId114" Type="http://schemas.openxmlformats.org/officeDocument/2006/relationships/image" Target="../media/fae7fe84_86a5_11e9_8101_003048fd731b_409a69a2_281f_11ed_a30f_00259070b487114.jpeg"/><Relationship Id="rId115" Type="http://schemas.openxmlformats.org/officeDocument/2006/relationships/image" Target="../media/fae7fe88_86a5_11e9_8101_003048fd731b_409a69a3_281f_11ed_a30f_00259070b487115.jpeg"/><Relationship Id="rId116" Type="http://schemas.openxmlformats.org/officeDocument/2006/relationships/image" Target="../media/fae7fe8c_86a5_11e9_8101_003048fd731b_409a69a4_281f_11ed_a30f_00259070b487116.jpeg"/><Relationship Id="rId117" Type="http://schemas.openxmlformats.org/officeDocument/2006/relationships/image" Target="../media/6d083a55_3466_11eb_81f3_003048fd731b_46e460cf_281f_11ed_a30f_00259070b487117.jpeg"/><Relationship Id="rId118" Type="http://schemas.openxmlformats.org/officeDocument/2006/relationships/image" Target="../media/6d083a57_3466_11eb_81f3_003048fd731b_46e460d3_281f_11ed_a30f_00259070b487118.jpeg"/><Relationship Id="rId119" Type="http://schemas.openxmlformats.org/officeDocument/2006/relationships/image" Target="../media/6d083a59_3466_11eb_81f3_003048fd731b_46e460d7_281f_11ed_a30f_00259070b487119.jpeg"/><Relationship Id="rId120" Type="http://schemas.openxmlformats.org/officeDocument/2006/relationships/image" Target="../media/6d083a5b_3466_11eb_81f3_003048fd731b_46e460db_281f_11ed_a30f_00259070b487120.jpeg"/><Relationship Id="rId121" Type="http://schemas.openxmlformats.org/officeDocument/2006/relationships/image" Target="../media/6d083a5d_3466_11eb_81f3_003048fd731b_46e460df_281f_11ed_a30f_00259070b487121.jpeg"/><Relationship Id="rId122" Type="http://schemas.openxmlformats.org/officeDocument/2006/relationships/image" Target="../media/6d083a5f_3466_11eb_81f3_003048fd731b_46e460e3_281f_11ed_a30f_00259070b487122.jpeg"/><Relationship Id="rId123" Type="http://schemas.openxmlformats.org/officeDocument/2006/relationships/image" Target="../media/6d083a61_3466_11eb_81f3_003048fd731b_46e460e7_281f_11ed_a30f_00259070b487123.jpeg"/><Relationship Id="rId124" Type="http://schemas.openxmlformats.org/officeDocument/2006/relationships/image" Target="../media/fae7fe92_86a5_11e9_8101_003048fd731b_409a6958_281f_11ed_a30f_00259070b487124.jpeg"/><Relationship Id="rId125" Type="http://schemas.openxmlformats.org/officeDocument/2006/relationships/image" Target="../media/fae7fe94_86a5_11e9_8101_003048fd731b_409a6959_281f_11ed_a30f_00259070b487125.jpeg"/><Relationship Id="rId126" Type="http://schemas.openxmlformats.org/officeDocument/2006/relationships/image" Target="../media/fae7fe96_86a5_11e9_8101_003048fd731b_409a695a_281f_11ed_a30f_00259070b487126.jpeg"/><Relationship Id="rId127" Type="http://schemas.openxmlformats.org/officeDocument/2006/relationships/image" Target="../media/fae7fe98_86a5_11e9_8101_003048fd731b_409a695b_281f_11ed_a30f_00259070b487127.jpeg"/><Relationship Id="rId128" Type="http://schemas.openxmlformats.org/officeDocument/2006/relationships/image" Target="../media/fae7fe9a_86a5_11e9_8101_003048fd731b_409a695c_281f_11ed_a30f_00259070b487128.jpeg"/><Relationship Id="rId129" Type="http://schemas.openxmlformats.org/officeDocument/2006/relationships/image" Target="../media/fae7fe9c_86a5_11e9_8101_003048fd731b_409a695d_281f_11ed_a30f_00259070b487129.jpeg"/><Relationship Id="rId130" Type="http://schemas.openxmlformats.org/officeDocument/2006/relationships/image" Target="../media/fae7fe9e_86a5_11e9_8101_003048fd731b_409a695e_281f_11ed_a30f_00259070b487130.jpeg"/><Relationship Id="rId131" Type="http://schemas.openxmlformats.org/officeDocument/2006/relationships/image" Target="../media/fae7feae_86a5_11e9_8101_003048fd731b_4396be6a_0312_11ef_a5a4_047c1617b143131.jpeg"/><Relationship Id="rId132" Type="http://schemas.openxmlformats.org/officeDocument/2006/relationships/image" Target="../media/fae7feb0_86a5_11e9_8101_003048fd731b_4396be6d_0312_11ef_a5a4_047c1617b143132.jpeg"/><Relationship Id="rId133" Type="http://schemas.openxmlformats.org/officeDocument/2006/relationships/image" Target="../media/fae7feb2_86a5_11e9_8101_003048fd731b_4396be70_0312_11ef_a5a4_047c1617b143133.jpeg"/><Relationship Id="rId134" Type="http://schemas.openxmlformats.org/officeDocument/2006/relationships/image" Target="../media/fae7feb4_86a5_11e9_8101_003048fd731b_4396be73_0312_11ef_a5a4_047c1617b143134.jpeg"/><Relationship Id="rId135" Type="http://schemas.openxmlformats.org/officeDocument/2006/relationships/image" Target="../media/fae7feb6_86a5_11e9_8101_003048fd731b_4396be76_0312_11ef_a5a4_047c1617b143135.jpeg"/><Relationship Id="rId136" Type="http://schemas.openxmlformats.org/officeDocument/2006/relationships/image" Target="../media/fae7feb8_86a5_11e9_8101_003048fd731b_4396be79_0312_11ef_a5a4_047c1617b143136.jpeg"/><Relationship Id="rId137" Type="http://schemas.openxmlformats.org/officeDocument/2006/relationships/image" Target="../media/fae7feba_86a5_11e9_8101_003048fd731b_4396be7c_0312_11ef_a5a4_047c1617b143137.jpeg"/><Relationship Id="rId138" Type="http://schemas.openxmlformats.org/officeDocument/2006/relationships/image" Target="../media/fae7febc_86a5_11e9_8101_003048fd731b_409a696d_281f_11ed_a30f_00259070b487138.jpeg"/><Relationship Id="rId139" Type="http://schemas.openxmlformats.org/officeDocument/2006/relationships/image" Target="../media/fae7febe_86a5_11e9_8101_003048fd731b_409a696e_281f_11ed_a30f_00259070b487139.jpeg"/><Relationship Id="rId140" Type="http://schemas.openxmlformats.org/officeDocument/2006/relationships/image" Target="../media/fae7fec0_86a5_11e9_8101_003048fd731b_409a696f_281f_11ed_a30f_00259070b487140.jpeg"/><Relationship Id="rId141" Type="http://schemas.openxmlformats.org/officeDocument/2006/relationships/image" Target="../media/fae7fec2_86a5_11e9_8101_003048fd731b_409a6970_281f_11ed_a30f_00259070b487141.jpeg"/><Relationship Id="rId142" Type="http://schemas.openxmlformats.org/officeDocument/2006/relationships/image" Target="../media/fae7fec4_86a5_11e9_8101_003048fd731b_409a6971_281f_11ed_a30f_00259070b487142.jpeg"/><Relationship Id="rId143" Type="http://schemas.openxmlformats.org/officeDocument/2006/relationships/image" Target="../media/4687ac39_ffbc_11e9_810b_003048fd731b_409a6972_281f_11ed_a30f_00259070b487143.jpeg"/><Relationship Id="rId144" Type="http://schemas.openxmlformats.org/officeDocument/2006/relationships/image" Target="../media/4687ac3b_ffbc_11e9_810b_003048fd731b_409a6973_281f_11ed_a30f_00259070b487144.jpeg"/><Relationship Id="rId145" Type="http://schemas.openxmlformats.org/officeDocument/2006/relationships/image" Target="../media/4687ac3d_ffbc_11e9_810b_003048fd731b_409a6974_281f_11ed_a30f_00259070b487145.jpeg"/><Relationship Id="rId146" Type="http://schemas.openxmlformats.org/officeDocument/2006/relationships/image" Target="../media/4687ac3f_ffbc_11e9_810b_003048fd731b_409a6975_281f_11ed_a30f_00259070b487146.jpeg"/><Relationship Id="rId147" Type="http://schemas.openxmlformats.org/officeDocument/2006/relationships/image" Target="../media/4687ac41_ffbc_11e9_810b_003048fd731b_409a6976_281f_11ed_a30f_00259070b487147.jpeg"/><Relationship Id="rId148" Type="http://schemas.openxmlformats.org/officeDocument/2006/relationships/image" Target="../media/fae7fe6b_86a5_11e9_8101_003048fd731b_a65d85f2_281e_11ed_a30f_00259070b487148.jpeg"/><Relationship Id="rId149" Type="http://schemas.openxmlformats.org/officeDocument/2006/relationships/image" Target="../media/32cd960c_0918_11eb_81b8_003048fd731b_83eb9680_5d58_11f0_a779_047c1617b143149.jpeg"/><Relationship Id="rId150" Type="http://schemas.openxmlformats.org/officeDocument/2006/relationships/image" Target="../media/f3cdcef7_86a5_11e9_8101_003048fd731b_409a6928_281f_11ed_a30f_00259070b487150.jpeg"/><Relationship Id="rId151" Type="http://schemas.openxmlformats.org/officeDocument/2006/relationships/image" Target="../media/f3cdcefb_86a5_11e9_8101_003048fd731b_409a692c_281f_11ed_a30f_00259070b487151.jpeg"/><Relationship Id="rId152" Type="http://schemas.openxmlformats.org/officeDocument/2006/relationships/image" Target="../media/f3cdceff_86a5_11e9_8101_003048fd731b_409a6930_281f_11ed_a30f_00259070b487152.jpeg"/><Relationship Id="rId153" Type="http://schemas.openxmlformats.org/officeDocument/2006/relationships/image" Target="../media/f3cdcf03_86a5_11e9_8101_003048fd731b_409a6934_281f_11ed_a30f_00259070b487153.jpeg"/><Relationship Id="rId154" Type="http://schemas.openxmlformats.org/officeDocument/2006/relationships/image" Target="../media/f3cdcf07_86a5_11e9_8101_003048fd731b_409a6938_281f_11ed_a30f_00259070b487154.jpeg"/><Relationship Id="rId155" Type="http://schemas.openxmlformats.org/officeDocument/2006/relationships/image" Target="../media/f3cdcf0a_86a5_11e9_8101_003048fd731b_409a693c_281f_11ed_a30f_00259070b487155.jpeg"/><Relationship Id="rId156" Type="http://schemas.openxmlformats.org/officeDocument/2006/relationships/image" Target="../media/f3cdcf0d_86a5_11e9_8101_003048fd731b_409a6940_281f_11ed_a30f_00259070b487156.jpeg"/><Relationship Id="rId157" Type="http://schemas.openxmlformats.org/officeDocument/2006/relationships/image" Target="../media/f3cdcf10_86a5_11e9_8101_003048fd731b_409a6944_281f_11ed_a30f_00259070b487157.jpeg"/><Relationship Id="rId158" Type="http://schemas.openxmlformats.org/officeDocument/2006/relationships/image" Target="../media/32cd9628_0918_11eb_81b8_003048fd731b_a65d85ee_281e_11ed_a30f_00259070b487158.jpeg"/><Relationship Id="rId159" Type="http://schemas.openxmlformats.org/officeDocument/2006/relationships/image" Target="../media/32cd962a_0918_11eb_81b8_003048fd731b_a65d85ef_281e_11ed_a30f_00259070b487159.jpeg"/><Relationship Id="rId160" Type="http://schemas.openxmlformats.org/officeDocument/2006/relationships/image" Target="../media/19b343dc_25a2_11eb_81dc_003048fd731b_a65d85f0_281e_11ed_a30f_00259070b487160.jpeg"/><Relationship Id="rId161" Type="http://schemas.openxmlformats.org/officeDocument/2006/relationships/image" Target="../media/19b343de_25a2_11eb_81dc_003048fd731b_a65d85f1_281e_11ed_a30f_00259070b487161.jpeg"/><Relationship Id="rId162" Type="http://schemas.openxmlformats.org/officeDocument/2006/relationships/image" Target="../media/f3cdcf13_86a5_11e9_8101_003048fd731b_a65d85f3_281e_11ed_a30f_00259070b487162.jpeg"/><Relationship Id="rId163" Type="http://schemas.openxmlformats.org/officeDocument/2006/relationships/image" Target="../media/f3cdcf17_86a5_11e9_8101_003048fd731b_a65d85f7_281e_11ed_a30f_00259070b487163.jpeg"/><Relationship Id="rId164" Type="http://schemas.openxmlformats.org/officeDocument/2006/relationships/image" Target="../media/f3cdcf3c_86a5_11e9_8101_003048fd731b_a65d85fb_281e_11ed_a30f_00259070b487164.jpeg"/><Relationship Id="rId165" Type="http://schemas.openxmlformats.org/officeDocument/2006/relationships/image" Target="../media/f3cdcf40_86a5_11e9_8101_003048fd731b_a65d85ff_281e_11ed_a30f_00259070b487165.jpeg"/><Relationship Id="rId166" Type="http://schemas.openxmlformats.org/officeDocument/2006/relationships/image" Target="../media/f3cdcf94_86a5_11e9_8101_003048fd731b_a65d8603_281e_11ed_a30f_00259070b487166.jpeg"/><Relationship Id="rId167" Type="http://schemas.openxmlformats.org/officeDocument/2006/relationships/image" Target="../media/f3cdcf98_86a5_11e9_8101_003048fd731b_a65d8607_281e_11ed_a30f_00259070b487167.jpeg"/><Relationship Id="rId168" Type="http://schemas.openxmlformats.org/officeDocument/2006/relationships/image" Target="../media/f3cdcf9c_86a5_11e9_8101_003048fd731b_a65d860b_281e_11ed_a30f_00259070b487168.jpeg"/><Relationship Id="rId169" Type="http://schemas.openxmlformats.org/officeDocument/2006/relationships/image" Target="../media/f3cdcfa0_86a5_11e9_8101_003048fd731b_a65d860f_281e_11ed_a30f_00259070b487169.jpeg"/><Relationship Id="rId170" Type="http://schemas.openxmlformats.org/officeDocument/2006/relationships/image" Target="../media/f3cdcfa4_86a5_11e9_8101_003048fd731b_a65d8613_281e_11ed_a30f_00259070b487170.jpeg"/><Relationship Id="rId171" Type="http://schemas.openxmlformats.org/officeDocument/2006/relationships/image" Target="../media/fae7fde8_86a5_11e9_8101_003048fd731b_a65d8617_281e_11ed_a30f_00259070b487171.jpeg"/><Relationship Id="rId172" Type="http://schemas.openxmlformats.org/officeDocument/2006/relationships/image" Target="../media/fae7fdec_86a5_11e9_8101_003048fd731b_409a691c_281f_11ed_a30f_00259070b487172.jpeg"/><Relationship Id="rId173" Type="http://schemas.openxmlformats.org/officeDocument/2006/relationships/image" Target="../media/fae7fdf0_86a5_11e9_8101_003048fd731b_409a6920_281f_11ed_a30f_00259070b487173.jpeg"/><Relationship Id="rId174" Type="http://schemas.openxmlformats.org/officeDocument/2006/relationships/image" Target="../media/6d083a4d_3466_11eb_81f3_003048fd731b_409a6924_281f_11ed_a30f_00259070b487174.jpeg"/><Relationship Id="rId175" Type="http://schemas.openxmlformats.org/officeDocument/2006/relationships/image" Target="../media/c6ac6add_577d_11ee_a4c1_047c1617b143_4396be64_0312_11ef_a5a4_047c1617b14317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4</xdr:row>
      <xdr:rowOff>95250</xdr:rowOff>
    </xdr:from>
    <xdr:ext cx="1143000" cy="1143000"/>
    <xdr:pic>
      <xdr:nvPicPr>
        <xdr:cNvPr id="1" name="Image_5" descr="Image_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</xdr:row>
      <xdr:rowOff>95250</xdr:rowOff>
    </xdr:from>
    <xdr:ext cx="1143000" cy="1143000"/>
    <xdr:pic>
      <xdr:nvPicPr>
        <xdr:cNvPr id="2" name="Image_6" descr="Image_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</xdr:row>
      <xdr:rowOff>95250</xdr:rowOff>
    </xdr:from>
    <xdr:ext cx="1143000" cy="1143000"/>
    <xdr:pic>
      <xdr:nvPicPr>
        <xdr:cNvPr id="3" name="Image_7" descr="Image_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</xdr:row>
      <xdr:rowOff>95250</xdr:rowOff>
    </xdr:from>
    <xdr:ext cx="1143000" cy="1143000"/>
    <xdr:pic>
      <xdr:nvPicPr>
        <xdr:cNvPr id="4" name="Image_8" descr="Image_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</xdr:row>
      <xdr:rowOff>95250</xdr:rowOff>
    </xdr:from>
    <xdr:ext cx="1143000" cy="1143000"/>
    <xdr:pic>
      <xdr:nvPicPr>
        <xdr:cNvPr id="5" name="Image_9" descr="Image_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</xdr:row>
      <xdr:rowOff>95250</xdr:rowOff>
    </xdr:from>
    <xdr:ext cx="1143000" cy="1143000"/>
    <xdr:pic>
      <xdr:nvPicPr>
        <xdr:cNvPr id="6" name="Image_10" descr="Image_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</xdr:row>
      <xdr:rowOff>95250</xdr:rowOff>
    </xdr:from>
    <xdr:ext cx="1143000" cy="1143000"/>
    <xdr:pic>
      <xdr:nvPicPr>
        <xdr:cNvPr id="7" name="Image_11" descr="Image_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</xdr:row>
      <xdr:rowOff>95250</xdr:rowOff>
    </xdr:from>
    <xdr:ext cx="1143000" cy="1143000"/>
    <xdr:pic>
      <xdr:nvPicPr>
        <xdr:cNvPr id="8" name="Image_12" descr="Image_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</xdr:row>
      <xdr:rowOff>95250</xdr:rowOff>
    </xdr:from>
    <xdr:ext cx="1143000" cy="1143000"/>
    <xdr:pic>
      <xdr:nvPicPr>
        <xdr:cNvPr id="9" name="Image_13" descr="Image_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</xdr:row>
      <xdr:rowOff>95250</xdr:rowOff>
    </xdr:from>
    <xdr:ext cx="1143000" cy="1143000"/>
    <xdr:pic>
      <xdr:nvPicPr>
        <xdr:cNvPr id="10" name="Image_14" descr="Image_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95250</xdr:rowOff>
    </xdr:from>
    <xdr:ext cx="1143000" cy="1143000"/>
    <xdr:pic>
      <xdr:nvPicPr>
        <xdr:cNvPr id="11" name="Image_15" descr="Image_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</xdr:row>
      <xdr:rowOff>95250</xdr:rowOff>
    </xdr:from>
    <xdr:ext cx="1143000" cy="1143000"/>
    <xdr:pic>
      <xdr:nvPicPr>
        <xdr:cNvPr id="12" name="Image_16" descr="Image_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</xdr:row>
      <xdr:rowOff>95250</xdr:rowOff>
    </xdr:from>
    <xdr:ext cx="1143000" cy="1143000"/>
    <xdr:pic>
      <xdr:nvPicPr>
        <xdr:cNvPr id="13" name="Image_17" descr="Image_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</xdr:row>
      <xdr:rowOff>95250</xdr:rowOff>
    </xdr:from>
    <xdr:ext cx="1143000" cy="1143000"/>
    <xdr:pic>
      <xdr:nvPicPr>
        <xdr:cNvPr id="14" name="Image_18" descr="Image_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95250</xdr:rowOff>
    </xdr:from>
    <xdr:ext cx="1143000" cy="1143000"/>
    <xdr:pic>
      <xdr:nvPicPr>
        <xdr:cNvPr id="15" name="Image_19" descr="Image_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95250</xdr:rowOff>
    </xdr:from>
    <xdr:ext cx="1143000" cy="1143000"/>
    <xdr:pic>
      <xdr:nvPicPr>
        <xdr:cNvPr id="16" name="Image_20" descr="Image_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20</xdr:row>
      <xdr:rowOff>95250</xdr:rowOff>
    </xdr:from>
    <xdr:ext cx="1143000" cy="1143000"/>
    <xdr:pic>
      <xdr:nvPicPr>
        <xdr:cNvPr id="17" name="Image_21" descr="Image_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21</xdr:row>
      <xdr:rowOff>95250</xdr:rowOff>
    </xdr:from>
    <xdr:ext cx="1143000" cy="1143000"/>
    <xdr:pic>
      <xdr:nvPicPr>
        <xdr:cNvPr id="18" name="Image_22" descr="Image_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95250</xdr:rowOff>
    </xdr:from>
    <xdr:ext cx="1143000" cy="1143000"/>
    <xdr:pic>
      <xdr:nvPicPr>
        <xdr:cNvPr id="19" name="Image_23" descr="Image_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23</xdr:row>
      <xdr:rowOff>95250</xdr:rowOff>
    </xdr:from>
    <xdr:ext cx="1143000" cy="1143000"/>
    <xdr:pic>
      <xdr:nvPicPr>
        <xdr:cNvPr id="20" name="Image_24" descr="Image_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24</xdr:row>
      <xdr:rowOff>95250</xdr:rowOff>
    </xdr:from>
    <xdr:ext cx="1143000" cy="1143000"/>
    <xdr:pic>
      <xdr:nvPicPr>
        <xdr:cNvPr id="21" name="Image_25" descr="Image_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25</xdr:row>
      <xdr:rowOff>95250</xdr:rowOff>
    </xdr:from>
    <xdr:ext cx="1143000" cy="1143000"/>
    <xdr:pic>
      <xdr:nvPicPr>
        <xdr:cNvPr id="22" name="Image_26" descr="Image_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26</xdr:row>
      <xdr:rowOff>95250</xdr:rowOff>
    </xdr:from>
    <xdr:ext cx="1143000" cy="1143000"/>
    <xdr:pic>
      <xdr:nvPicPr>
        <xdr:cNvPr id="23" name="Image_27" descr="Image_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27</xdr:row>
      <xdr:rowOff>95250</xdr:rowOff>
    </xdr:from>
    <xdr:ext cx="1143000" cy="1143000"/>
    <xdr:pic>
      <xdr:nvPicPr>
        <xdr:cNvPr id="24" name="Image_28" descr="Image_2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95250</xdr:rowOff>
    </xdr:from>
    <xdr:ext cx="1143000" cy="1143000"/>
    <xdr:pic>
      <xdr:nvPicPr>
        <xdr:cNvPr id="25" name="Image_29" descr="Image_2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29</xdr:row>
      <xdr:rowOff>95250</xdr:rowOff>
    </xdr:from>
    <xdr:ext cx="1143000" cy="1143000"/>
    <xdr:pic>
      <xdr:nvPicPr>
        <xdr:cNvPr id="26" name="Image_30" descr="Image_3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30</xdr:row>
      <xdr:rowOff>95250</xdr:rowOff>
    </xdr:from>
    <xdr:ext cx="1143000" cy="1143000"/>
    <xdr:pic>
      <xdr:nvPicPr>
        <xdr:cNvPr id="27" name="Image_31" descr="Image_3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31</xdr:row>
      <xdr:rowOff>95250</xdr:rowOff>
    </xdr:from>
    <xdr:ext cx="1143000" cy="1143000"/>
    <xdr:pic>
      <xdr:nvPicPr>
        <xdr:cNvPr id="28" name="Image_32" descr="Image_3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32</xdr:row>
      <xdr:rowOff>95250</xdr:rowOff>
    </xdr:from>
    <xdr:ext cx="1143000" cy="1143000"/>
    <xdr:pic>
      <xdr:nvPicPr>
        <xdr:cNvPr id="29" name="Image_33" descr="Image_3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33</xdr:row>
      <xdr:rowOff>95250</xdr:rowOff>
    </xdr:from>
    <xdr:ext cx="1143000" cy="1143000"/>
    <xdr:pic>
      <xdr:nvPicPr>
        <xdr:cNvPr id="30" name="Image_34" descr="Image_3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95250</xdr:rowOff>
    </xdr:from>
    <xdr:ext cx="1143000" cy="1143000"/>
    <xdr:pic>
      <xdr:nvPicPr>
        <xdr:cNvPr id="31" name="Image_35" descr="Image_3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35</xdr:row>
      <xdr:rowOff>95250</xdr:rowOff>
    </xdr:from>
    <xdr:ext cx="1143000" cy="1143000"/>
    <xdr:pic>
      <xdr:nvPicPr>
        <xdr:cNvPr id="32" name="Image_36" descr="Image_3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36</xdr:row>
      <xdr:rowOff>95250</xdr:rowOff>
    </xdr:from>
    <xdr:ext cx="1143000" cy="1143000"/>
    <xdr:pic>
      <xdr:nvPicPr>
        <xdr:cNvPr id="33" name="Image_37" descr="Image_3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37</xdr:row>
      <xdr:rowOff>95250</xdr:rowOff>
    </xdr:from>
    <xdr:ext cx="1143000" cy="1143000"/>
    <xdr:pic>
      <xdr:nvPicPr>
        <xdr:cNvPr id="34" name="Image_38" descr="Image_3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38</xdr:row>
      <xdr:rowOff>95250</xdr:rowOff>
    </xdr:from>
    <xdr:ext cx="1143000" cy="1143000"/>
    <xdr:pic>
      <xdr:nvPicPr>
        <xdr:cNvPr id="35" name="Image_39" descr="Image_3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95250</xdr:rowOff>
    </xdr:from>
    <xdr:ext cx="1143000" cy="1143000"/>
    <xdr:pic>
      <xdr:nvPicPr>
        <xdr:cNvPr id="36" name="Image_40" descr="Image_4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41</xdr:row>
      <xdr:rowOff>95250</xdr:rowOff>
    </xdr:from>
    <xdr:ext cx="1143000" cy="1143000"/>
    <xdr:pic>
      <xdr:nvPicPr>
        <xdr:cNvPr id="37" name="Image_42" descr="Image_4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42</xdr:row>
      <xdr:rowOff>95250</xdr:rowOff>
    </xdr:from>
    <xdr:ext cx="1143000" cy="1143000"/>
    <xdr:pic>
      <xdr:nvPicPr>
        <xdr:cNvPr id="38" name="Image_43" descr="Image_4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43</xdr:row>
      <xdr:rowOff>95250</xdr:rowOff>
    </xdr:from>
    <xdr:ext cx="1143000" cy="1143000"/>
    <xdr:pic>
      <xdr:nvPicPr>
        <xdr:cNvPr id="39" name="Image_44" descr="Image_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44</xdr:row>
      <xdr:rowOff>95250</xdr:rowOff>
    </xdr:from>
    <xdr:ext cx="1143000" cy="1143000"/>
    <xdr:pic>
      <xdr:nvPicPr>
        <xdr:cNvPr id="40" name="Image_45" descr="Image_4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45</xdr:row>
      <xdr:rowOff>95250</xdr:rowOff>
    </xdr:from>
    <xdr:ext cx="1143000" cy="1143000"/>
    <xdr:pic>
      <xdr:nvPicPr>
        <xdr:cNvPr id="41" name="Image_46" descr="Image_4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46</xdr:row>
      <xdr:rowOff>95250</xdr:rowOff>
    </xdr:from>
    <xdr:ext cx="1143000" cy="1143000"/>
    <xdr:pic>
      <xdr:nvPicPr>
        <xdr:cNvPr id="42" name="Image_47" descr="Image_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47</xdr:row>
      <xdr:rowOff>95250</xdr:rowOff>
    </xdr:from>
    <xdr:ext cx="1143000" cy="1143000"/>
    <xdr:pic>
      <xdr:nvPicPr>
        <xdr:cNvPr id="43" name="Image_48" descr="Image_4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48</xdr:row>
      <xdr:rowOff>95250</xdr:rowOff>
    </xdr:from>
    <xdr:ext cx="1143000" cy="1143000"/>
    <xdr:pic>
      <xdr:nvPicPr>
        <xdr:cNvPr id="44" name="Image_49" descr="Image_4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49</xdr:row>
      <xdr:rowOff>95250</xdr:rowOff>
    </xdr:from>
    <xdr:ext cx="1143000" cy="1143000"/>
    <xdr:pic>
      <xdr:nvPicPr>
        <xdr:cNvPr id="45" name="Image_50" descr="Image_5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50</xdr:row>
      <xdr:rowOff>95250</xdr:rowOff>
    </xdr:from>
    <xdr:ext cx="1143000" cy="1143000"/>
    <xdr:pic>
      <xdr:nvPicPr>
        <xdr:cNvPr id="46" name="Image_51" descr="Image_5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51</xdr:row>
      <xdr:rowOff>95250</xdr:rowOff>
    </xdr:from>
    <xdr:ext cx="1143000" cy="1143000"/>
    <xdr:pic>
      <xdr:nvPicPr>
        <xdr:cNvPr id="47" name="Image_52" descr="Image_5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52</xdr:row>
      <xdr:rowOff>95250</xdr:rowOff>
    </xdr:from>
    <xdr:ext cx="1143000" cy="1143000"/>
    <xdr:pic>
      <xdr:nvPicPr>
        <xdr:cNvPr id="48" name="Image_53" descr="Image_5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53</xdr:row>
      <xdr:rowOff>95250</xdr:rowOff>
    </xdr:from>
    <xdr:ext cx="1143000" cy="1143000"/>
    <xdr:pic>
      <xdr:nvPicPr>
        <xdr:cNvPr id="49" name="Image_54" descr="Image_5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54</xdr:row>
      <xdr:rowOff>95250</xdr:rowOff>
    </xdr:from>
    <xdr:ext cx="1143000" cy="1143000"/>
    <xdr:pic>
      <xdr:nvPicPr>
        <xdr:cNvPr id="50" name="Image_55" descr="Image_5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95250</xdr:rowOff>
    </xdr:from>
    <xdr:ext cx="1143000" cy="1143000"/>
    <xdr:pic>
      <xdr:nvPicPr>
        <xdr:cNvPr id="51" name="Image_56" descr="Image_5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56</xdr:row>
      <xdr:rowOff>95250</xdr:rowOff>
    </xdr:from>
    <xdr:ext cx="1143000" cy="1143000"/>
    <xdr:pic>
      <xdr:nvPicPr>
        <xdr:cNvPr id="52" name="Image_57" descr="Image_5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57</xdr:row>
      <xdr:rowOff>95250</xdr:rowOff>
    </xdr:from>
    <xdr:ext cx="1143000" cy="1143000"/>
    <xdr:pic>
      <xdr:nvPicPr>
        <xdr:cNvPr id="53" name="Image_58" descr="Image_5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58</xdr:row>
      <xdr:rowOff>95250</xdr:rowOff>
    </xdr:from>
    <xdr:ext cx="1143000" cy="1143000"/>
    <xdr:pic>
      <xdr:nvPicPr>
        <xdr:cNvPr id="54" name="Image_59" descr="Image_59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59</xdr:row>
      <xdr:rowOff>95250</xdr:rowOff>
    </xdr:from>
    <xdr:ext cx="1143000" cy="1143000"/>
    <xdr:pic>
      <xdr:nvPicPr>
        <xdr:cNvPr id="55" name="Image_60" descr="Image_6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60</xdr:row>
      <xdr:rowOff>95250</xdr:rowOff>
    </xdr:from>
    <xdr:ext cx="1143000" cy="1143000"/>
    <xdr:pic>
      <xdr:nvPicPr>
        <xdr:cNvPr id="56" name="Image_61" descr="Image_6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61</xdr:row>
      <xdr:rowOff>95250</xdr:rowOff>
    </xdr:from>
    <xdr:ext cx="1143000" cy="1143000"/>
    <xdr:pic>
      <xdr:nvPicPr>
        <xdr:cNvPr id="57" name="Image_62" descr="Image_6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62</xdr:row>
      <xdr:rowOff>95250</xdr:rowOff>
    </xdr:from>
    <xdr:ext cx="1143000" cy="1143000"/>
    <xdr:pic>
      <xdr:nvPicPr>
        <xdr:cNvPr id="58" name="Image_63" descr="Image_6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63</xdr:row>
      <xdr:rowOff>95250</xdr:rowOff>
    </xdr:from>
    <xdr:ext cx="1143000" cy="1143000"/>
    <xdr:pic>
      <xdr:nvPicPr>
        <xdr:cNvPr id="59" name="Image_64" descr="Image_6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64</xdr:row>
      <xdr:rowOff>95250</xdr:rowOff>
    </xdr:from>
    <xdr:ext cx="1143000" cy="1143000"/>
    <xdr:pic>
      <xdr:nvPicPr>
        <xdr:cNvPr id="60" name="Image_65" descr="Image_6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65</xdr:row>
      <xdr:rowOff>95250</xdr:rowOff>
    </xdr:from>
    <xdr:ext cx="1143000" cy="1143000"/>
    <xdr:pic>
      <xdr:nvPicPr>
        <xdr:cNvPr id="61" name="Image_66" descr="Image_6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66</xdr:row>
      <xdr:rowOff>95250</xdr:rowOff>
    </xdr:from>
    <xdr:ext cx="1143000" cy="1143000"/>
    <xdr:pic>
      <xdr:nvPicPr>
        <xdr:cNvPr id="62" name="Image_67" descr="Image_67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67</xdr:row>
      <xdr:rowOff>95250</xdr:rowOff>
    </xdr:from>
    <xdr:ext cx="1143000" cy="1143000"/>
    <xdr:pic>
      <xdr:nvPicPr>
        <xdr:cNvPr id="63" name="Image_68" descr="Image_68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68</xdr:row>
      <xdr:rowOff>95250</xdr:rowOff>
    </xdr:from>
    <xdr:ext cx="1143000" cy="1143000"/>
    <xdr:pic>
      <xdr:nvPicPr>
        <xdr:cNvPr id="64" name="Image_69" descr="Image_69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69</xdr:row>
      <xdr:rowOff>95250</xdr:rowOff>
    </xdr:from>
    <xdr:ext cx="1143000" cy="1143000"/>
    <xdr:pic>
      <xdr:nvPicPr>
        <xdr:cNvPr id="65" name="Image_70" descr="Image_7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70</xdr:row>
      <xdr:rowOff>95250</xdr:rowOff>
    </xdr:from>
    <xdr:ext cx="1143000" cy="1143000"/>
    <xdr:pic>
      <xdr:nvPicPr>
        <xdr:cNvPr id="66" name="Image_71" descr="Image_7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71</xdr:row>
      <xdr:rowOff>95250</xdr:rowOff>
    </xdr:from>
    <xdr:ext cx="1143000" cy="1143000"/>
    <xdr:pic>
      <xdr:nvPicPr>
        <xdr:cNvPr id="67" name="Image_72" descr="Image_7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72</xdr:row>
      <xdr:rowOff>95250</xdr:rowOff>
    </xdr:from>
    <xdr:ext cx="1143000" cy="1143000"/>
    <xdr:pic>
      <xdr:nvPicPr>
        <xdr:cNvPr id="68" name="Image_73" descr="Image_7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73</xdr:row>
      <xdr:rowOff>95250</xdr:rowOff>
    </xdr:from>
    <xdr:ext cx="1143000" cy="1143000"/>
    <xdr:pic>
      <xdr:nvPicPr>
        <xdr:cNvPr id="69" name="Image_74" descr="Image_7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74</xdr:row>
      <xdr:rowOff>95250</xdr:rowOff>
    </xdr:from>
    <xdr:ext cx="1143000" cy="1143000"/>
    <xdr:pic>
      <xdr:nvPicPr>
        <xdr:cNvPr id="70" name="Image_75" descr="Image_7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75</xdr:row>
      <xdr:rowOff>95250</xdr:rowOff>
    </xdr:from>
    <xdr:ext cx="1143000" cy="1143000"/>
    <xdr:pic>
      <xdr:nvPicPr>
        <xdr:cNvPr id="71" name="Image_76" descr="Image_7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76</xdr:row>
      <xdr:rowOff>95250</xdr:rowOff>
    </xdr:from>
    <xdr:ext cx="1143000" cy="1143000"/>
    <xdr:pic>
      <xdr:nvPicPr>
        <xdr:cNvPr id="72" name="Image_77" descr="Image_7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77</xdr:row>
      <xdr:rowOff>95250</xdr:rowOff>
    </xdr:from>
    <xdr:ext cx="1143000" cy="1143000"/>
    <xdr:pic>
      <xdr:nvPicPr>
        <xdr:cNvPr id="73" name="Image_78" descr="Image_7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78</xdr:row>
      <xdr:rowOff>95250</xdr:rowOff>
    </xdr:from>
    <xdr:ext cx="1143000" cy="1143000"/>
    <xdr:pic>
      <xdr:nvPicPr>
        <xdr:cNvPr id="74" name="Image_79" descr="Image_7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79</xdr:row>
      <xdr:rowOff>95250</xdr:rowOff>
    </xdr:from>
    <xdr:ext cx="1143000" cy="1143000"/>
    <xdr:pic>
      <xdr:nvPicPr>
        <xdr:cNvPr id="75" name="Image_80" descr="Image_8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80</xdr:row>
      <xdr:rowOff>95250</xdr:rowOff>
    </xdr:from>
    <xdr:ext cx="1143000" cy="1143000"/>
    <xdr:pic>
      <xdr:nvPicPr>
        <xdr:cNvPr id="76" name="Image_81" descr="Image_8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82</xdr:row>
      <xdr:rowOff>95250</xdr:rowOff>
    </xdr:from>
    <xdr:ext cx="1143000" cy="1143000"/>
    <xdr:pic>
      <xdr:nvPicPr>
        <xdr:cNvPr id="77" name="Image_83" descr="Image_8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83</xdr:row>
      <xdr:rowOff>95250</xdr:rowOff>
    </xdr:from>
    <xdr:ext cx="1143000" cy="1143000"/>
    <xdr:pic>
      <xdr:nvPicPr>
        <xdr:cNvPr id="78" name="Image_84" descr="Image_8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95250</xdr:rowOff>
    </xdr:from>
    <xdr:ext cx="1143000" cy="1143000"/>
    <xdr:pic>
      <xdr:nvPicPr>
        <xdr:cNvPr id="79" name="Image_85" descr="Image_8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85</xdr:row>
      <xdr:rowOff>95250</xdr:rowOff>
    </xdr:from>
    <xdr:ext cx="1143000" cy="1143000"/>
    <xdr:pic>
      <xdr:nvPicPr>
        <xdr:cNvPr id="80" name="Image_86" descr="Image_86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86</xdr:row>
      <xdr:rowOff>95250</xdr:rowOff>
    </xdr:from>
    <xdr:ext cx="1143000" cy="1143000"/>
    <xdr:pic>
      <xdr:nvPicPr>
        <xdr:cNvPr id="81" name="Image_87" descr="Image_8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87</xdr:row>
      <xdr:rowOff>95250</xdr:rowOff>
    </xdr:from>
    <xdr:ext cx="1143000" cy="1143000"/>
    <xdr:pic>
      <xdr:nvPicPr>
        <xdr:cNvPr id="82" name="Image_88" descr="Image_8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95250</xdr:rowOff>
    </xdr:from>
    <xdr:ext cx="1143000" cy="1143000"/>
    <xdr:pic>
      <xdr:nvPicPr>
        <xdr:cNvPr id="83" name="Image_89" descr="Image_89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89</xdr:row>
      <xdr:rowOff>95250</xdr:rowOff>
    </xdr:from>
    <xdr:ext cx="1143000" cy="1143000"/>
    <xdr:pic>
      <xdr:nvPicPr>
        <xdr:cNvPr id="84" name="Image_90" descr="Image_90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90</xdr:row>
      <xdr:rowOff>95250</xdr:rowOff>
    </xdr:from>
    <xdr:ext cx="1143000" cy="1143000"/>
    <xdr:pic>
      <xdr:nvPicPr>
        <xdr:cNvPr id="85" name="Image_91" descr="Image_91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91</xdr:row>
      <xdr:rowOff>95250</xdr:rowOff>
    </xdr:from>
    <xdr:ext cx="1143000" cy="1143000"/>
    <xdr:pic>
      <xdr:nvPicPr>
        <xdr:cNvPr id="86" name="Image_92" descr="Image_92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93</xdr:row>
      <xdr:rowOff>95250</xdr:rowOff>
    </xdr:from>
    <xdr:ext cx="1143000" cy="1143000"/>
    <xdr:pic>
      <xdr:nvPicPr>
        <xdr:cNvPr id="87" name="Image_94" descr="Image_94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94</xdr:row>
      <xdr:rowOff>95250</xdr:rowOff>
    </xdr:from>
    <xdr:ext cx="1143000" cy="1143000"/>
    <xdr:pic>
      <xdr:nvPicPr>
        <xdr:cNvPr id="88" name="Image_95" descr="Image_95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95</xdr:row>
      <xdr:rowOff>95250</xdr:rowOff>
    </xdr:from>
    <xdr:ext cx="1143000" cy="1143000"/>
    <xdr:pic>
      <xdr:nvPicPr>
        <xdr:cNvPr id="89" name="Image_96" descr="Image_96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96</xdr:row>
      <xdr:rowOff>95250</xdr:rowOff>
    </xdr:from>
    <xdr:ext cx="1143000" cy="1143000"/>
    <xdr:pic>
      <xdr:nvPicPr>
        <xdr:cNvPr id="90" name="Image_97" descr="Image_97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97</xdr:row>
      <xdr:rowOff>95250</xdr:rowOff>
    </xdr:from>
    <xdr:ext cx="1143000" cy="1143000"/>
    <xdr:pic>
      <xdr:nvPicPr>
        <xdr:cNvPr id="91" name="Image_98" descr="Image_98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98</xdr:row>
      <xdr:rowOff>95250</xdr:rowOff>
    </xdr:from>
    <xdr:ext cx="1143000" cy="1143000"/>
    <xdr:pic>
      <xdr:nvPicPr>
        <xdr:cNvPr id="92" name="Image_99" descr="Image_99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99</xdr:row>
      <xdr:rowOff>95250</xdr:rowOff>
    </xdr:from>
    <xdr:ext cx="1143000" cy="1143000"/>
    <xdr:pic>
      <xdr:nvPicPr>
        <xdr:cNvPr id="93" name="Image_100" descr="Image_100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100</xdr:row>
      <xdr:rowOff>95250</xdr:rowOff>
    </xdr:from>
    <xdr:ext cx="1143000" cy="1143000"/>
    <xdr:pic>
      <xdr:nvPicPr>
        <xdr:cNvPr id="94" name="Image_101" descr="Image_101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101</xdr:row>
      <xdr:rowOff>95250</xdr:rowOff>
    </xdr:from>
    <xdr:ext cx="1143000" cy="1143000"/>
    <xdr:pic>
      <xdr:nvPicPr>
        <xdr:cNvPr id="95" name="Image_102" descr="Image_102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102</xdr:row>
      <xdr:rowOff>95250</xdr:rowOff>
    </xdr:from>
    <xdr:ext cx="1143000" cy="1143000"/>
    <xdr:pic>
      <xdr:nvPicPr>
        <xdr:cNvPr id="96" name="Image_103" descr="Image_103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103</xdr:row>
      <xdr:rowOff>95250</xdr:rowOff>
    </xdr:from>
    <xdr:ext cx="1143000" cy="1143000"/>
    <xdr:pic>
      <xdr:nvPicPr>
        <xdr:cNvPr id="97" name="Image_104" descr="Image_104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104</xdr:row>
      <xdr:rowOff>95250</xdr:rowOff>
    </xdr:from>
    <xdr:ext cx="1143000" cy="1143000"/>
    <xdr:pic>
      <xdr:nvPicPr>
        <xdr:cNvPr id="98" name="Image_105" descr="Image_105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105</xdr:row>
      <xdr:rowOff>95250</xdr:rowOff>
    </xdr:from>
    <xdr:ext cx="1143000" cy="1143000"/>
    <xdr:pic>
      <xdr:nvPicPr>
        <xdr:cNvPr id="99" name="Image_106" descr="Image_106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95250</xdr:rowOff>
    </xdr:from>
    <xdr:ext cx="1143000" cy="1143000"/>
    <xdr:pic>
      <xdr:nvPicPr>
        <xdr:cNvPr id="100" name="Image_107" descr="Image_107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107</xdr:row>
      <xdr:rowOff>95250</xdr:rowOff>
    </xdr:from>
    <xdr:ext cx="1143000" cy="1143000"/>
    <xdr:pic>
      <xdr:nvPicPr>
        <xdr:cNvPr id="101" name="Image_108" descr="Image_108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108</xdr:row>
      <xdr:rowOff>95250</xdr:rowOff>
    </xdr:from>
    <xdr:ext cx="1143000" cy="1143000"/>
    <xdr:pic>
      <xdr:nvPicPr>
        <xdr:cNvPr id="102" name="Image_109" descr="Image_109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109</xdr:row>
      <xdr:rowOff>95250</xdr:rowOff>
    </xdr:from>
    <xdr:ext cx="1143000" cy="1143000"/>
    <xdr:pic>
      <xdr:nvPicPr>
        <xdr:cNvPr id="103" name="Image_110" descr="Image_110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110</xdr:row>
      <xdr:rowOff>95250</xdr:rowOff>
    </xdr:from>
    <xdr:ext cx="1143000" cy="1143000"/>
    <xdr:pic>
      <xdr:nvPicPr>
        <xdr:cNvPr id="104" name="Image_111" descr="Image_11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111</xdr:row>
      <xdr:rowOff>95250</xdr:rowOff>
    </xdr:from>
    <xdr:ext cx="1143000" cy="1143000"/>
    <xdr:pic>
      <xdr:nvPicPr>
        <xdr:cNvPr id="105" name="Image_112" descr="Image_112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112</xdr:row>
      <xdr:rowOff>95250</xdr:rowOff>
    </xdr:from>
    <xdr:ext cx="1143000" cy="1143000"/>
    <xdr:pic>
      <xdr:nvPicPr>
        <xdr:cNvPr id="106" name="Image_113" descr="Image_113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113</xdr:row>
      <xdr:rowOff>95250</xdr:rowOff>
    </xdr:from>
    <xdr:ext cx="1143000" cy="1143000"/>
    <xdr:pic>
      <xdr:nvPicPr>
        <xdr:cNvPr id="107" name="Image_114" descr="Image_114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114</xdr:row>
      <xdr:rowOff>95250</xdr:rowOff>
    </xdr:from>
    <xdr:ext cx="1143000" cy="1143000"/>
    <xdr:pic>
      <xdr:nvPicPr>
        <xdr:cNvPr id="108" name="Image_115" descr="Image_115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116</xdr:row>
      <xdr:rowOff>95250</xdr:rowOff>
    </xdr:from>
    <xdr:ext cx="1143000" cy="1143000"/>
    <xdr:pic>
      <xdr:nvPicPr>
        <xdr:cNvPr id="109" name="Image_117" descr="Image_117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117</xdr:row>
      <xdr:rowOff>95250</xdr:rowOff>
    </xdr:from>
    <xdr:ext cx="1143000" cy="1143000"/>
    <xdr:pic>
      <xdr:nvPicPr>
        <xdr:cNvPr id="110" name="Image_118" descr="Image_118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118</xdr:row>
      <xdr:rowOff>95250</xdr:rowOff>
    </xdr:from>
    <xdr:ext cx="1143000" cy="1143000"/>
    <xdr:pic>
      <xdr:nvPicPr>
        <xdr:cNvPr id="111" name="Image_119" descr="Image_119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119</xdr:row>
      <xdr:rowOff>95250</xdr:rowOff>
    </xdr:from>
    <xdr:ext cx="1143000" cy="1143000"/>
    <xdr:pic>
      <xdr:nvPicPr>
        <xdr:cNvPr id="112" name="Image_120" descr="Image_120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120</xdr:row>
      <xdr:rowOff>95250</xdr:rowOff>
    </xdr:from>
    <xdr:ext cx="1143000" cy="1143000"/>
    <xdr:pic>
      <xdr:nvPicPr>
        <xdr:cNvPr id="113" name="Image_121" descr="Image_121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121</xdr:row>
      <xdr:rowOff>95250</xdr:rowOff>
    </xdr:from>
    <xdr:ext cx="1143000" cy="1143000"/>
    <xdr:pic>
      <xdr:nvPicPr>
        <xdr:cNvPr id="114" name="Image_122" descr="Image_122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122</xdr:row>
      <xdr:rowOff>95250</xdr:rowOff>
    </xdr:from>
    <xdr:ext cx="1143000" cy="1143000"/>
    <xdr:pic>
      <xdr:nvPicPr>
        <xdr:cNvPr id="115" name="Image_123" descr="Image_123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123</xdr:row>
      <xdr:rowOff>95250</xdr:rowOff>
    </xdr:from>
    <xdr:ext cx="1143000" cy="1143000"/>
    <xdr:pic>
      <xdr:nvPicPr>
        <xdr:cNvPr id="116" name="Image_124" descr="Image_124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125</xdr:row>
      <xdr:rowOff>95250</xdr:rowOff>
    </xdr:from>
    <xdr:ext cx="1143000" cy="1143000"/>
    <xdr:pic>
      <xdr:nvPicPr>
        <xdr:cNvPr id="117" name="Image_126" descr="Image_12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126</xdr:row>
      <xdr:rowOff>95250</xdr:rowOff>
    </xdr:from>
    <xdr:ext cx="1143000" cy="1143000"/>
    <xdr:pic>
      <xdr:nvPicPr>
        <xdr:cNvPr id="118" name="Image_127" descr="Image_127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127</xdr:row>
      <xdr:rowOff>95250</xdr:rowOff>
    </xdr:from>
    <xdr:ext cx="1143000" cy="1143000"/>
    <xdr:pic>
      <xdr:nvPicPr>
        <xdr:cNvPr id="119" name="Image_128" descr="Image_128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128</xdr:row>
      <xdr:rowOff>95250</xdr:rowOff>
    </xdr:from>
    <xdr:ext cx="1143000" cy="1143000"/>
    <xdr:pic>
      <xdr:nvPicPr>
        <xdr:cNvPr id="120" name="Image_129" descr="Image_129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129</xdr:row>
      <xdr:rowOff>95250</xdr:rowOff>
    </xdr:from>
    <xdr:ext cx="1143000" cy="1143000"/>
    <xdr:pic>
      <xdr:nvPicPr>
        <xdr:cNvPr id="121" name="Image_130" descr="Image_130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130</xdr:row>
      <xdr:rowOff>95250</xdr:rowOff>
    </xdr:from>
    <xdr:ext cx="1143000" cy="1143000"/>
    <xdr:pic>
      <xdr:nvPicPr>
        <xdr:cNvPr id="122" name="Image_131" descr="Image_131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131</xdr:row>
      <xdr:rowOff>95250</xdr:rowOff>
    </xdr:from>
    <xdr:ext cx="1143000" cy="1143000"/>
    <xdr:pic>
      <xdr:nvPicPr>
        <xdr:cNvPr id="123" name="Image_132" descr="Image_132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134</xdr:row>
      <xdr:rowOff>95250</xdr:rowOff>
    </xdr:from>
    <xdr:ext cx="1143000" cy="1143000"/>
    <xdr:pic>
      <xdr:nvPicPr>
        <xdr:cNvPr id="124" name="Image_135" descr="Image_135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135</xdr:row>
      <xdr:rowOff>95250</xdr:rowOff>
    </xdr:from>
    <xdr:ext cx="1143000" cy="1143000"/>
    <xdr:pic>
      <xdr:nvPicPr>
        <xdr:cNvPr id="125" name="Image_136" descr="Image_136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136</xdr:row>
      <xdr:rowOff>95250</xdr:rowOff>
    </xdr:from>
    <xdr:ext cx="1143000" cy="1143000"/>
    <xdr:pic>
      <xdr:nvPicPr>
        <xdr:cNvPr id="126" name="Image_137" descr="Image_137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95250</xdr:rowOff>
    </xdr:from>
    <xdr:ext cx="1143000" cy="1143000"/>
    <xdr:pic>
      <xdr:nvPicPr>
        <xdr:cNvPr id="127" name="Image_138" descr="Image_138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138</xdr:row>
      <xdr:rowOff>95250</xdr:rowOff>
    </xdr:from>
    <xdr:ext cx="1143000" cy="1143000"/>
    <xdr:pic>
      <xdr:nvPicPr>
        <xdr:cNvPr id="128" name="Image_139" descr="Image_139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95250</xdr:rowOff>
    </xdr:from>
    <xdr:ext cx="1143000" cy="1143000"/>
    <xdr:pic>
      <xdr:nvPicPr>
        <xdr:cNvPr id="129" name="Image_140" descr="Image_14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140</xdr:row>
      <xdr:rowOff>95250</xdr:rowOff>
    </xdr:from>
    <xdr:ext cx="1143000" cy="1143000"/>
    <xdr:pic>
      <xdr:nvPicPr>
        <xdr:cNvPr id="130" name="Image_141" descr="Image_14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141</xdr:row>
      <xdr:rowOff>95250</xdr:rowOff>
    </xdr:from>
    <xdr:ext cx="1143000" cy="1143000"/>
    <xdr:pic>
      <xdr:nvPicPr>
        <xdr:cNvPr id="131" name="Image_142" descr="Image_14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142</xdr:row>
      <xdr:rowOff>95250</xdr:rowOff>
    </xdr:from>
    <xdr:ext cx="1143000" cy="1143000"/>
    <xdr:pic>
      <xdr:nvPicPr>
        <xdr:cNvPr id="132" name="Image_143" descr="Image_143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143</xdr:row>
      <xdr:rowOff>95250</xdr:rowOff>
    </xdr:from>
    <xdr:ext cx="1143000" cy="1143000"/>
    <xdr:pic>
      <xdr:nvPicPr>
        <xdr:cNvPr id="133" name="Image_144" descr="Image_144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144</xdr:row>
      <xdr:rowOff>95250</xdr:rowOff>
    </xdr:from>
    <xdr:ext cx="1143000" cy="1143000"/>
    <xdr:pic>
      <xdr:nvPicPr>
        <xdr:cNvPr id="134" name="Image_145" descr="Image_145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145</xdr:row>
      <xdr:rowOff>95250</xdr:rowOff>
    </xdr:from>
    <xdr:ext cx="1143000" cy="1143000"/>
    <xdr:pic>
      <xdr:nvPicPr>
        <xdr:cNvPr id="135" name="Image_146" descr="Image_14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146</xdr:row>
      <xdr:rowOff>95250</xdr:rowOff>
    </xdr:from>
    <xdr:ext cx="1143000" cy="1143000"/>
    <xdr:pic>
      <xdr:nvPicPr>
        <xdr:cNvPr id="136" name="Image_147" descr="Image_14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147</xdr:row>
      <xdr:rowOff>95250</xdr:rowOff>
    </xdr:from>
    <xdr:ext cx="1143000" cy="1143000"/>
    <xdr:pic>
      <xdr:nvPicPr>
        <xdr:cNvPr id="137" name="Image_148" descr="Image_148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148</xdr:row>
      <xdr:rowOff>95250</xdr:rowOff>
    </xdr:from>
    <xdr:ext cx="1143000" cy="1143000"/>
    <xdr:pic>
      <xdr:nvPicPr>
        <xdr:cNvPr id="138" name="Image_149" descr="Image_14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149</xdr:row>
      <xdr:rowOff>95250</xdr:rowOff>
    </xdr:from>
    <xdr:ext cx="1143000" cy="1143000"/>
    <xdr:pic>
      <xdr:nvPicPr>
        <xdr:cNvPr id="139" name="Image_150" descr="Image_150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150</xdr:row>
      <xdr:rowOff>95250</xdr:rowOff>
    </xdr:from>
    <xdr:ext cx="1143000" cy="1143000"/>
    <xdr:pic>
      <xdr:nvPicPr>
        <xdr:cNvPr id="140" name="Image_151" descr="Image_15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151</xdr:row>
      <xdr:rowOff>95250</xdr:rowOff>
    </xdr:from>
    <xdr:ext cx="1143000" cy="1143000"/>
    <xdr:pic>
      <xdr:nvPicPr>
        <xdr:cNvPr id="141" name="Image_152" descr="Image_152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152</xdr:row>
      <xdr:rowOff>95250</xdr:rowOff>
    </xdr:from>
    <xdr:ext cx="1143000" cy="1143000"/>
    <xdr:pic>
      <xdr:nvPicPr>
        <xdr:cNvPr id="142" name="Image_153" descr="Image_153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153</xdr:row>
      <xdr:rowOff>95250</xdr:rowOff>
    </xdr:from>
    <xdr:ext cx="1143000" cy="1143000"/>
    <xdr:pic>
      <xdr:nvPicPr>
        <xdr:cNvPr id="143" name="Image_154" descr="Image_154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154</xdr:row>
      <xdr:rowOff>95250</xdr:rowOff>
    </xdr:from>
    <xdr:ext cx="1143000" cy="1143000"/>
    <xdr:pic>
      <xdr:nvPicPr>
        <xdr:cNvPr id="144" name="Image_155" descr="Image_155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155</xdr:row>
      <xdr:rowOff>95250</xdr:rowOff>
    </xdr:from>
    <xdr:ext cx="1143000" cy="1143000"/>
    <xdr:pic>
      <xdr:nvPicPr>
        <xdr:cNvPr id="145" name="Image_156" descr="Image_156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156</xdr:row>
      <xdr:rowOff>95250</xdr:rowOff>
    </xdr:from>
    <xdr:ext cx="1143000" cy="1143000"/>
    <xdr:pic>
      <xdr:nvPicPr>
        <xdr:cNvPr id="146" name="Image_157" descr="Image_157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157</xdr:row>
      <xdr:rowOff>95250</xdr:rowOff>
    </xdr:from>
    <xdr:ext cx="1143000" cy="1143000"/>
    <xdr:pic>
      <xdr:nvPicPr>
        <xdr:cNvPr id="147" name="Image_158" descr="Image_158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160</xdr:row>
      <xdr:rowOff>95250</xdr:rowOff>
    </xdr:from>
    <xdr:ext cx="1143000" cy="1143000"/>
    <xdr:pic>
      <xdr:nvPicPr>
        <xdr:cNvPr id="148" name="Image_161" descr="Image_161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161</xdr:row>
      <xdr:rowOff>95250</xdr:rowOff>
    </xdr:from>
    <xdr:ext cx="1143000" cy="1143000"/>
    <xdr:pic>
      <xdr:nvPicPr>
        <xdr:cNvPr id="149" name="Image_162" descr="Image_162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162</xdr:row>
      <xdr:rowOff>95250</xdr:rowOff>
    </xdr:from>
    <xdr:ext cx="1143000" cy="1143000"/>
    <xdr:pic>
      <xdr:nvPicPr>
        <xdr:cNvPr id="150" name="Image_163" descr="Image_163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163</xdr:row>
      <xdr:rowOff>95250</xdr:rowOff>
    </xdr:from>
    <xdr:ext cx="1143000" cy="1143000"/>
    <xdr:pic>
      <xdr:nvPicPr>
        <xdr:cNvPr id="151" name="Image_164" descr="Image_16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164</xdr:row>
      <xdr:rowOff>95250</xdr:rowOff>
    </xdr:from>
    <xdr:ext cx="1143000" cy="1143000"/>
    <xdr:pic>
      <xdr:nvPicPr>
        <xdr:cNvPr id="152" name="Image_165" descr="Image_16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165</xdr:row>
      <xdr:rowOff>95250</xdr:rowOff>
    </xdr:from>
    <xdr:ext cx="1143000" cy="1143000"/>
    <xdr:pic>
      <xdr:nvPicPr>
        <xdr:cNvPr id="153" name="Image_166" descr="Image_16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166</xdr:row>
      <xdr:rowOff>95250</xdr:rowOff>
    </xdr:from>
    <xdr:ext cx="1143000" cy="1143000"/>
    <xdr:pic>
      <xdr:nvPicPr>
        <xdr:cNvPr id="154" name="Image_167" descr="Image_167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167</xdr:row>
      <xdr:rowOff>95250</xdr:rowOff>
    </xdr:from>
    <xdr:ext cx="1143000" cy="1143000"/>
    <xdr:pic>
      <xdr:nvPicPr>
        <xdr:cNvPr id="155" name="Image_168" descr="Image_168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168</xdr:row>
      <xdr:rowOff>95250</xdr:rowOff>
    </xdr:from>
    <xdr:ext cx="1143000" cy="1143000"/>
    <xdr:pic>
      <xdr:nvPicPr>
        <xdr:cNvPr id="156" name="Image_169" descr="Image_169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169</xdr:row>
      <xdr:rowOff>95250</xdr:rowOff>
    </xdr:from>
    <xdr:ext cx="1143000" cy="1143000"/>
    <xdr:pic>
      <xdr:nvPicPr>
        <xdr:cNvPr id="157" name="Image_170" descr="Image_170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171</xdr:row>
      <xdr:rowOff>95250</xdr:rowOff>
    </xdr:from>
    <xdr:ext cx="1143000" cy="1143000"/>
    <xdr:pic>
      <xdr:nvPicPr>
        <xdr:cNvPr id="158" name="Image_172" descr="Image_17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95250</xdr:rowOff>
    </xdr:from>
    <xdr:ext cx="1143000" cy="1143000"/>
    <xdr:pic>
      <xdr:nvPicPr>
        <xdr:cNvPr id="159" name="Image_173" descr="Image_17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173</xdr:row>
      <xdr:rowOff>95250</xdr:rowOff>
    </xdr:from>
    <xdr:ext cx="1143000" cy="1143000"/>
    <xdr:pic>
      <xdr:nvPicPr>
        <xdr:cNvPr id="160" name="Image_174" descr="Image_17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174</xdr:row>
      <xdr:rowOff>95250</xdr:rowOff>
    </xdr:from>
    <xdr:ext cx="1143000" cy="1143000"/>
    <xdr:pic>
      <xdr:nvPicPr>
        <xdr:cNvPr id="161" name="Image_175" descr="Image_17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175</xdr:row>
      <xdr:rowOff>95250</xdr:rowOff>
    </xdr:from>
    <xdr:ext cx="1143000" cy="1143000"/>
    <xdr:pic>
      <xdr:nvPicPr>
        <xdr:cNvPr id="162" name="Image_176" descr="Image_176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95250</xdr:rowOff>
    </xdr:from>
    <xdr:ext cx="1143000" cy="1143000"/>
    <xdr:pic>
      <xdr:nvPicPr>
        <xdr:cNvPr id="163" name="Image_177" descr="Image_177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177</xdr:row>
      <xdr:rowOff>95250</xdr:rowOff>
    </xdr:from>
    <xdr:ext cx="1143000" cy="1143000"/>
    <xdr:pic>
      <xdr:nvPicPr>
        <xdr:cNvPr id="164" name="Image_178" descr="Image_178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178</xdr:row>
      <xdr:rowOff>95250</xdr:rowOff>
    </xdr:from>
    <xdr:ext cx="1143000" cy="1143000"/>
    <xdr:pic>
      <xdr:nvPicPr>
        <xdr:cNvPr id="165" name="Image_179" descr="Image_179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179</xdr:row>
      <xdr:rowOff>95250</xdr:rowOff>
    </xdr:from>
    <xdr:ext cx="1143000" cy="1143000"/>
    <xdr:pic>
      <xdr:nvPicPr>
        <xdr:cNvPr id="166" name="Image_180" descr="Image_180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180</xdr:row>
      <xdr:rowOff>95250</xdr:rowOff>
    </xdr:from>
    <xdr:ext cx="1143000" cy="1143000"/>
    <xdr:pic>
      <xdr:nvPicPr>
        <xdr:cNvPr id="167" name="Image_181" descr="Image_181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181</xdr:row>
      <xdr:rowOff>95250</xdr:rowOff>
    </xdr:from>
    <xdr:ext cx="1143000" cy="1143000"/>
    <xdr:pic>
      <xdr:nvPicPr>
        <xdr:cNvPr id="168" name="Image_182" descr="Image_182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182</xdr:row>
      <xdr:rowOff>95250</xdr:rowOff>
    </xdr:from>
    <xdr:ext cx="1143000" cy="1143000"/>
    <xdr:pic>
      <xdr:nvPicPr>
        <xdr:cNvPr id="169" name="Image_183" descr="Image_18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183</xdr:row>
      <xdr:rowOff>95250</xdr:rowOff>
    </xdr:from>
    <xdr:ext cx="1143000" cy="1143000"/>
    <xdr:pic>
      <xdr:nvPicPr>
        <xdr:cNvPr id="170" name="Image_184" descr="Image_184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184</xdr:row>
      <xdr:rowOff>95250</xdr:rowOff>
    </xdr:from>
    <xdr:ext cx="1143000" cy="1143000"/>
    <xdr:pic>
      <xdr:nvPicPr>
        <xdr:cNvPr id="171" name="Image_185" descr="Image_18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185</xdr:row>
      <xdr:rowOff>95250</xdr:rowOff>
    </xdr:from>
    <xdr:ext cx="1143000" cy="1143000"/>
    <xdr:pic>
      <xdr:nvPicPr>
        <xdr:cNvPr id="172" name="Image_186" descr="Image_186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186</xdr:row>
      <xdr:rowOff>95250</xdr:rowOff>
    </xdr:from>
    <xdr:ext cx="1143000" cy="1143000"/>
    <xdr:pic>
      <xdr:nvPicPr>
        <xdr:cNvPr id="173" name="Image_187" descr="Image_187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187</xdr:row>
      <xdr:rowOff>95250</xdr:rowOff>
    </xdr:from>
    <xdr:ext cx="1143000" cy="1143000"/>
    <xdr:pic>
      <xdr:nvPicPr>
        <xdr:cNvPr id="174" name="Image_188" descr="Image_188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188</xdr:row>
      <xdr:rowOff>95250</xdr:rowOff>
    </xdr:from>
    <xdr:ext cx="1143000" cy="1143000"/>
    <xdr:pic>
      <xdr:nvPicPr>
        <xdr:cNvPr id="175" name="Image_189" descr="Image_18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 filterMode="1">
    <outlinePr summaryBelow="0" summaryRight="1"/>
  </sheetPr>
  <dimension ref="A1:L189"/>
  <sheetViews>
    <sheetView tabSelected="1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4" outlineLevelCol="0"/>
  <cols>
    <col min="1" max="1" width="24" customWidth="true" style="0"/>
    <col min="2" max="2" width="10" customWidth="true" style="0"/>
    <col min="3" max="3" width="14" customWidth="true" style="0"/>
    <col min="4" max="4" width="20" customWidth="true" style="0"/>
    <col min="5" max="5" width="60" customWidth="true" style="0"/>
    <col min="6" max="6" width="15" customWidth="true" style="0"/>
    <col min="7" max="7" width="15" customWidth="true" style="0"/>
    <col min="8" max="8" width="15" customWidth="true" style="0"/>
    <col min="9" max="9" width="15" customWidth="true" style="0"/>
    <col min="10" max="10" width="11" customWidth="true" style="0"/>
    <col min="11" max="11" width="10" customWidth="true" style="0"/>
    <col min="12" max="12" width="13" customWidth="true" style="0"/>
  </cols>
  <sheetData>
    <row r="1" spans="1:1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>
        <f>SUM(J2:J189)</f>
        <v>0</v>
      </c>
      <c r="K1" s="4" t="s">
        <v>9</v>
      </c>
      <c r="L1" s="5"/>
    </row>
    <row r="2" spans="1:12">
      <c r="A2" s="6" t="s">
        <v>10</v>
      </c>
      <c r="B2" s="6"/>
      <c r="C2" s="6"/>
      <c r="D2" s="6"/>
      <c r="E2" s="6"/>
      <c r="F2" s="6"/>
      <c r="G2" s="6"/>
      <c r="H2" s="6"/>
      <c r="I2" s="6"/>
      <c r="J2" s="6"/>
      <c r="K2" s="6"/>
      <c r="L2" s="5"/>
    </row>
    <row r="3" spans="1:12" outlineLevel="1">
      <c r="A3" s="7" t="s">
        <v>11</v>
      </c>
      <c r="B3" s="7"/>
      <c r="C3" s="7"/>
      <c r="D3" s="7"/>
      <c r="E3" s="7"/>
      <c r="F3" s="7"/>
      <c r="G3" s="7"/>
      <c r="H3" s="7"/>
      <c r="I3" s="7"/>
      <c r="J3" s="7"/>
      <c r="K3" s="7"/>
      <c r="L3" s="5"/>
    </row>
    <row r="4" spans="1:12" outlineLevel="2">
      <c r="A4" s="8" t="s">
        <v>12</v>
      </c>
      <c r="B4" s="8"/>
      <c r="C4" s="8"/>
      <c r="D4" s="8"/>
      <c r="E4" s="8"/>
      <c r="F4" s="8"/>
      <c r="G4" s="8"/>
      <c r="H4" s="8"/>
      <c r="I4" s="8"/>
      <c r="J4" s="8"/>
      <c r="K4" s="8"/>
      <c r="L4" s="5"/>
    </row>
    <row r="5" spans="1:12" customHeight="1" ht="105" outlineLevel="4">
      <c r="A5" s="1"/>
      <c r="B5" s="1">
        <v>820588</v>
      </c>
      <c r="C5" s="1" t="s">
        <v>13</v>
      </c>
      <c r="D5" s="1" t="s">
        <v>14</v>
      </c>
      <c r="E5" s="2" t="s">
        <v>15</v>
      </c>
      <c r="F5" s="2" t="s">
        <v>16</v>
      </c>
      <c r="G5" s="2">
        <v>4</v>
      </c>
      <c r="H5" s="2" t="s">
        <v>17</v>
      </c>
      <c r="I5" s="1">
        <v>0</v>
      </c>
      <c r="J5" s="3" t="s">
        <v>18</v>
      </c>
      <c r="K5" s="2" t="str">
        <f>J5*630.00</f>
        <v>0</v>
      </c>
      <c r="L5" s="5"/>
    </row>
    <row r="6" spans="1:12" customHeight="1" ht="105" outlineLevel="4">
      <c r="A6" s="1"/>
      <c r="B6" s="1">
        <v>820589</v>
      </c>
      <c r="C6" s="1" t="s">
        <v>19</v>
      </c>
      <c r="D6" s="1" t="s">
        <v>20</v>
      </c>
      <c r="E6" s="2" t="s">
        <v>21</v>
      </c>
      <c r="F6" s="2" t="s">
        <v>22</v>
      </c>
      <c r="G6" s="2">
        <v>4</v>
      </c>
      <c r="H6" s="2" t="s">
        <v>17</v>
      </c>
      <c r="I6" s="1">
        <v>0</v>
      </c>
      <c r="J6" s="3" t="s">
        <v>18</v>
      </c>
      <c r="K6" s="2" t="str">
        <f>J6*836.00</f>
        <v>0</v>
      </c>
      <c r="L6" s="5"/>
    </row>
    <row r="7" spans="1:12" customHeight="1" ht="105" outlineLevel="4">
      <c r="A7" s="1"/>
      <c r="B7" s="1">
        <v>820590</v>
      </c>
      <c r="C7" s="1" t="s">
        <v>23</v>
      </c>
      <c r="D7" s="1" t="s">
        <v>24</v>
      </c>
      <c r="E7" s="2" t="s">
        <v>25</v>
      </c>
      <c r="F7" s="2" t="s">
        <v>26</v>
      </c>
      <c r="G7" s="2">
        <v>4</v>
      </c>
      <c r="H7" s="2" t="s">
        <v>17</v>
      </c>
      <c r="I7" s="1">
        <v>0</v>
      </c>
      <c r="J7" s="3" t="s">
        <v>18</v>
      </c>
      <c r="K7" s="2" t="str">
        <f>J7*1133.00</f>
        <v>0</v>
      </c>
      <c r="L7" s="5"/>
    </row>
    <row r="8" spans="1:12" customHeight="1" ht="105" outlineLevel="4">
      <c r="A8" s="1"/>
      <c r="B8" s="1">
        <v>820591</v>
      </c>
      <c r="C8" s="1" t="s">
        <v>27</v>
      </c>
      <c r="D8" s="1" t="s">
        <v>28</v>
      </c>
      <c r="E8" s="2" t="s">
        <v>29</v>
      </c>
      <c r="F8" s="2" t="s">
        <v>30</v>
      </c>
      <c r="G8" s="2">
        <v>4</v>
      </c>
      <c r="H8" s="2" t="s">
        <v>17</v>
      </c>
      <c r="I8" s="1">
        <v>0</v>
      </c>
      <c r="J8" s="3" t="s">
        <v>18</v>
      </c>
      <c r="K8" s="2" t="str">
        <f>J8*737.00</f>
        <v>0</v>
      </c>
      <c r="L8" s="5"/>
    </row>
    <row r="9" spans="1:12" customHeight="1" ht="105" outlineLevel="4">
      <c r="A9" s="1"/>
      <c r="B9" s="1">
        <v>820592</v>
      </c>
      <c r="C9" s="1" t="s">
        <v>31</v>
      </c>
      <c r="D9" s="1" t="s">
        <v>32</v>
      </c>
      <c r="E9" s="2" t="s">
        <v>33</v>
      </c>
      <c r="F9" s="2" t="s">
        <v>34</v>
      </c>
      <c r="G9" s="2">
        <v>6</v>
      </c>
      <c r="H9" s="2" t="s">
        <v>35</v>
      </c>
      <c r="I9" s="1">
        <v>0</v>
      </c>
      <c r="J9" s="3" t="s">
        <v>18</v>
      </c>
      <c r="K9" s="2" t="str">
        <f>J9*1113.00</f>
        <v>0</v>
      </c>
      <c r="L9" s="5"/>
    </row>
    <row r="10" spans="1:12" customHeight="1" ht="105" outlineLevel="4">
      <c r="A10" s="1"/>
      <c r="B10" s="1">
        <v>820593</v>
      </c>
      <c r="C10" s="1" t="s">
        <v>36</v>
      </c>
      <c r="D10" s="1" t="s">
        <v>37</v>
      </c>
      <c r="E10" s="2" t="s">
        <v>38</v>
      </c>
      <c r="F10" s="2" t="s">
        <v>39</v>
      </c>
      <c r="G10" s="2">
        <v>9</v>
      </c>
      <c r="H10" s="2" t="s">
        <v>35</v>
      </c>
      <c r="I10" s="1">
        <v>0</v>
      </c>
      <c r="J10" s="3" t="s">
        <v>18</v>
      </c>
      <c r="K10" s="2" t="str">
        <f>J10*1444.00</f>
        <v>0</v>
      </c>
      <c r="L10" s="5"/>
    </row>
    <row r="11" spans="1:12" customHeight="1" ht="105" outlineLevel="4">
      <c r="A11" s="1"/>
      <c r="B11" s="1">
        <v>820594</v>
      </c>
      <c r="C11" s="1" t="s">
        <v>40</v>
      </c>
      <c r="D11" s="1" t="s">
        <v>41</v>
      </c>
      <c r="E11" s="2" t="s">
        <v>42</v>
      </c>
      <c r="F11" s="2" t="s">
        <v>43</v>
      </c>
      <c r="G11" s="2">
        <v>0</v>
      </c>
      <c r="H11" s="2" t="s">
        <v>35</v>
      </c>
      <c r="I11" s="1">
        <v>0</v>
      </c>
      <c r="J11" s="3" t="s">
        <v>18</v>
      </c>
      <c r="K11" s="2" t="str">
        <f>J11*1447.00</f>
        <v>0</v>
      </c>
      <c r="L11" s="5"/>
    </row>
    <row r="12" spans="1:12" customHeight="1" ht="105" outlineLevel="4">
      <c r="A12" s="1"/>
      <c r="B12" s="1">
        <v>820595</v>
      </c>
      <c r="C12" s="1" t="s">
        <v>44</v>
      </c>
      <c r="D12" s="1" t="s">
        <v>45</v>
      </c>
      <c r="E12" s="2" t="s">
        <v>46</v>
      </c>
      <c r="F12" s="2" t="s">
        <v>47</v>
      </c>
      <c r="G12" s="2">
        <v>0</v>
      </c>
      <c r="H12" s="2">
        <v>7</v>
      </c>
      <c r="I12" s="1">
        <v>0</v>
      </c>
      <c r="J12" s="3" t="s">
        <v>18</v>
      </c>
      <c r="K12" s="2" t="str">
        <f>J12*1991.00</f>
        <v>0</v>
      </c>
      <c r="L12" s="5"/>
    </row>
    <row r="13" spans="1:12" customHeight="1" ht="105" outlineLevel="4">
      <c r="A13" s="1"/>
      <c r="B13" s="1">
        <v>820596</v>
      </c>
      <c r="C13" s="1" t="s">
        <v>48</v>
      </c>
      <c r="D13" s="1" t="s">
        <v>49</v>
      </c>
      <c r="E13" s="2" t="s">
        <v>50</v>
      </c>
      <c r="F13" s="2" t="s">
        <v>51</v>
      </c>
      <c r="G13" s="2">
        <v>0</v>
      </c>
      <c r="H13" s="2">
        <v>9</v>
      </c>
      <c r="I13" s="1">
        <v>0</v>
      </c>
      <c r="J13" s="3" t="s">
        <v>18</v>
      </c>
      <c r="K13" s="2" t="str">
        <f>J13*2459.00</f>
        <v>0</v>
      </c>
      <c r="L13" s="5"/>
    </row>
    <row r="14" spans="1:12" customHeight="1" ht="105" outlineLevel="4">
      <c r="A14" s="1"/>
      <c r="B14" s="1">
        <v>820599</v>
      </c>
      <c r="C14" s="1" t="s">
        <v>52</v>
      </c>
      <c r="D14" s="1" t="s">
        <v>53</v>
      </c>
      <c r="E14" s="2" t="s">
        <v>54</v>
      </c>
      <c r="F14" s="2" t="s">
        <v>55</v>
      </c>
      <c r="G14" s="2">
        <v>6</v>
      </c>
      <c r="H14" s="2" t="s">
        <v>56</v>
      </c>
      <c r="I14" s="1">
        <v>0</v>
      </c>
      <c r="J14" s="3" t="s">
        <v>18</v>
      </c>
      <c r="K14" s="2" t="str">
        <f>J14*762.00</f>
        <v>0</v>
      </c>
      <c r="L14" s="5"/>
    </row>
    <row r="15" spans="1:12" customHeight="1" ht="105" outlineLevel="4">
      <c r="A15" s="1"/>
      <c r="B15" s="1">
        <v>820600</v>
      </c>
      <c r="C15" s="1" t="s">
        <v>57</v>
      </c>
      <c r="D15" s="1" t="s">
        <v>58</v>
      </c>
      <c r="E15" s="2" t="s">
        <v>59</v>
      </c>
      <c r="F15" s="2" t="s">
        <v>60</v>
      </c>
      <c r="G15" s="2">
        <v>5</v>
      </c>
      <c r="H15" s="2" t="s">
        <v>35</v>
      </c>
      <c r="I15" s="1">
        <v>0</v>
      </c>
      <c r="J15" s="3" t="s">
        <v>18</v>
      </c>
      <c r="K15" s="2" t="str">
        <f>J15*1099.00</f>
        <v>0</v>
      </c>
      <c r="L15" s="5"/>
    </row>
    <row r="16" spans="1:12" customHeight="1" ht="105" outlineLevel="4">
      <c r="A16" s="1"/>
      <c r="B16" s="1">
        <v>820601</v>
      </c>
      <c r="C16" s="1" t="s">
        <v>61</v>
      </c>
      <c r="D16" s="1" t="s">
        <v>62</v>
      </c>
      <c r="E16" s="2" t="s">
        <v>63</v>
      </c>
      <c r="F16" s="2" t="s">
        <v>64</v>
      </c>
      <c r="G16" s="2">
        <v>6</v>
      </c>
      <c r="H16" s="2" t="s">
        <v>17</v>
      </c>
      <c r="I16" s="1">
        <v>0</v>
      </c>
      <c r="J16" s="3" t="s">
        <v>18</v>
      </c>
      <c r="K16" s="2" t="str">
        <f>J16*1261.00</f>
        <v>0</v>
      </c>
      <c r="L16" s="5"/>
    </row>
    <row r="17" spans="1:12" customHeight="1" ht="105" outlineLevel="4">
      <c r="A17" s="1"/>
      <c r="B17" s="1">
        <v>820602</v>
      </c>
      <c r="C17" s="1" t="s">
        <v>65</v>
      </c>
      <c r="D17" s="1" t="s">
        <v>66</v>
      </c>
      <c r="E17" s="2" t="s">
        <v>67</v>
      </c>
      <c r="F17" s="2" t="s">
        <v>68</v>
      </c>
      <c r="G17" s="2">
        <v>8</v>
      </c>
      <c r="H17" s="2" t="s">
        <v>56</v>
      </c>
      <c r="I17" s="1">
        <v>0</v>
      </c>
      <c r="J17" s="3" t="s">
        <v>18</v>
      </c>
      <c r="K17" s="2" t="str">
        <f>J17*1023.00</f>
        <v>0</v>
      </c>
      <c r="L17" s="5"/>
    </row>
    <row r="18" spans="1:12" customHeight="1" ht="105" outlineLevel="4">
      <c r="A18" s="1"/>
      <c r="B18" s="1">
        <v>820603</v>
      </c>
      <c r="C18" s="1" t="s">
        <v>69</v>
      </c>
      <c r="D18" s="1" t="s">
        <v>70</v>
      </c>
      <c r="E18" s="2" t="s">
        <v>71</v>
      </c>
      <c r="F18" s="2" t="s">
        <v>72</v>
      </c>
      <c r="G18" s="2">
        <v>7</v>
      </c>
      <c r="H18" s="2" t="s">
        <v>35</v>
      </c>
      <c r="I18" s="1">
        <v>0</v>
      </c>
      <c r="J18" s="3" t="s">
        <v>18</v>
      </c>
      <c r="K18" s="2" t="str">
        <f>J18*1474.00</f>
        <v>0</v>
      </c>
      <c r="L18" s="5"/>
    </row>
    <row r="19" spans="1:12" customHeight="1" ht="105" outlineLevel="4">
      <c r="A19" s="1"/>
      <c r="B19" s="1">
        <v>820604</v>
      </c>
      <c r="C19" s="1" t="s">
        <v>73</v>
      </c>
      <c r="D19" s="1" t="s">
        <v>74</v>
      </c>
      <c r="E19" s="2" t="s">
        <v>75</v>
      </c>
      <c r="F19" s="2" t="s">
        <v>76</v>
      </c>
      <c r="G19" s="2">
        <v>5</v>
      </c>
      <c r="H19" s="2" t="s">
        <v>17</v>
      </c>
      <c r="I19" s="1">
        <v>0</v>
      </c>
      <c r="J19" s="3" t="s">
        <v>18</v>
      </c>
      <c r="K19" s="2" t="str">
        <f>J19*1619.00</f>
        <v>0</v>
      </c>
      <c r="L19" s="5"/>
    </row>
    <row r="20" spans="1:12" customHeight="1" ht="105" outlineLevel="4">
      <c r="A20" s="1"/>
      <c r="B20" s="1">
        <v>820605</v>
      </c>
      <c r="C20" s="1" t="s">
        <v>77</v>
      </c>
      <c r="D20" s="1" t="s">
        <v>78</v>
      </c>
      <c r="E20" s="2" t="s">
        <v>79</v>
      </c>
      <c r="F20" s="2" t="s">
        <v>80</v>
      </c>
      <c r="G20" s="2">
        <v>8</v>
      </c>
      <c r="H20" s="2" t="s">
        <v>56</v>
      </c>
      <c r="I20" s="1">
        <v>0</v>
      </c>
      <c r="J20" s="3" t="s">
        <v>18</v>
      </c>
      <c r="K20" s="2" t="str">
        <f>J20*1186.00</f>
        <v>0</v>
      </c>
      <c r="L20" s="5"/>
    </row>
    <row r="21" spans="1:12" customHeight="1" ht="105" outlineLevel="4">
      <c r="A21" s="1"/>
      <c r="B21" s="1">
        <v>820606</v>
      </c>
      <c r="C21" s="1" t="s">
        <v>81</v>
      </c>
      <c r="D21" s="1" t="s">
        <v>82</v>
      </c>
      <c r="E21" s="2" t="s">
        <v>83</v>
      </c>
      <c r="F21" s="2" t="s">
        <v>84</v>
      </c>
      <c r="G21" s="2" t="s">
        <v>85</v>
      </c>
      <c r="H21" s="2" t="s">
        <v>56</v>
      </c>
      <c r="I21" s="1">
        <v>0</v>
      </c>
      <c r="J21" s="3" t="s">
        <v>18</v>
      </c>
      <c r="K21" s="2" t="str">
        <f>J21*1616.00</f>
        <v>0</v>
      </c>
      <c r="L21" s="5"/>
    </row>
    <row r="22" spans="1:12" customHeight="1" ht="105" outlineLevel="4">
      <c r="A22" s="1"/>
      <c r="B22" s="1">
        <v>820607</v>
      </c>
      <c r="C22" s="1" t="s">
        <v>86</v>
      </c>
      <c r="D22" s="1" t="s">
        <v>87</v>
      </c>
      <c r="E22" s="2" t="s">
        <v>88</v>
      </c>
      <c r="F22" s="2" t="s">
        <v>89</v>
      </c>
      <c r="G22" s="2">
        <v>9</v>
      </c>
      <c r="H22" s="2" t="s">
        <v>56</v>
      </c>
      <c r="I22" s="1">
        <v>0</v>
      </c>
      <c r="J22" s="3" t="s">
        <v>18</v>
      </c>
      <c r="K22" s="2" t="str">
        <f>J22*2188.00</f>
        <v>0</v>
      </c>
      <c r="L22" s="5"/>
    </row>
    <row r="23" spans="1:12" customHeight="1" ht="105" outlineLevel="4">
      <c r="A23" s="1"/>
      <c r="B23" s="1">
        <v>820608</v>
      </c>
      <c r="C23" s="1" t="s">
        <v>90</v>
      </c>
      <c r="D23" s="1" t="s">
        <v>91</v>
      </c>
      <c r="E23" s="2" t="s">
        <v>92</v>
      </c>
      <c r="F23" s="2" t="s">
        <v>93</v>
      </c>
      <c r="G23" s="2">
        <v>6</v>
      </c>
      <c r="H23" s="2" t="s">
        <v>56</v>
      </c>
      <c r="I23" s="1">
        <v>0</v>
      </c>
      <c r="J23" s="3" t="s">
        <v>18</v>
      </c>
      <c r="K23" s="2" t="str">
        <f>J23*1503.00</f>
        <v>0</v>
      </c>
      <c r="L23" s="5"/>
    </row>
    <row r="24" spans="1:12" customHeight="1" ht="105" outlineLevel="4">
      <c r="A24" s="1"/>
      <c r="B24" s="1">
        <v>820609</v>
      </c>
      <c r="C24" s="1" t="s">
        <v>94</v>
      </c>
      <c r="D24" s="1" t="s">
        <v>95</v>
      </c>
      <c r="E24" s="2" t="s">
        <v>96</v>
      </c>
      <c r="F24" s="2" t="s">
        <v>97</v>
      </c>
      <c r="G24" s="2">
        <v>6</v>
      </c>
      <c r="H24" s="2" t="s">
        <v>56</v>
      </c>
      <c r="I24" s="1">
        <v>0</v>
      </c>
      <c r="J24" s="3" t="s">
        <v>18</v>
      </c>
      <c r="K24" s="2" t="str">
        <f>J24*2232.00</f>
        <v>0</v>
      </c>
      <c r="L24" s="5"/>
    </row>
    <row r="25" spans="1:12" customHeight="1" ht="105" outlineLevel="4">
      <c r="A25" s="1"/>
      <c r="B25" s="1">
        <v>820610</v>
      </c>
      <c r="C25" s="1" t="s">
        <v>98</v>
      </c>
      <c r="D25" s="1" t="s">
        <v>99</v>
      </c>
      <c r="E25" s="2" t="s">
        <v>100</v>
      </c>
      <c r="F25" s="2" t="s">
        <v>101</v>
      </c>
      <c r="G25" s="2">
        <v>5</v>
      </c>
      <c r="H25" s="2" t="s">
        <v>56</v>
      </c>
      <c r="I25" s="1">
        <v>0</v>
      </c>
      <c r="J25" s="3" t="s">
        <v>18</v>
      </c>
      <c r="K25" s="2" t="str">
        <f>J25*2837.00</f>
        <v>0</v>
      </c>
      <c r="L25" s="5"/>
    </row>
    <row r="26" spans="1:12" customHeight="1" ht="105" outlineLevel="4">
      <c r="A26" s="1"/>
      <c r="B26" s="1">
        <v>820611</v>
      </c>
      <c r="C26" s="1" t="s">
        <v>102</v>
      </c>
      <c r="D26" s="1" t="s">
        <v>103</v>
      </c>
      <c r="E26" s="2" t="s">
        <v>104</v>
      </c>
      <c r="F26" s="2" t="s">
        <v>105</v>
      </c>
      <c r="G26" s="2">
        <v>0</v>
      </c>
      <c r="H26" s="2">
        <v>0</v>
      </c>
      <c r="I26" s="1">
        <v>0</v>
      </c>
      <c r="J26" s="3" t="s">
        <v>18</v>
      </c>
      <c r="K26" s="2" t="str">
        <f>J26*2032.00</f>
        <v>0</v>
      </c>
      <c r="L26" s="5"/>
    </row>
    <row r="27" spans="1:12" customHeight="1" ht="105" outlineLevel="4">
      <c r="A27" s="1"/>
      <c r="B27" s="1">
        <v>820612</v>
      </c>
      <c r="C27" s="1" t="s">
        <v>106</v>
      </c>
      <c r="D27" s="1" t="s">
        <v>107</v>
      </c>
      <c r="E27" s="2" t="s">
        <v>108</v>
      </c>
      <c r="F27" s="2" t="s">
        <v>109</v>
      </c>
      <c r="G27" s="2">
        <v>0</v>
      </c>
      <c r="H27" s="2">
        <v>0</v>
      </c>
      <c r="I27" s="1">
        <v>0</v>
      </c>
      <c r="J27" s="3" t="s">
        <v>18</v>
      </c>
      <c r="K27" s="2" t="str">
        <f>J27*2778.00</f>
        <v>0</v>
      </c>
      <c r="L27" s="5"/>
    </row>
    <row r="28" spans="1:12" customHeight="1" ht="105" outlineLevel="4">
      <c r="A28" s="1"/>
      <c r="B28" s="1">
        <v>820613</v>
      </c>
      <c r="C28" s="1" t="s">
        <v>110</v>
      </c>
      <c r="D28" s="1" t="s">
        <v>111</v>
      </c>
      <c r="E28" s="2" t="s">
        <v>112</v>
      </c>
      <c r="F28" s="2" t="s">
        <v>113</v>
      </c>
      <c r="G28" s="2">
        <v>0</v>
      </c>
      <c r="H28" s="2">
        <v>0</v>
      </c>
      <c r="I28" s="1">
        <v>0</v>
      </c>
      <c r="J28" s="3" t="s">
        <v>18</v>
      </c>
      <c r="K28" s="2" t="str">
        <f>J28*3625.00</f>
        <v>0</v>
      </c>
      <c r="L28" s="5"/>
    </row>
    <row r="29" spans="1:12" customHeight="1" ht="105" outlineLevel="4">
      <c r="A29" s="1"/>
      <c r="B29" s="1">
        <v>820614</v>
      </c>
      <c r="C29" s="1" t="s">
        <v>114</v>
      </c>
      <c r="D29" s="1" t="s">
        <v>115</v>
      </c>
      <c r="E29" s="2" t="s">
        <v>79</v>
      </c>
      <c r="F29" s="2" t="s">
        <v>116</v>
      </c>
      <c r="G29" s="2">
        <v>7</v>
      </c>
      <c r="H29" s="2" t="s">
        <v>56</v>
      </c>
      <c r="I29" s="1">
        <v>0</v>
      </c>
      <c r="J29" s="3" t="s">
        <v>18</v>
      </c>
      <c r="K29" s="2" t="str">
        <f>J29*1837.00</f>
        <v>0</v>
      </c>
      <c r="L29" s="5"/>
    </row>
    <row r="30" spans="1:12" customHeight="1" ht="105" outlineLevel="4">
      <c r="A30" s="1"/>
      <c r="B30" s="1">
        <v>820615</v>
      </c>
      <c r="C30" s="1" t="s">
        <v>117</v>
      </c>
      <c r="D30" s="1" t="s">
        <v>118</v>
      </c>
      <c r="E30" s="2" t="s">
        <v>119</v>
      </c>
      <c r="F30" s="2" t="s">
        <v>120</v>
      </c>
      <c r="G30" s="2">
        <v>8</v>
      </c>
      <c r="H30" s="2" t="s">
        <v>56</v>
      </c>
      <c r="I30" s="1">
        <v>0</v>
      </c>
      <c r="J30" s="3" t="s">
        <v>18</v>
      </c>
      <c r="K30" s="2" t="str">
        <f>J30*2642.00</f>
        <v>0</v>
      </c>
      <c r="L30" s="5"/>
    </row>
    <row r="31" spans="1:12" customHeight="1" ht="105" outlineLevel="4">
      <c r="A31" s="1"/>
      <c r="B31" s="1">
        <v>820616</v>
      </c>
      <c r="C31" s="1" t="s">
        <v>121</v>
      </c>
      <c r="D31" s="1" t="s">
        <v>122</v>
      </c>
      <c r="E31" s="2" t="s">
        <v>123</v>
      </c>
      <c r="F31" s="2" t="s">
        <v>124</v>
      </c>
      <c r="G31" s="2">
        <v>8</v>
      </c>
      <c r="H31" s="2" t="s">
        <v>56</v>
      </c>
      <c r="I31" s="1">
        <v>0</v>
      </c>
      <c r="J31" s="3" t="s">
        <v>18</v>
      </c>
      <c r="K31" s="2" t="str">
        <f>J31*3450.00</f>
        <v>0</v>
      </c>
      <c r="L31" s="5"/>
    </row>
    <row r="32" spans="1:12" customHeight="1" ht="105" outlineLevel="4">
      <c r="A32" s="1"/>
      <c r="B32" s="1">
        <v>820617</v>
      </c>
      <c r="C32" s="1" t="s">
        <v>125</v>
      </c>
      <c r="D32" s="1" t="s">
        <v>126</v>
      </c>
      <c r="E32" s="2" t="s">
        <v>127</v>
      </c>
      <c r="F32" s="2" t="s">
        <v>128</v>
      </c>
      <c r="G32" s="2" t="s">
        <v>85</v>
      </c>
      <c r="H32" s="2" t="s">
        <v>129</v>
      </c>
      <c r="I32" s="1">
        <v>0</v>
      </c>
      <c r="J32" s="3" t="s">
        <v>18</v>
      </c>
      <c r="K32" s="2" t="str">
        <f>J32*1326.00</f>
        <v>0</v>
      </c>
      <c r="L32" s="5"/>
    </row>
    <row r="33" spans="1:12" customHeight="1" ht="105" outlineLevel="4">
      <c r="A33" s="1"/>
      <c r="B33" s="1">
        <v>820618</v>
      </c>
      <c r="C33" s="1" t="s">
        <v>130</v>
      </c>
      <c r="D33" s="1" t="s">
        <v>131</v>
      </c>
      <c r="E33" s="2" t="s">
        <v>132</v>
      </c>
      <c r="F33" s="2" t="s">
        <v>133</v>
      </c>
      <c r="G33" s="2" t="s">
        <v>85</v>
      </c>
      <c r="H33" s="2" t="s">
        <v>134</v>
      </c>
      <c r="I33" s="1">
        <v>0</v>
      </c>
      <c r="J33" s="3" t="s">
        <v>18</v>
      </c>
      <c r="K33" s="2" t="str">
        <f>J33*1902.00</f>
        <v>0</v>
      </c>
      <c r="L33" s="5"/>
    </row>
    <row r="34" spans="1:12" customHeight="1" ht="105" outlineLevel="4">
      <c r="A34" s="1"/>
      <c r="B34" s="1">
        <v>820619</v>
      </c>
      <c r="C34" s="1" t="s">
        <v>135</v>
      </c>
      <c r="D34" s="1" t="s">
        <v>136</v>
      </c>
      <c r="E34" s="2" t="s">
        <v>137</v>
      </c>
      <c r="F34" s="2" t="s">
        <v>138</v>
      </c>
      <c r="G34" s="2">
        <v>5</v>
      </c>
      <c r="H34" s="2" t="s">
        <v>85</v>
      </c>
      <c r="I34" s="1">
        <v>0</v>
      </c>
      <c r="J34" s="3" t="s">
        <v>18</v>
      </c>
      <c r="K34" s="2" t="str">
        <f>J34*1561.00</f>
        <v>0</v>
      </c>
      <c r="L34" s="5"/>
    </row>
    <row r="35" spans="1:12" customHeight="1" ht="105" outlineLevel="4">
      <c r="A35" s="1"/>
      <c r="B35" s="1">
        <v>820620</v>
      </c>
      <c r="C35" s="1" t="s">
        <v>139</v>
      </c>
      <c r="D35" s="1" t="s">
        <v>140</v>
      </c>
      <c r="E35" s="2" t="s">
        <v>141</v>
      </c>
      <c r="F35" s="2" t="s">
        <v>142</v>
      </c>
      <c r="G35" s="2">
        <v>7</v>
      </c>
      <c r="H35" s="2" t="s">
        <v>85</v>
      </c>
      <c r="I35" s="1">
        <v>0</v>
      </c>
      <c r="J35" s="3" t="s">
        <v>18</v>
      </c>
      <c r="K35" s="2" t="str">
        <f>J35*2023.00</f>
        <v>0</v>
      </c>
      <c r="L35" s="5"/>
    </row>
    <row r="36" spans="1:12" customHeight="1" ht="105" outlineLevel="4">
      <c r="A36" s="1"/>
      <c r="B36" s="1">
        <v>820621</v>
      </c>
      <c r="C36" s="1" t="s">
        <v>143</v>
      </c>
      <c r="D36" s="1" t="s">
        <v>144</v>
      </c>
      <c r="E36" s="2" t="s">
        <v>145</v>
      </c>
      <c r="F36" s="2" t="s">
        <v>146</v>
      </c>
      <c r="G36" s="2">
        <v>0</v>
      </c>
      <c r="H36" s="2" t="s">
        <v>56</v>
      </c>
      <c r="I36" s="1">
        <v>0</v>
      </c>
      <c r="J36" s="3" t="s">
        <v>18</v>
      </c>
      <c r="K36" s="2" t="str">
        <f>J36*1702.00</f>
        <v>0</v>
      </c>
      <c r="L36" s="5"/>
    </row>
    <row r="37" spans="1:12" customHeight="1" ht="105" outlineLevel="4">
      <c r="A37" s="1"/>
      <c r="B37" s="1">
        <v>820622</v>
      </c>
      <c r="C37" s="1" t="s">
        <v>147</v>
      </c>
      <c r="D37" s="1" t="s">
        <v>148</v>
      </c>
      <c r="E37" s="2" t="s">
        <v>149</v>
      </c>
      <c r="F37" s="2" t="s">
        <v>150</v>
      </c>
      <c r="G37" s="2">
        <v>4</v>
      </c>
      <c r="H37" s="2" t="s">
        <v>56</v>
      </c>
      <c r="I37" s="1">
        <v>0</v>
      </c>
      <c r="J37" s="3" t="s">
        <v>18</v>
      </c>
      <c r="K37" s="2" t="str">
        <f>J37*2147.00</f>
        <v>0</v>
      </c>
      <c r="L37" s="5"/>
    </row>
    <row r="38" spans="1:12" customHeight="1" ht="105" outlineLevel="4">
      <c r="A38" s="1"/>
      <c r="B38" s="1">
        <v>834778</v>
      </c>
      <c r="C38" s="1" t="s">
        <v>151</v>
      </c>
      <c r="D38" s="1" t="s">
        <v>152</v>
      </c>
      <c r="E38" s="2" t="s">
        <v>153</v>
      </c>
      <c r="F38" s="2" t="s">
        <v>154</v>
      </c>
      <c r="G38" s="2" t="s">
        <v>85</v>
      </c>
      <c r="H38" s="2" t="s">
        <v>56</v>
      </c>
      <c r="I38" s="1">
        <v>0</v>
      </c>
      <c r="J38" s="3" t="s">
        <v>18</v>
      </c>
      <c r="K38" s="2" t="str">
        <f>J38*2560.00</f>
        <v>0</v>
      </c>
      <c r="L38" s="5"/>
    </row>
    <row r="39" spans="1:12" customHeight="1" ht="105" outlineLevel="4">
      <c r="A39" s="1"/>
      <c r="B39" s="1">
        <v>834779</v>
      </c>
      <c r="C39" s="1" t="s">
        <v>155</v>
      </c>
      <c r="D39" s="1" t="s">
        <v>156</v>
      </c>
      <c r="E39" s="2" t="s">
        <v>157</v>
      </c>
      <c r="F39" s="2" t="s">
        <v>158</v>
      </c>
      <c r="G39" s="2">
        <v>10</v>
      </c>
      <c r="H39" s="2" t="s">
        <v>56</v>
      </c>
      <c r="I39" s="1">
        <v>0</v>
      </c>
      <c r="J39" s="3" t="s">
        <v>18</v>
      </c>
      <c r="K39" s="2" t="str">
        <f>J39*3611.00</f>
        <v>0</v>
      </c>
      <c r="L39" s="5"/>
    </row>
    <row r="40" spans="1:12" customHeight="1" ht="105" outlineLevel="4">
      <c r="A40" s="1"/>
      <c r="B40" s="1">
        <v>834780</v>
      </c>
      <c r="C40" s="1" t="s">
        <v>159</v>
      </c>
      <c r="D40" s="1" t="s">
        <v>160</v>
      </c>
      <c r="E40" s="2" t="s">
        <v>161</v>
      </c>
      <c r="F40" s="2" t="s">
        <v>162</v>
      </c>
      <c r="G40" s="2">
        <v>8</v>
      </c>
      <c r="H40" s="2" t="s">
        <v>85</v>
      </c>
      <c r="I40" s="1">
        <v>0</v>
      </c>
      <c r="J40" s="3" t="s">
        <v>18</v>
      </c>
      <c r="K40" s="2" t="str">
        <f>J40*4718.00</f>
        <v>0</v>
      </c>
      <c r="L40" s="5"/>
    </row>
    <row r="41" spans="1:12" outlineLevel="2">
      <c r="A41" s="8" t="s">
        <v>163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5"/>
    </row>
    <row r="42" spans="1:12" customHeight="1" ht="105" outlineLevel="4">
      <c r="A42" s="1"/>
      <c r="B42" s="1">
        <v>882146</v>
      </c>
      <c r="C42" s="1" t="s">
        <v>164</v>
      </c>
      <c r="D42" s="1"/>
      <c r="E42" s="2" t="s">
        <v>165</v>
      </c>
      <c r="F42" s="2" t="s">
        <v>166</v>
      </c>
      <c r="G42" s="2">
        <v>7</v>
      </c>
      <c r="H42" s="2">
        <v>0</v>
      </c>
      <c r="I42" s="1">
        <v>0</v>
      </c>
      <c r="J42" s="3" t="s">
        <v>18</v>
      </c>
      <c r="K42" s="2" t="str">
        <f>J42*732.72</f>
        <v>0</v>
      </c>
      <c r="L42" s="5"/>
    </row>
    <row r="43" spans="1:12" customHeight="1" ht="105" outlineLevel="4">
      <c r="A43" s="1"/>
      <c r="B43" s="1">
        <v>882147</v>
      </c>
      <c r="C43" s="1" t="s">
        <v>167</v>
      </c>
      <c r="D43" s="1"/>
      <c r="E43" s="2" t="s">
        <v>168</v>
      </c>
      <c r="F43" s="2" t="s">
        <v>169</v>
      </c>
      <c r="G43" s="2">
        <v>2</v>
      </c>
      <c r="H43" s="2">
        <v>0</v>
      </c>
      <c r="I43" s="1">
        <v>0</v>
      </c>
      <c r="J43" s="3" t="s">
        <v>18</v>
      </c>
      <c r="K43" s="2" t="str">
        <f>J43*1037.16</f>
        <v>0</v>
      </c>
      <c r="L43" s="5"/>
    </row>
    <row r="44" spans="1:12" customHeight="1" ht="105" outlineLevel="4">
      <c r="A44" s="1"/>
      <c r="B44" s="1">
        <v>882148</v>
      </c>
      <c r="C44" s="1" t="s">
        <v>170</v>
      </c>
      <c r="D44" s="1"/>
      <c r="E44" s="2" t="s">
        <v>171</v>
      </c>
      <c r="F44" s="2" t="s">
        <v>172</v>
      </c>
      <c r="G44" s="2">
        <v>8</v>
      </c>
      <c r="H44" s="2">
        <v>0</v>
      </c>
      <c r="I44" s="1">
        <v>0</v>
      </c>
      <c r="J44" s="3" t="s">
        <v>18</v>
      </c>
      <c r="K44" s="2" t="str">
        <f>J44*1358.80</f>
        <v>0</v>
      </c>
      <c r="L44" s="5"/>
    </row>
    <row r="45" spans="1:12" customHeight="1" ht="105" outlineLevel="4">
      <c r="A45" s="1"/>
      <c r="B45" s="1">
        <v>882150</v>
      </c>
      <c r="C45" s="1" t="s">
        <v>173</v>
      </c>
      <c r="D45" s="1"/>
      <c r="E45" s="2" t="s">
        <v>174</v>
      </c>
      <c r="F45" s="2" t="s">
        <v>175</v>
      </c>
      <c r="G45" s="2">
        <v>0</v>
      </c>
      <c r="H45" s="2">
        <v>0</v>
      </c>
      <c r="I45" s="1">
        <v>0</v>
      </c>
      <c r="J45" s="3" t="s">
        <v>18</v>
      </c>
      <c r="K45" s="2" t="str">
        <f>J45*0.00</f>
        <v>0</v>
      </c>
      <c r="L45" s="5"/>
    </row>
    <row r="46" spans="1:12" customHeight="1" ht="105" outlineLevel="4">
      <c r="A46" s="1"/>
      <c r="B46" s="1">
        <v>882149</v>
      </c>
      <c r="C46" s="1" t="s">
        <v>176</v>
      </c>
      <c r="D46" s="1"/>
      <c r="E46" s="2" t="s">
        <v>177</v>
      </c>
      <c r="F46" s="2" t="s">
        <v>178</v>
      </c>
      <c r="G46" s="2">
        <v>0</v>
      </c>
      <c r="H46" s="2">
        <v>0</v>
      </c>
      <c r="I46" s="1">
        <v>0</v>
      </c>
      <c r="J46" s="3" t="s">
        <v>18</v>
      </c>
      <c r="K46" s="2" t="str">
        <f>J46*1271.08</f>
        <v>0</v>
      </c>
      <c r="L46" s="5"/>
    </row>
    <row r="47" spans="1:12" customHeight="1" ht="105" outlineLevel="4">
      <c r="A47" s="1"/>
      <c r="B47" s="1">
        <v>882151</v>
      </c>
      <c r="C47" s="1" t="s">
        <v>179</v>
      </c>
      <c r="D47" s="1"/>
      <c r="E47" s="2" t="s">
        <v>180</v>
      </c>
      <c r="F47" s="2" t="s">
        <v>175</v>
      </c>
      <c r="G47" s="2">
        <v>0</v>
      </c>
      <c r="H47" s="2">
        <v>0</v>
      </c>
      <c r="I47" s="1">
        <v>0</v>
      </c>
      <c r="J47" s="3" t="s">
        <v>18</v>
      </c>
      <c r="K47" s="2" t="str">
        <f>J47*0.00</f>
        <v>0</v>
      </c>
      <c r="L47" s="5"/>
    </row>
    <row r="48" spans="1:12" customHeight="1" ht="105" outlineLevel="4">
      <c r="A48" s="1"/>
      <c r="B48" s="1">
        <v>823192</v>
      </c>
      <c r="C48" s="1" t="s">
        <v>181</v>
      </c>
      <c r="D48" s="1" t="s">
        <v>182</v>
      </c>
      <c r="E48" s="2" t="s">
        <v>183</v>
      </c>
      <c r="F48" s="2" t="s">
        <v>184</v>
      </c>
      <c r="G48" s="2" t="s">
        <v>85</v>
      </c>
      <c r="H48" s="2">
        <v>0</v>
      </c>
      <c r="I48" s="1">
        <v>0</v>
      </c>
      <c r="J48" s="3" t="s">
        <v>18</v>
      </c>
      <c r="K48" s="2" t="str">
        <f>J48*703.59</f>
        <v>0</v>
      </c>
      <c r="L48" s="5"/>
    </row>
    <row r="49" spans="1:12" customHeight="1" ht="105" outlineLevel="4">
      <c r="A49" s="1"/>
      <c r="B49" s="1">
        <v>823193</v>
      </c>
      <c r="C49" s="1" t="s">
        <v>185</v>
      </c>
      <c r="D49" s="1" t="s">
        <v>186</v>
      </c>
      <c r="E49" s="2" t="s">
        <v>187</v>
      </c>
      <c r="F49" s="2" t="s">
        <v>188</v>
      </c>
      <c r="G49" s="2">
        <v>9</v>
      </c>
      <c r="H49" s="2">
        <v>0</v>
      </c>
      <c r="I49" s="1">
        <v>0</v>
      </c>
      <c r="J49" s="3" t="s">
        <v>18</v>
      </c>
      <c r="K49" s="2" t="str">
        <f>J49*998.11</f>
        <v>0</v>
      </c>
      <c r="L49" s="5"/>
    </row>
    <row r="50" spans="1:12" customHeight="1" ht="105" outlineLevel="4">
      <c r="A50" s="1"/>
      <c r="B50" s="1">
        <v>823194</v>
      </c>
      <c r="C50" s="1" t="s">
        <v>189</v>
      </c>
      <c r="D50" s="1" t="s">
        <v>190</v>
      </c>
      <c r="E50" s="2" t="s">
        <v>191</v>
      </c>
      <c r="F50" s="2" t="s">
        <v>192</v>
      </c>
      <c r="G50" s="2" t="s">
        <v>85</v>
      </c>
      <c r="H50" s="2">
        <v>0</v>
      </c>
      <c r="I50" s="1">
        <v>0</v>
      </c>
      <c r="J50" s="3" t="s">
        <v>18</v>
      </c>
      <c r="K50" s="2" t="str">
        <f>J50*1270.33</f>
        <v>0</v>
      </c>
      <c r="L50" s="5"/>
    </row>
    <row r="51" spans="1:12" customHeight="1" ht="105" outlineLevel="4">
      <c r="A51" s="1"/>
      <c r="B51" s="1">
        <v>824045</v>
      </c>
      <c r="C51" s="1" t="s">
        <v>193</v>
      </c>
      <c r="D51" s="1" t="s">
        <v>194</v>
      </c>
      <c r="E51" s="2" t="s">
        <v>195</v>
      </c>
      <c r="F51" s="2" t="s">
        <v>196</v>
      </c>
      <c r="G51" s="2" t="s">
        <v>85</v>
      </c>
      <c r="H51" s="2">
        <v>0</v>
      </c>
      <c r="I51" s="1">
        <v>0</v>
      </c>
      <c r="J51" s="3" t="s">
        <v>18</v>
      </c>
      <c r="K51" s="2" t="str">
        <f>J51*1079.93</f>
        <v>0</v>
      </c>
      <c r="L51" s="5"/>
    </row>
    <row r="52" spans="1:12" customHeight="1" ht="105" outlineLevel="4">
      <c r="A52" s="1"/>
      <c r="B52" s="1">
        <v>824046</v>
      </c>
      <c r="C52" s="1" t="s">
        <v>197</v>
      </c>
      <c r="D52" s="1" t="s">
        <v>198</v>
      </c>
      <c r="E52" s="2" t="s">
        <v>199</v>
      </c>
      <c r="F52" s="2" t="s">
        <v>200</v>
      </c>
      <c r="G52" s="2">
        <v>8</v>
      </c>
      <c r="H52" s="2">
        <v>0</v>
      </c>
      <c r="I52" s="1">
        <v>0</v>
      </c>
      <c r="J52" s="3" t="s">
        <v>18</v>
      </c>
      <c r="K52" s="2" t="str">
        <f>J52*1512.79</f>
        <v>0</v>
      </c>
      <c r="L52" s="5"/>
    </row>
    <row r="53" spans="1:12" customHeight="1" ht="105" outlineLevel="4">
      <c r="A53" s="1"/>
      <c r="B53" s="1">
        <v>824047</v>
      </c>
      <c r="C53" s="1" t="s">
        <v>201</v>
      </c>
      <c r="D53" s="1" t="s">
        <v>202</v>
      </c>
      <c r="E53" s="2" t="s">
        <v>203</v>
      </c>
      <c r="F53" s="2" t="s">
        <v>204</v>
      </c>
      <c r="G53" s="2" t="s">
        <v>85</v>
      </c>
      <c r="H53" s="2">
        <v>0</v>
      </c>
      <c r="I53" s="1">
        <v>0</v>
      </c>
      <c r="J53" s="3" t="s">
        <v>18</v>
      </c>
      <c r="K53" s="2" t="str">
        <f>J53*1956.06</f>
        <v>0</v>
      </c>
      <c r="L53" s="5"/>
    </row>
    <row r="54" spans="1:12" customHeight="1" ht="105" outlineLevel="4">
      <c r="A54" s="1"/>
      <c r="B54" s="1">
        <v>824785</v>
      </c>
      <c r="C54" s="1" t="s">
        <v>205</v>
      </c>
      <c r="D54" s="1" t="s">
        <v>206</v>
      </c>
      <c r="E54" s="2" t="s">
        <v>207</v>
      </c>
      <c r="F54" s="2" t="s">
        <v>208</v>
      </c>
      <c r="G54" s="2">
        <v>8</v>
      </c>
      <c r="H54" s="2">
        <v>0</v>
      </c>
      <c r="I54" s="1">
        <v>0</v>
      </c>
      <c r="J54" s="3" t="s">
        <v>18</v>
      </c>
      <c r="K54" s="2" t="str">
        <f>J54*1053.15</f>
        <v>0</v>
      </c>
      <c r="L54" s="5"/>
    </row>
    <row r="55" spans="1:12" customHeight="1" ht="105" outlineLevel="4">
      <c r="A55" s="1"/>
      <c r="B55" s="1">
        <v>824786</v>
      </c>
      <c r="C55" s="1" t="s">
        <v>209</v>
      </c>
      <c r="D55" s="1" t="s">
        <v>210</v>
      </c>
      <c r="E55" s="2" t="s">
        <v>211</v>
      </c>
      <c r="F55" s="2" t="s">
        <v>212</v>
      </c>
      <c r="G55" s="2">
        <v>5</v>
      </c>
      <c r="H55" s="2">
        <v>0</v>
      </c>
      <c r="I55" s="1">
        <v>0</v>
      </c>
      <c r="J55" s="3" t="s">
        <v>18</v>
      </c>
      <c r="K55" s="2" t="str">
        <f>J55*1185.54</f>
        <v>0</v>
      </c>
      <c r="L55" s="5"/>
    </row>
    <row r="56" spans="1:12" customHeight="1" ht="105" outlineLevel="4">
      <c r="A56" s="1"/>
      <c r="B56" s="1">
        <v>824787</v>
      </c>
      <c r="C56" s="1" t="s">
        <v>213</v>
      </c>
      <c r="D56" s="1" t="s">
        <v>214</v>
      </c>
      <c r="E56" s="2" t="s">
        <v>215</v>
      </c>
      <c r="F56" s="2" t="s">
        <v>216</v>
      </c>
      <c r="G56" s="2">
        <v>7</v>
      </c>
      <c r="H56" s="2">
        <v>0</v>
      </c>
      <c r="I56" s="1">
        <v>0</v>
      </c>
      <c r="J56" s="3" t="s">
        <v>18</v>
      </c>
      <c r="K56" s="2" t="str">
        <f>J56*1533.61</f>
        <v>0</v>
      </c>
      <c r="L56" s="5"/>
    </row>
    <row r="57" spans="1:12" customHeight="1" ht="105" outlineLevel="4">
      <c r="A57" s="1"/>
      <c r="B57" s="1">
        <v>824788</v>
      </c>
      <c r="C57" s="1" t="s">
        <v>217</v>
      </c>
      <c r="D57" s="1" t="s">
        <v>218</v>
      </c>
      <c r="E57" s="2" t="s">
        <v>219</v>
      </c>
      <c r="F57" s="2" t="s">
        <v>220</v>
      </c>
      <c r="G57" s="2">
        <v>6</v>
      </c>
      <c r="H57" s="2">
        <v>0</v>
      </c>
      <c r="I57" s="1">
        <v>0</v>
      </c>
      <c r="J57" s="3" t="s">
        <v>18</v>
      </c>
      <c r="K57" s="2" t="str">
        <f>J57*1712.11</f>
        <v>0</v>
      </c>
      <c r="L57" s="5"/>
    </row>
    <row r="58" spans="1:12" customHeight="1" ht="105" outlineLevel="4">
      <c r="A58" s="1"/>
      <c r="B58" s="1">
        <v>824789</v>
      </c>
      <c r="C58" s="1" t="s">
        <v>221</v>
      </c>
      <c r="D58" s="1" t="s">
        <v>222</v>
      </c>
      <c r="E58" s="2" t="s">
        <v>223</v>
      </c>
      <c r="F58" s="2" t="s">
        <v>224</v>
      </c>
      <c r="G58" s="2" t="s">
        <v>85</v>
      </c>
      <c r="H58" s="2">
        <v>0</v>
      </c>
      <c r="I58" s="1">
        <v>0</v>
      </c>
      <c r="J58" s="3" t="s">
        <v>18</v>
      </c>
      <c r="K58" s="2" t="str">
        <f>J58*2043.83</f>
        <v>0</v>
      </c>
      <c r="L58" s="5"/>
    </row>
    <row r="59" spans="1:12" customHeight="1" ht="105" outlineLevel="4">
      <c r="A59" s="1"/>
      <c r="B59" s="1">
        <v>824790</v>
      </c>
      <c r="C59" s="1" t="s">
        <v>225</v>
      </c>
      <c r="D59" s="1" t="s">
        <v>226</v>
      </c>
      <c r="E59" s="2" t="s">
        <v>227</v>
      </c>
      <c r="F59" s="2" t="s">
        <v>228</v>
      </c>
      <c r="G59" s="2">
        <v>5</v>
      </c>
      <c r="H59" s="2">
        <v>0</v>
      </c>
      <c r="I59" s="1">
        <v>0</v>
      </c>
      <c r="J59" s="3" t="s">
        <v>18</v>
      </c>
      <c r="K59" s="2" t="str">
        <f>J59*2247.61</f>
        <v>0</v>
      </c>
      <c r="L59" s="5"/>
    </row>
    <row r="60" spans="1:12" customHeight="1" ht="105" outlineLevel="4">
      <c r="A60" s="1"/>
      <c r="B60" s="1">
        <v>824791</v>
      </c>
      <c r="C60" s="1" t="s">
        <v>229</v>
      </c>
      <c r="D60" s="1" t="s">
        <v>230</v>
      </c>
      <c r="E60" s="2" t="s">
        <v>231</v>
      </c>
      <c r="F60" s="2" t="s">
        <v>232</v>
      </c>
      <c r="G60" s="2">
        <v>10</v>
      </c>
      <c r="H60" s="2">
        <v>0</v>
      </c>
      <c r="I60" s="1">
        <v>0</v>
      </c>
      <c r="J60" s="3" t="s">
        <v>18</v>
      </c>
      <c r="K60" s="2" t="str">
        <f>J60*2377.03</f>
        <v>0</v>
      </c>
      <c r="L60" s="5"/>
    </row>
    <row r="61" spans="1:12" customHeight="1" ht="105" outlineLevel="4">
      <c r="A61" s="1"/>
      <c r="B61" s="1">
        <v>824792</v>
      </c>
      <c r="C61" s="1" t="s">
        <v>233</v>
      </c>
      <c r="D61" s="1" t="s">
        <v>234</v>
      </c>
      <c r="E61" s="2" t="s">
        <v>235</v>
      </c>
      <c r="F61" s="2" t="s">
        <v>236</v>
      </c>
      <c r="G61" s="2">
        <v>3</v>
      </c>
      <c r="H61" s="2">
        <v>0</v>
      </c>
      <c r="I61" s="1">
        <v>0</v>
      </c>
      <c r="J61" s="3" t="s">
        <v>18</v>
      </c>
      <c r="K61" s="2" t="str">
        <f>J61*2894.68</f>
        <v>0</v>
      </c>
      <c r="L61" s="5"/>
    </row>
    <row r="62" spans="1:12" customHeight="1" ht="105" outlineLevel="4">
      <c r="A62" s="1"/>
      <c r="B62" s="1">
        <v>824793</v>
      </c>
      <c r="C62" s="1" t="s">
        <v>237</v>
      </c>
      <c r="D62" s="1" t="s">
        <v>238</v>
      </c>
      <c r="E62" s="2" t="s">
        <v>239</v>
      </c>
      <c r="F62" s="2" t="s">
        <v>240</v>
      </c>
      <c r="G62" s="2">
        <v>7</v>
      </c>
      <c r="H62" s="2">
        <v>0</v>
      </c>
      <c r="I62" s="1">
        <v>0</v>
      </c>
      <c r="J62" s="3" t="s">
        <v>18</v>
      </c>
      <c r="K62" s="2" t="str">
        <f>J62*908.86</f>
        <v>0</v>
      </c>
      <c r="L62" s="5"/>
    </row>
    <row r="63" spans="1:12" customHeight="1" ht="105" outlineLevel="4">
      <c r="A63" s="1"/>
      <c r="B63" s="1">
        <v>824794</v>
      </c>
      <c r="C63" s="1" t="s">
        <v>241</v>
      </c>
      <c r="D63" s="1" t="s">
        <v>242</v>
      </c>
      <c r="E63" s="2" t="s">
        <v>243</v>
      </c>
      <c r="F63" s="2" t="s">
        <v>244</v>
      </c>
      <c r="G63" s="2">
        <v>2</v>
      </c>
      <c r="H63" s="2">
        <v>0</v>
      </c>
      <c r="I63" s="1">
        <v>0</v>
      </c>
      <c r="J63" s="3" t="s">
        <v>18</v>
      </c>
      <c r="K63" s="2" t="str">
        <f>J63*1069.51</f>
        <v>0</v>
      </c>
      <c r="L63" s="5"/>
    </row>
    <row r="64" spans="1:12" customHeight="1" ht="105" outlineLevel="4">
      <c r="A64" s="1"/>
      <c r="B64" s="1">
        <v>824795</v>
      </c>
      <c r="C64" s="1" t="s">
        <v>245</v>
      </c>
      <c r="D64" s="1" t="s">
        <v>246</v>
      </c>
      <c r="E64" s="2" t="s">
        <v>247</v>
      </c>
      <c r="F64" s="2" t="s">
        <v>248</v>
      </c>
      <c r="G64" s="2">
        <v>0</v>
      </c>
      <c r="H64" s="2">
        <v>0</v>
      </c>
      <c r="I64" s="1">
        <v>0</v>
      </c>
      <c r="J64" s="3" t="s">
        <v>18</v>
      </c>
      <c r="K64" s="2" t="str">
        <f>J64*1294.13</f>
        <v>0</v>
      </c>
      <c r="L64" s="5"/>
    </row>
    <row r="65" spans="1:12" customHeight="1" ht="105" outlineLevel="4">
      <c r="A65" s="1"/>
      <c r="B65" s="1">
        <v>824796</v>
      </c>
      <c r="C65" s="1" t="s">
        <v>249</v>
      </c>
      <c r="D65" s="1" t="s">
        <v>250</v>
      </c>
      <c r="E65" s="2" t="s">
        <v>251</v>
      </c>
      <c r="F65" s="2" t="s">
        <v>252</v>
      </c>
      <c r="G65" s="2">
        <v>4</v>
      </c>
      <c r="H65" s="2">
        <v>0</v>
      </c>
      <c r="I65" s="1">
        <v>0</v>
      </c>
      <c r="J65" s="3" t="s">
        <v>18</v>
      </c>
      <c r="K65" s="2" t="str">
        <f>J65*1265.86</f>
        <v>0</v>
      </c>
      <c r="L65" s="5"/>
    </row>
    <row r="66" spans="1:12" customHeight="1" ht="105" outlineLevel="4">
      <c r="A66" s="1"/>
      <c r="B66" s="1">
        <v>824797</v>
      </c>
      <c r="C66" s="1" t="s">
        <v>253</v>
      </c>
      <c r="D66" s="1" t="s">
        <v>254</v>
      </c>
      <c r="E66" s="2" t="s">
        <v>255</v>
      </c>
      <c r="F66" s="2" t="s">
        <v>256</v>
      </c>
      <c r="G66" s="2">
        <v>5</v>
      </c>
      <c r="H66" s="2">
        <v>0</v>
      </c>
      <c r="I66" s="1">
        <v>0</v>
      </c>
      <c r="J66" s="3" t="s">
        <v>18</v>
      </c>
      <c r="K66" s="2" t="str">
        <f>J66*1438.41</f>
        <v>0</v>
      </c>
      <c r="L66" s="5"/>
    </row>
    <row r="67" spans="1:12" customHeight="1" ht="105" outlineLevel="4">
      <c r="A67" s="1"/>
      <c r="B67" s="1">
        <v>824798</v>
      </c>
      <c r="C67" s="1" t="s">
        <v>257</v>
      </c>
      <c r="D67" s="1" t="s">
        <v>258</v>
      </c>
      <c r="E67" s="2" t="s">
        <v>259</v>
      </c>
      <c r="F67" s="2" t="s">
        <v>260</v>
      </c>
      <c r="G67" s="2">
        <v>0</v>
      </c>
      <c r="H67" s="2">
        <v>0</v>
      </c>
      <c r="I67" s="1">
        <v>0</v>
      </c>
      <c r="J67" s="3" t="s">
        <v>18</v>
      </c>
      <c r="K67" s="2" t="str">
        <f>J67*1944.16</f>
        <v>0</v>
      </c>
      <c r="L67" s="5"/>
    </row>
    <row r="68" spans="1:12" customHeight="1" ht="105" outlineLevel="4">
      <c r="A68" s="1"/>
      <c r="B68" s="1">
        <v>824799</v>
      </c>
      <c r="C68" s="1" t="s">
        <v>261</v>
      </c>
      <c r="D68" s="1" t="s">
        <v>262</v>
      </c>
      <c r="E68" s="2" t="s">
        <v>263</v>
      </c>
      <c r="F68" s="2" t="s">
        <v>264</v>
      </c>
      <c r="G68" s="2">
        <v>7</v>
      </c>
      <c r="H68" s="2">
        <v>0</v>
      </c>
      <c r="I68" s="1">
        <v>0</v>
      </c>
      <c r="J68" s="3" t="s">
        <v>18</v>
      </c>
      <c r="K68" s="2" t="str">
        <f>J68*1680.88</f>
        <v>0</v>
      </c>
      <c r="L68" s="5"/>
    </row>
    <row r="69" spans="1:12" customHeight="1" ht="105" outlineLevel="4">
      <c r="A69" s="1"/>
      <c r="B69" s="1">
        <v>824800</v>
      </c>
      <c r="C69" s="1" t="s">
        <v>265</v>
      </c>
      <c r="D69" s="1" t="s">
        <v>266</v>
      </c>
      <c r="E69" s="2" t="s">
        <v>267</v>
      </c>
      <c r="F69" s="2" t="s">
        <v>268</v>
      </c>
      <c r="G69" s="2">
        <v>5</v>
      </c>
      <c r="H69" s="2">
        <v>0</v>
      </c>
      <c r="I69" s="1">
        <v>0</v>
      </c>
      <c r="J69" s="3" t="s">
        <v>18</v>
      </c>
      <c r="K69" s="2" t="str">
        <f>J69*1957.55</f>
        <v>0</v>
      </c>
      <c r="L69" s="5"/>
    </row>
    <row r="70" spans="1:12" customHeight="1" ht="105" outlineLevel="4">
      <c r="A70" s="1"/>
      <c r="B70" s="1">
        <v>824801</v>
      </c>
      <c r="C70" s="1" t="s">
        <v>269</v>
      </c>
      <c r="D70" s="1" t="s">
        <v>270</v>
      </c>
      <c r="E70" s="2" t="s">
        <v>271</v>
      </c>
      <c r="F70" s="2" t="s">
        <v>272</v>
      </c>
      <c r="G70" s="2">
        <v>0</v>
      </c>
      <c r="H70" s="2">
        <v>0</v>
      </c>
      <c r="I70" s="1">
        <v>0</v>
      </c>
      <c r="J70" s="3" t="s">
        <v>18</v>
      </c>
      <c r="K70" s="2" t="str">
        <f>J70*2594.20</f>
        <v>0</v>
      </c>
      <c r="L70" s="5"/>
    </row>
    <row r="71" spans="1:12" customHeight="1" ht="105" outlineLevel="4">
      <c r="A71" s="1"/>
      <c r="B71" s="1">
        <v>824802</v>
      </c>
      <c r="C71" s="1" t="s">
        <v>273</v>
      </c>
      <c r="D71" s="1" t="s">
        <v>274</v>
      </c>
      <c r="E71" s="2" t="s">
        <v>275</v>
      </c>
      <c r="F71" s="2" t="s">
        <v>268</v>
      </c>
      <c r="G71" s="2">
        <v>9</v>
      </c>
      <c r="H71" s="2">
        <v>0</v>
      </c>
      <c r="I71" s="1">
        <v>0</v>
      </c>
      <c r="J71" s="3" t="s">
        <v>18</v>
      </c>
      <c r="K71" s="2" t="str">
        <f>J71*1957.55</f>
        <v>0</v>
      </c>
      <c r="L71" s="5"/>
    </row>
    <row r="72" spans="1:12" customHeight="1" ht="105" outlineLevel="4">
      <c r="A72" s="1"/>
      <c r="B72" s="1">
        <v>824803</v>
      </c>
      <c r="C72" s="1" t="s">
        <v>276</v>
      </c>
      <c r="D72" s="1" t="s">
        <v>277</v>
      </c>
      <c r="E72" s="2" t="s">
        <v>278</v>
      </c>
      <c r="F72" s="2" t="s">
        <v>279</v>
      </c>
      <c r="G72" s="2">
        <v>0</v>
      </c>
      <c r="H72" s="2">
        <v>0</v>
      </c>
      <c r="I72" s="1">
        <v>0</v>
      </c>
      <c r="J72" s="3" t="s">
        <v>18</v>
      </c>
      <c r="K72" s="2" t="str">
        <f>J72*2075.06</f>
        <v>0</v>
      </c>
      <c r="L72" s="5"/>
    </row>
    <row r="73" spans="1:12" customHeight="1" ht="105" outlineLevel="4">
      <c r="A73" s="1"/>
      <c r="B73" s="1">
        <v>824804</v>
      </c>
      <c r="C73" s="1" t="s">
        <v>280</v>
      </c>
      <c r="D73" s="1" t="s">
        <v>281</v>
      </c>
      <c r="E73" s="2" t="s">
        <v>282</v>
      </c>
      <c r="F73" s="2" t="s">
        <v>283</v>
      </c>
      <c r="G73" s="2">
        <v>0</v>
      </c>
      <c r="H73" s="2">
        <v>0</v>
      </c>
      <c r="I73" s="1">
        <v>0</v>
      </c>
      <c r="J73" s="3" t="s">
        <v>18</v>
      </c>
      <c r="K73" s="2" t="str">
        <f>J73*2292.24</f>
        <v>0</v>
      </c>
      <c r="L73" s="5"/>
    </row>
    <row r="74" spans="1:12" customHeight="1" ht="105" outlineLevel="4">
      <c r="A74" s="1"/>
      <c r="B74" s="1">
        <v>829311</v>
      </c>
      <c r="C74" s="1" t="s">
        <v>284</v>
      </c>
      <c r="D74" s="1" t="s">
        <v>285</v>
      </c>
      <c r="E74" s="2" t="s">
        <v>286</v>
      </c>
      <c r="F74" s="2" t="s">
        <v>287</v>
      </c>
      <c r="G74" s="2">
        <v>6</v>
      </c>
      <c r="H74" s="2">
        <v>0</v>
      </c>
      <c r="I74" s="1">
        <v>0</v>
      </c>
      <c r="J74" s="3" t="s">
        <v>18</v>
      </c>
      <c r="K74" s="2" t="str">
        <f>J74*1054.64</f>
        <v>0</v>
      </c>
      <c r="L74" s="5"/>
    </row>
    <row r="75" spans="1:12" customHeight="1" ht="105" outlineLevel="4">
      <c r="A75" s="1"/>
      <c r="B75" s="1">
        <v>829312</v>
      </c>
      <c r="C75" s="1" t="s">
        <v>288</v>
      </c>
      <c r="D75" s="1" t="s">
        <v>289</v>
      </c>
      <c r="E75" s="2" t="s">
        <v>290</v>
      </c>
      <c r="F75" s="2" t="s">
        <v>291</v>
      </c>
      <c r="G75" s="2">
        <v>5</v>
      </c>
      <c r="H75" s="2">
        <v>0</v>
      </c>
      <c r="I75" s="1">
        <v>0</v>
      </c>
      <c r="J75" s="3" t="s">
        <v>18</v>
      </c>
      <c r="K75" s="2" t="str">
        <f>J75*1563.36</f>
        <v>0</v>
      </c>
      <c r="L75" s="5"/>
    </row>
    <row r="76" spans="1:12" customHeight="1" ht="105" outlineLevel="4">
      <c r="A76" s="1"/>
      <c r="B76" s="1">
        <v>829313</v>
      </c>
      <c r="C76" s="1" t="s">
        <v>292</v>
      </c>
      <c r="D76" s="1" t="s">
        <v>293</v>
      </c>
      <c r="E76" s="2" t="s">
        <v>294</v>
      </c>
      <c r="F76" s="2" t="s">
        <v>295</v>
      </c>
      <c r="G76" s="2" t="s">
        <v>85</v>
      </c>
      <c r="H76" s="2">
        <v>0</v>
      </c>
      <c r="I76" s="1">
        <v>0</v>
      </c>
      <c r="J76" s="3" t="s">
        <v>18</v>
      </c>
      <c r="K76" s="2" t="str">
        <f>J76*2064.65</f>
        <v>0</v>
      </c>
      <c r="L76" s="5"/>
    </row>
    <row r="77" spans="1:12" customHeight="1" ht="105" outlineLevel="4">
      <c r="A77" s="1"/>
      <c r="B77" s="1">
        <v>829314</v>
      </c>
      <c r="C77" s="1" t="s">
        <v>296</v>
      </c>
      <c r="D77" s="1" t="s">
        <v>297</v>
      </c>
      <c r="E77" s="2" t="s">
        <v>298</v>
      </c>
      <c r="F77" s="2" t="s">
        <v>299</v>
      </c>
      <c r="G77" s="2" t="s">
        <v>85</v>
      </c>
      <c r="H77" s="2">
        <v>0</v>
      </c>
      <c r="I77" s="1">
        <v>0</v>
      </c>
      <c r="J77" s="3" t="s">
        <v>18</v>
      </c>
      <c r="K77" s="2" t="str">
        <f>J77*2454.38</f>
        <v>0</v>
      </c>
      <c r="L77" s="5"/>
    </row>
    <row r="78" spans="1:12" customHeight="1" ht="105" outlineLevel="4">
      <c r="A78" s="1"/>
      <c r="B78" s="1">
        <v>829315</v>
      </c>
      <c r="C78" s="1" t="s">
        <v>300</v>
      </c>
      <c r="D78" s="1" t="s">
        <v>301</v>
      </c>
      <c r="E78" s="2" t="s">
        <v>302</v>
      </c>
      <c r="F78" s="2" t="s">
        <v>303</v>
      </c>
      <c r="G78" s="2">
        <v>0</v>
      </c>
      <c r="H78" s="2">
        <v>0</v>
      </c>
      <c r="I78" s="1">
        <v>0</v>
      </c>
      <c r="J78" s="3" t="s">
        <v>18</v>
      </c>
      <c r="K78" s="2" t="str">
        <f>J78*1160.25</f>
        <v>0</v>
      </c>
      <c r="L78" s="5"/>
    </row>
    <row r="79" spans="1:12" customHeight="1" ht="105" outlineLevel="4">
      <c r="A79" s="1"/>
      <c r="B79" s="1">
        <v>829316</v>
      </c>
      <c r="C79" s="1" t="s">
        <v>304</v>
      </c>
      <c r="D79" s="1" t="s">
        <v>305</v>
      </c>
      <c r="E79" s="2" t="s">
        <v>306</v>
      </c>
      <c r="F79" s="2" t="s">
        <v>307</v>
      </c>
      <c r="G79" s="2">
        <v>2</v>
      </c>
      <c r="H79" s="2">
        <v>0</v>
      </c>
      <c r="I79" s="1">
        <v>0</v>
      </c>
      <c r="J79" s="3" t="s">
        <v>18</v>
      </c>
      <c r="K79" s="2" t="str">
        <f>J79*1676.41</f>
        <v>0</v>
      </c>
      <c r="L79" s="5"/>
    </row>
    <row r="80" spans="1:12" customHeight="1" ht="105" outlineLevel="4">
      <c r="A80" s="1"/>
      <c r="B80" s="1">
        <v>829317</v>
      </c>
      <c r="C80" s="1" t="s">
        <v>308</v>
      </c>
      <c r="D80" s="1" t="s">
        <v>309</v>
      </c>
      <c r="E80" s="2" t="s">
        <v>310</v>
      </c>
      <c r="F80" s="2" t="s">
        <v>311</v>
      </c>
      <c r="G80" s="2">
        <v>0</v>
      </c>
      <c r="H80" s="2">
        <v>0</v>
      </c>
      <c r="I80" s="1">
        <v>0</v>
      </c>
      <c r="J80" s="3" t="s">
        <v>18</v>
      </c>
      <c r="K80" s="2" t="str">
        <f>J80*2244.64</f>
        <v>0</v>
      </c>
      <c r="L80" s="5"/>
    </row>
    <row r="81" spans="1:12" customHeight="1" ht="105" outlineLevel="4">
      <c r="A81" s="1"/>
      <c r="B81" s="1">
        <v>829318</v>
      </c>
      <c r="C81" s="1" t="s">
        <v>312</v>
      </c>
      <c r="D81" s="1" t="s">
        <v>313</v>
      </c>
      <c r="E81" s="2" t="s">
        <v>314</v>
      </c>
      <c r="F81" s="2" t="s">
        <v>315</v>
      </c>
      <c r="G81" s="2">
        <v>0</v>
      </c>
      <c r="H81" s="2">
        <v>0</v>
      </c>
      <c r="I81" s="1">
        <v>0</v>
      </c>
      <c r="J81" s="3" t="s">
        <v>18</v>
      </c>
      <c r="K81" s="2" t="str">
        <f>J81*2945.25</f>
        <v>0</v>
      </c>
      <c r="L81" s="5"/>
    </row>
    <row r="82" spans="1:12" outlineLevel="2">
      <c r="A82" s="8" t="s">
        <v>316</v>
      </c>
      <c r="B82" s="8"/>
      <c r="C82" s="8"/>
      <c r="D82" s="8"/>
      <c r="E82" s="8"/>
      <c r="F82" s="8"/>
      <c r="G82" s="8"/>
      <c r="H82" s="8"/>
      <c r="I82" s="8"/>
      <c r="J82" s="8"/>
      <c r="K82" s="8"/>
      <c r="L82" s="5"/>
    </row>
    <row r="83" spans="1:12" customHeight="1" ht="105" outlineLevel="4">
      <c r="A83" s="1"/>
      <c r="B83" s="1">
        <v>837028</v>
      </c>
      <c r="C83" s="1" t="s">
        <v>317</v>
      </c>
      <c r="D83" s="1" t="s">
        <v>318</v>
      </c>
      <c r="E83" s="2" t="s">
        <v>319</v>
      </c>
      <c r="F83" s="2" t="s">
        <v>320</v>
      </c>
      <c r="G83" s="2" t="s">
        <v>85</v>
      </c>
      <c r="H83" s="2">
        <v>0</v>
      </c>
      <c r="I83" s="1">
        <v>0</v>
      </c>
      <c r="J83" s="3" t="s">
        <v>18</v>
      </c>
      <c r="K83" s="2" t="str">
        <f>J83*1037.53</f>
        <v>0</v>
      </c>
      <c r="L83" s="5"/>
    </row>
    <row r="84" spans="1:12" customHeight="1" ht="105" outlineLevel="4">
      <c r="A84" s="1"/>
      <c r="B84" s="1">
        <v>837029</v>
      </c>
      <c r="C84" s="1" t="s">
        <v>321</v>
      </c>
      <c r="D84" s="1" t="s">
        <v>322</v>
      </c>
      <c r="E84" s="2" t="s">
        <v>323</v>
      </c>
      <c r="F84" s="2" t="s">
        <v>324</v>
      </c>
      <c r="G84" s="2" t="s">
        <v>85</v>
      </c>
      <c r="H84" s="2">
        <v>0</v>
      </c>
      <c r="I84" s="1">
        <v>0</v>
      </c>
      <c r="J84" s="3" t="s">
        <v>18</v>
      </c>
      <c r="K84" s="2" t="str">
        <f>J84*1558.51</f>
        <v>0</v>
      </c>
      <c r="L84" s="5"/>
    </row>
    <row r="85" spans="1:12" customHeight="1" ht="105" outlineLevel="4">
      <c r="A85" s="1"/>
      <c r="B85" s="1">
        <v>837030</v>
      </c>
      <c r="C85" s="1" t="s">
        <v>325</v>
      </c>
      <c r="D85" s="1" t="s">
        <v>326</v>
      </c>
      <c r="E85" s="2" t="s">
        <v>327</v>
      </c>
      <c r="F85" s="2" t="s">
        <v>328</v>
      </c>
      <c r="G85" s="2">
        <v>8</v>
      </c>
      <c r="H85" s="2">
        <v>0</v>
      </c>
      <c r="I85" s="1">
        <v>0</v>
      </c>
      <c r="J85" s="3" t="s">
        <v>18</v>
      </c>
      <c r="K85" s="2" t="str">
        <f>J85*2027.27</f>
        <v>0</v>
      </c>
      <c r="L85" s="5"/>
    </row>
    <row r="86" spans="1:12" customHeight="1" ht="105" outlineLevel="4">
      <c r="A86" s="1"/>
      <c r="B86" s="1">
        <v>837031</v>
      </c>
      <c r="C86" s="1" t="s">
        <v>329</v>
      </c>
      <c r="D86" s="1" t="s">
        <v>330</v>
      </c>
      <c r="E86" s="2" t="s">
        <v>331</v>
      </c>
      <c r="F86" s="2" t="s">
        <v>332</v>
      </c>
      <c r="G86" s="2">
        <v>5</v>
      </c>
      <c r="H86" s="2">
        <v>0</v>
      </c>
      <c r="I86" s="1">
        <v>0</v>
      </c>
      <c r="J86" s="3" t="s">
        <v>18</v>
      </c>
      <c r="K86" s="2" t="str">
        <f>J86*2558.85</f>
        <v>0</v>
      </c>
      <c r="L86" s="5"/>
    </row>
    <row r="87" spans="1:12" customHeight="1" ht="105" outlineLevel="4">
      <c r="A87" s="1"/>
      <c r="B87" s="1">
        <v>837032</v>
      </c>
      <c r="C87" s="1" t="s">
        <v>333</v>
      </c>
      <c r="D87" s="1" t="s">
        <v>334</v>
      </c>
      <c r="E87" s="2" t="s">
        <v>335</v>
      </c>
      <c r="F87" s="2" t="s">
        <v>336</v>
      </c>
      <c r="G87" s="2">
        <v>2</v>
      </c>
      <c r="H87" s="2">
        <v>0</v>
      </c>
      <c r="I87" s="1">
        <v>0</v>
      </c>
      <c r="J87" s="3" t="s">
        <v>18</v>
      </c>
      <c r="K87" s="2" t="str">
        <f>J87*3357.14</f>
        <v>0</v>
      </c>
      <c r="L87" s="5"/>
    </row>
    <row r="88" spans="1:12" customHeight="1" ht="105" outlineLevel="4">
      <c r="A88" s="1"/>
      <c r="B88" s="1">
        <v>837033</v>
      </c>
      <c r="C88" s="1" t="s">
        <v>337</v>
      </c>
      <c r="D88" s="1" t="s">
        <v>338</v>
      </c>
      <c r="E88" s="2" t="s">
        <v>339</v>
      </c>
      <c r="F88" s="2" t="s">
        <v>340</v>
      </c>
      <c r="G88" s="2">
        <v>7</v>
      </c>
      <c r="H88" s="2">
        <v>0</v>
      </c>
      <c r="I88" s="1">
        <v>0</v>
      </c>
      <c r="J88" s="3" t="s">
        <v>18</v>
      </c>
      <c r="K88" s="2" t="str">
        <f>J88*1290.30</f>
        <v>0</v>
      </c>
      <c r="L88" s="5"/>
    </row>
    <row r="89" spans="1:12" customHeight="1" ht="105" outlineLevel="4">
      <c r="A89" s="1"/>
      <c r="B89" s="1">
        <v>837034</v>
      </c>
      <c r="C89" s="1" t="s">
        <v>341</v>
      </c>
      <c r="D89" s="1" t="s">
        <v>342</v>
      </c>
      <c r="E89" s="2" t="s">
        <v>343</v>
      </c>
      <c r="F89" s="2" t="s">
        <v>344</v>
      </c>
      <c r="G89" s="2">
        <v>9</v>
      </c>
      <c r="H89" s="2">
        <v>0</v>
      </c>
      <c r="I89" s="1">
        <v>0</v>
      </c>
      <c r="J89" s="3" t="s">
        <v>18</v>
      </c>
      <c r="K89" s="2" t="str">
        <f>J89*1771.14</f>
        <v>0</v>
      </c>
      <c r="L89" s="5"/>
    </row>
    <row r="90" spans="1:12" customHeight="1" ht="105" outlineLevel="4">
      <c r="A90" s="1"/>
      <c r="B90" s="1">
        <v>837035</v>
      </c>
      <c r="C90" s="1" t="s">
        <v>345</v>
      </c>
      <c r="D90" s="1" t="s">
        <v>346</v>
      </c>
      <c r="E90" s="2" t="s">
        <v>347</v>
      </c>
      <c r="F90" s="2" t="s">
        <v>348</v>
      </c>
      <c r="G90" s="2">
        <v>7</v>
      </c>
      <c r="H90" s="2">
        <v>0</v>
      </c>
      <c r="I90" s="1">
        <v>0</v>
      </c>
      <c r="J90" s="3" t="s">
        <v>18</v>
      </c>
      <c r="K90" s="2" t="str">
        <f>J90*2276.15</f>
        <v>0</v>
      </c>
      <c r="L90" s="5"/>
    </row>
    <row r="91" spans="1:12" customHeight="1" ht="105" outlineLevel="4">
      <c r="A91" s="1"/>
      <c r="B91" s="1">
        <v>837036</v>
      </c>
      <c r="C91" s="1" t="s">
        <v>349</v>
      </c>
      <c r="D91" s="1" t="s">
        <v>350</v>
      </c>
      <c r="E91" s="2" t="s">
        <v>351</v>
      </c>
      <c r="F91" s="2" t="s">
        <v>352</v>
      </c>
      <c r="G91" s="2">
        <v>5</v>
      </c>
      <c r="H91" s="2">
        <v>0</v>
      </c>
      <c r="I91" s="1">
        <v>0</v>
      </c>
      <c r="J91" s="3" t="s">
        <v>18</v>
      </c>
      <c r="K91" s="2" t="str">
        <f>J91*2843.98</f>
        <v>0</v>
      </c>
      <c r="L91" s="5"/>
    </row>
    <row r="92" spans="1:12" customHeight="1" ht="105" outlineLevel="4">
      <c r="A92" s="1"/>
      <c r="B92" s="1">
        <v>837037</v>
      </c>
      <c r="C92" s="1" t="s">
        <v>353</v>
      </c>
      <c r="D92" s="1" t="s">
        <v>354</v>
      </c>
      <c r="E92" s="2" t="s">
        <v>355</v>
      </c>
      <c r="F92" s="2" t="s">
        <v>356</v>
      </c>
      <c r="G92" s="2">
        <v>3</v>
      </c>
      <c r="H92" s="2">
        <v>0</v>
      </c>
      <c r="I92" s="1">
        <v>0</v>
      </c>
      <c r="J92" s="3" t="s">
        <v>18</v>
      </c>
      <c r="K92" s="2" t="str">
        <f>J92*3767.60</f>
        <v>0</v>
      </c>
      <c r="L92" s="5"/>
    </row>
    <row r="93" spans="1:12" outlineLevel="2">
      <c r="A93" s="8" t="s">
        <v>357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5"/>
    </row>
    <row r="94" spans="1:12" customHeight="1" ht="105" outlineLevel="4">
      <c r="A94" s="1"/>
      <c r="B94" s="1">
        <v>820631</v>
      </c>
      <c r="C94" s="1" t="s">
        <v>358</v>
      </c>
      <c r="D94" s="1" t="s">
        <v>359</v>
      </c>
      <c r="E94" s="2" t="s">
        <v>360</v>
      </c>
      <c r="F94" s="2" t="s">
        <v>361</v>
      </c>
      <c r="G94" s="2">
        <v>0</v>
      </c>
      <c r="H94" s="2" t="s">
        <v>85</v>
      </c>
      <c r="I94" s="1">
        <v>0</v>
      </c>
      <c r="J94" s="3" t="s">
        <v>18</v>
      </c>
      <c r="K94" s="2" t="str">
        <f>J94*5303.00</f>
        <v>0</v>
      </c>
      <c r="L94" s="5"/>
    </row>
    <row r="95" spans="1:12" customHeight="1" ht="105" outlineLevel="4">
      <c r="A95" s="1"/>
      <c r="B95" s="1">
        <v>820632</v>
      </c>
      <c r="C95" s="1" t="s">
        <v>362</v>
      </c>
      <c r="D95" s="1" t="s">
        <v>363</v>
      </c>
      <c r="E95" s="2" t="s">
        <v>364</v>
      </c>
      <c r="F95" s="2" t="s">
        <v>365</v>
      </c>
      <c r="G95" s="2">
        <v>0</v>
      </c>
      <c r="H95" s="2">
        <v>0</v>
      </c>
      <c r="I95" s="1">
        <v>0</v>
      </c>
      <c r="J95" s="3" t="s">
        <v>18</v>
      </c>
      <c r="K95" s="2" t="str">
        <f>J95*6114.00</f>
        <v>0</v>
      </c>
      <c r="L95" s="5"/>
    </row>
    <row r="96" spans="1:12" customHeight="1" ht="105" outlineLevel="4">
      <c r="A96" s="1"/>
      <c r="B96" s="1">
        <v>820633</v>
      </c>
      <c r="C96" s="1" t="s">
        <v>366</v>
      </c>
      <c r="D96" s="1" t="s">
        <v>367</v>
      </c>
      <c r="E96" s="2" t="s">
        <v>368</v>
      </c>
      <c r="F96" s="2" t="s">
        <v>369</v>
      </c>
      <c r="G96" s="2">
        <v>0</v>
      </c>
      <c r="H96" s="2" t="s">
        <v>35</v>
      </c>
      <c r="I96" s="1">
        <v>0</v>
      </c>
      <c r="J96" s="3" t="s">
        <v>18</v>
      </c>
      <c r="K96" s="2" t="str">
        <f>J96*8314.00</f>
        <v>0</v>
      </c>
      <c r="L96" s="5"/>
    </row>
    <row r="97" spans="1:12" customHeight="1" ht="105" outlineLevel="4">
      <c r="A97" s="1"/>
      <c r="B97" s="1">
        <v>820634</v>
      </c>
      <c r="C97" s="1" t="s">
        <v>370</v>
      </c>
      <c r="D97" s="1" t="s">
        <v>371</v>
      </c>
      <c r="E97" s="2" t="s">
        <v>372</v>
      </c>
      <c r="F97" s="2" t="s">
        <v>373</v>
      </c>
      <c r="G97" s="2">
        <v>0</v>
      </c>
      <c r="H97" s="2" t="s">
        <v>17</v>
      </c>
      <c r="I97" s="1">
        <v>0</v>
      </c>
      <c r="J97" s="3" t="s">
        <v>18</v>
      </c>
      <c r="K97" s="2" t="str">
        <f>J97*9619.00</f>
        <v>0</v>
      </c>
      <c r="L97" s="5"/>
    </row>
    <row r="98" spans="1:12" customHeight="1" ht="105" outlineLevel="4">
      <c r="A98" s="1"/>
      <c r="B98" s="1">
        <v>820635</v>
      </c>
      <c r="C98" s="1" t="s">
        <v>374</v>
      </c>
      <c r="D98" s="1" t="s">
        <v>375</v>
      </c>
      <c r="E98" s="2" t="s">
        <v>376</v>
      </c>
      <c r="F98" s="2" t="s">
        <v>377</v>
      </c>
      <c r="G98" s="2">
        <v>0</v>
      </c>
      <c r="H98" s="2" t="s">
        <v>85</v>
      </c>
      <c r="I98" s="1">
        <v>0</v>
      </c>
      <c r="J98" s="3" t="s">
        <v>18</v>
      </c>
      <c r="K98" s="2" t="str">
        <f>J98*11681.00</f>
        <v>0</v>
      </c>
      <c r="L98" s="5"/>
    </row>
    <row r="99" spans="1:12" customHeight="1" ht="105" outlineLevel="4">
      <c r="A99" s="1"/>
      <c r="B99" s="1">
        <v>820636</v>
      </c>
      <c r="C99" s="1" t="s">
        <v>378</v>
      </c>
      <c r="D99" s="1" t="s">
        <v>379</v>
      </c>
      <c r="E99" s="2" t="s">
        <v>380</v>
      </c>
      <c r="F99" s="2" t="s">
        <v>381</v>
      </c>
      <c r="G99" s="2">
        <v>0</v>
      </c>
      <c r="H99" s="2" t="s">
        <v>17</v>
      </c>
      <c r="I99" s="1">
        <v>0</v>
      </c>
      <c r="J99" s="3" t="s">
        <v>18</v>
      </c>
      <c r="K99" s="2" t="str">
        <f>J99*2546.00</f>
        <v>0</v>
      </c>
      <c r="L99" s="5"/>
    </row>
    <row r="100" spans="1:12" customHeight="1" ht="105" outlineLevel="4">
      <c r="A100" s="1"/>
      <c r="B100" s="1">
        <v>820637</v>
      </c>
      <c r="C100" s="1" t="s">
        <v>382</v>
      </c>
      <c r="D100" s="1" t="s">
        <v>383</v>
      </c>
      <c r="E100" s="2" t="s">
        <v>384</v>
      </c>
      <c r="F100" s="2" t="s">
        <v>385</v>
      </c>
      <c r="G100" s="2">
        <v>0</v>
      </c>
      <c r="H100" s="2" t="s">
        <v>35</v>
      </c>
      <c r="I100" s="1">
        <v>0</v>
      </c>
      <c r="J100" s="3" t="s">
        <v>18</v>
      </c>
      <c r="K100" s="2" t="str">
        <f>J100*3445.00</f>
        <v>0</v>
      </c>
      <c r="L100" s="5"/>
    </row>
    <row r="101" spans="1:12" customHeight="1" ht="105" outlineLevel="4">
      <c r="A101" s="1"/>
      <c r="B101" s="1">
        <v>820638</v>
      </c>
      <c r="C101" s="1" t="s">
        <v>386</v>
      </c>
      <c r="D101" s="1" t="s">
        <v>387</v>
      </c>
      <c r="E101" s="2" t="s">
        <v>388</v>
      </c>
      <c r="F101" s="2" t="s">
        <v>389</v>
      </c>
      <c r="G101" s="2">
        <v>0</v>
      </c>
      <c r="H101" s="2" t="s">
        <v>85</v>
      </c>
      <c r="I101" s="1">
        <v>0</v>
      </c>
      <c r="J101" s="3" t="s">
        <v>18</v>
      </c>
      <c r="K101" s="2" t="str">
        <f>J101*4190.00</f>
        <v>0</v>
      </c>
      <c r="L101" s="5"/>
    </row>
    <row r="102" spans="1:12" customHeight="1" ht="105" outlineLevel="4">
      <c r="A102" s="1"/>
      <c r="B102" s="1">
        <v>820639</v>
      </c>
      <c r="C102" s="1" t="s">
        <v>390</v>
      </c>
      <c r="D102" s="1" t="s">
        <v>391</v>
      </c>
      <c r="E102" s="2" t="s">
        <v>392</v>
      </c>
      <c r="F102" s="2" t="s">
        <v>393</v>
      </c>
      <c r="G102" s="2">
        <v>0</v>
      </c>
      <c r="H102" s="2" t="s">
        <v>17</v>
      </c>
      <c r="I102" s="1">
        <v>0</v>
      </c>
      <c r="J102" s="3" t="s">
        <v>18</v>
      </c>
      <c r="K102" s="2" t="str">
        <f>J102*5356.00</f>
        <v>0</v>
      </c>
      <c r="L102" s="5"/>
    </row>
    <row r="103" spans="1:12" customHeight="1" ht="105" outlineLevel="4">
      <c r="A103" s="1"/>
      <c r="B103" s="1">
        <v>820640</v>
      </c>
      <c r="C103" s="1" t="s">
        <v>394</v>
      </c>
      <c r="D103" s="1" t="s">
        <v>395</v>
      </c>
      <c r="E103" s="2" t="s">
        <v>396</v>
      </c>
      <c r="F103" s="2" t="s">
        <v>397</v>
      </c>
      <c r="G103" s="2">
        <v>0</v>
      </c>
      <c r="H103" s="2" t="s">
        <v>35</v>
      </c>
      <c r="I103" s="1">
        <v>0</v>
      </c>
      <c r="J103" s="3" t="s">
        <v>18</v>
      </c>
      <c r="K103" s="2" t="str">
        <f>J103*6024.00</f>
        <v>0</v>
      </c>
      <c r="L103" s="5"/>
    </row>
    <row r="104" spans="1:12" customHeight="1" ht="105" outlineLevel="4">
      <c r="A104" s="1"/>
      <c r="B104" s="1">
        <v>820641</v>
      </c>
      <c r="C104" s="1" t="s">
        <v>398</v>
      </c>
      <c r="D104" s="1" t="s">
        <v>399</v>
      </c>
      <c r="E104" s="2" t="s">
        <v>400</v>
      </c>
      <c r="F104" s="2" t="s">
        <v>401</v>
      </c>
      <c r="G104" s="2">
        <v>0</v>
      </c>
      <c r="H104" s="2" t="s">
        <v>35</v>
      </c>
      <c r="I104" s="1">
        <v>0</v>
      </c>
      <c r="J104" s="3" t="s">
        <v>18</v>
      </c>
      <c r="K104" s="2" t="str">
        <f>J104*6154.00</f>
        <v>0</v>
      </c>
      <c r="L104" s="5"/>
    </row>
    <row r="105" spans="1:12" customHeight="1" ht="105" outlineLevel="4">
      <c r="A105" s="1"/>
      <c r="B105" s="1">
        <v>820642</v>
      </c>
      <c r="C105" s="1" t="s">
        <v>402</v>
      </c>
      <c r="D105" s="1" t="s">
        <v>403</v>
      </c>
      <c r="E105" s="2" t="s">
        <v>404</v>
      </c>
      <c r="F105" s="2" t="s">
        <v>405</v>
      </c>
      <c r="G105" s="2">
        <v>0</v>
      </c>
      <c r="H105" s="2" t="s">
        <v>56</v>
      </c>
      <c r="I105" s="1">
        <v>0</v>
      </c>
      <c r="J105" s="3" t="s">
        <v>18</v>
      </c>
      <c r="K105" s="2" t="str">
        <f>J105*1524.00</f>
        <v>0</v>
      </c>
      <c r="L105" s="5"/>
    </row>
    <row r="106" spans="1:12" customHeight="1" ht="105" outlineLevel="4">
      <c r="A106" s="1"/>
      <c r="B106" s="1">
        <v>820643</v>
      </c>
      <c r="C106" s="1" t="s">
        <v>406</v>
      </c>
      <c r="D106" s="1" t="s">
        <v>407</v>
      </c>
      <c r="E106" s="2" t="s">
        <v>408</v>
      </c>
      <c r="F106" s="2" t="s">
        <v>409</v>
      </c>
      <c r="G106" s="2">
        <v>0</v>
      </c>
      <c r="H106" s="2">
        <v>0</v>
      </c>
      <c r="I106" s="1">
        <v>0</v>
      </c>
      <c r="J106" s="3" t="s">
        <v>18</v>
      </c>
      <c r="K106" s="2" t="str">
        <f>J106*2097.00</f>
        <v>0</v>
      </c>
      <c r="L106" s="5"/>
    </row>
    <row r="107" spans="1:12" customHeight="1" ht="105" outlineLevel="4">
      <c r="A107" s="1"/>
      <c r="B107" s="1">
        <v>820644</v>
      </c>
      <c r="C107" s="1" t="s">
        <v>410</v>
      </c>
      <c r="D107" s="1" t="s">
        <v>411</v>
      </c>
      <c r="E107" s="2" t="s">
        <v>412</v>
      </c>
      <c r="F107" s="2" t="s">
        <v>413</v>
      </c>
      <c r="G107" s="2">
        <v>0</v>
      </c>
      <c r="H107" s="2" t="s">
        <v>56</v>
      </c>
      <c r="I107" s="1">
        <v>0</v>
      </c>
      <c r="J107" s="3" t="s">
        <v>18</v>
      </c>
      <c r="K107" s="2" t="str">
        <f>J107*2675.00</f>
        <v>0</v>
      </c>
      <c r="L107" s="5"/>
    </row>
    <row r="108" spans="1:12" customHeight="1" ht="105" outlineLevel="4">
      <c r="A108" s="1"/>
      <c r="B108" s="1">
        <v>820645</v>
      </c>
      <c r="C108" s="1" t="s">
        <v>414</v>
      </c>
      <c r="D108" s="1" t="s">
        <v>415</v>
      </c>
      <c r="E108" s="2" t="s">
        <v>416</v>
      </c>
      <c r="F108" s="2" t="s">
        <v>417</v>
      </c>
      <c r="G108" s="2">
        <v>0</v>
      </c>
      <c r="H108" s="2" t="s">
        <v>85</v>
      </c>
      <c r="I108" s="1">
        <v>0</v>
      </c>
      <c r="J108" s="3" t="s">
        <v>18</v>
      </c>
      <c r="K108" s="2" t="str">
        <f>J108*2862.00</f>
        <v>0</v>
      </c>
      <c r="L108" s="5"/>
    </row>
    <row r="109" spans="1:12" customHeight="1" ht="105" outlineLevel="4">
      <c r="A109" s="1"/>
      <c r="B109" s="1">
        <v>820646</v>
      </c>
      <c r="C109" s="1" t="s">
        <v>418</v>
      </c>
      <c r="D109" s="1" t="s">
        <v>419</v>
      </c>
      <c r="E109" s="2" t="s">
        <v>420</v>
      </c>
      <c r="F109" s="2" t="s">
        <v>421</v>
      </c>
      <c r="G109" s="2">
        <v>0</v>
      </c>
      <c r="H109" s="2" t="s">
        <v>85</v>
      </c>
      <c r="I109" s="1">
        <v>0</v>
      </c>
      <c r="J109" s="3" t="s">
        <v>18</v>
      </c>
      <c r="K109" s="2" t="str">
        <f>J109*3357.00</f>
        <v>0</v>
      </c>
      <c r="L109" s="5"/>
    </row>
    <row r="110" spans="1:12" customHeight="1" ht="105" outlineLevel="4">
      <c r="A110" s="1"/>
      <c r="B110" s="1">
        <v>820647</v>
      </c>
      <c r="C110" s="1" t="s">
        <v>422</v>
      </c>
      <c r="D110" s="1" t="s">
        <v>423</v>
      </c>
      <c r="E110" s="2" t="s">
        <v>424</v>
      </c>
      <c r="F110" s="2" t="s">
        <v>425</v>
      </c>
      <c r="G110" s="2">
        <v>0</v>
      </c>
      <c r="H110" s="2" t="s">
        <v>35</v>
      </c>
      <c r="I110" s="1">
        <v>0</v>
      </c>
      <c r="J110" s="3" t="s">
        <v>18</v>
      </c>
      <c r="K110" s="2" t="str">
        <f>J110*4036.00</f>
        <v>0</v>
      </c>
      <c r="L110" s="5"/>
    </row>
    <row r="111" spans="1:12" customHeight="1" ht="105" outlineLevel="4">
      <c r="A111" s="1"/>
      <c r="B111" s="1">
        <v>820648</v>
      </c>
      <c r="C111" s="1" t="s">
        <v>426</v>
      </c>
      <c r="D111" s="1" t="s">
        <v>427</v>
      </c>
      <c r="E111" s="2" t="s">
        <v>428</v>
      </c>
      <c r="F111" s="2" t="s">
        <v>429</v>
      </c>
      <c r="G111" s="2">
        <v>0</v>
      </c>
      <c r="H111" s="2" t="s">
        <v>17</v>
      </c>
      <c r="I111" s="1">
        <v>0</v>
      </c>
      <c r="J111" s="3" t="s">
        <v>18</v>
      </c>
      <c r="K111" s="2" t="str">
        <f>J111*4450.00</f>
        <v>0</v>
      </c>
      <c r="L111" s="5"/>
    </row>
    <row r="112" spans="1:12" customHeight="1" ht="105" outlineLevel="4">
      <c r="A112" s="1"/>
      <c r="B112" s="1">
        <v>820649</v>
      </c>
      <c r="C112" s="1" t="s">
        <v>430</v>
      </c>
      <c r="D112" s="1" t="s">
        <v>431</v>
      </c>
      <c r="E112" s="2" t="s">
        <v>432</v>
      </c>
      <c r="F112" s="2" t="s">
        <v>433</v>
      </c>
      <c r="G112" s="2">
        <v>0</v>
      </c>
      <c r="H112" s="2" t="s">
        <v>85</v>
      </c>
      <c r="I112" s="1">
        <v>0</v>
      </c>
      <c r="J112" s="3" t="s">
        <v>18</v>
      </c>
      <c r="K112" s="2" t="str">
        <f>J112*5223.00</f>
        <v>0</v>
      </c>
      <c r="L112" s="5"/>
    </row>
    <row r="113" spans="1:12" customHeight="1" ht="105" outlineLevel="4">
      <c r="A113" s="1"/>
      <c r="B113" s="1">
        <v>820650</v>
      </c>
      <c r="C113" s="1" t="s">
        <v>434</v>
      </c>
      <c r="D113" s="1" t="s">
        <v>435</v>
      </c>
      <c r="E113" s="2" t="s">
        <v>436</v>
      </c>
      <c r="F113" s="2" t="s">
        <v>437</v>
      </c>
      <c r="G113" s="2">
        <v>0</v>
      </c>
      <c r="H113" s="2" t="s">
        <v>17</v>
      </c>
      <c r="I113" s="1">
        <v>0</v>
      </c>
      <c r="J113" s="3" t="s">
        <v>18</v>
      </c>
      <c r="K113" s="2" t="str">
        <f>J113*5355.00</f>
        <v>0</v>
      </c>
      <c r="L113" s="5"/>
    </row>
    <row r="114" spans="1:12" customHeight="1" ht="105" outlineLevel="4">
      <c r="A114" s="1"/>
      <c r="B114" s="1">
        <v>836293</v>
      </c>
      <c r="C114" s="1" t="s">
        <v>438</v>
      </c>
      <c r="D114" s="1" t="s">
        <v>439</v>
      </c>
      <c r="E114" s="2" t="s">
        <v>440</v>
      </c>
      <c r="F114" s="2" t="s">
        <v>441</v>
      </c>
      <c r="G114" s="2">
        <v>0</v>
      </c>
      <c r="H114" s="2">
        <v>0</v>
      </c>
      <c r="I114" s="1">
        <v>0</v>
      </c>
      <c r="J114" s="3" t="s">
        <v>18</v>
      </c>
      <c r="K114" s="2" t="str">
        <f>J114*2065.00</f>
        <v>0</v>
      </c>
      <c r="L114" s="5"/>
    </row>
    <row r="115" spans="1:12" customHeight="1" ht="105" outlineLevel="4">
      <c r="A115" s="1"/>
      <c r="B115" s="1">
        <v>836294</v>
      </c>
      <c r="C115" s="1" t="s">
        <v>442</v>
      </c>
      <c r="D115" s="1" t="s">
        <v>443</v>
      </c>
      <c r="E115" s="2" t="s">
        <v>444</v>
      </c>
      <c r="F115" s="2" t="s">
        <v>445</v>
      </c>
      <c r="G115" s="2">
        <v>0</v>
      </c>
      <c r="H115" s="2">
        <v>0</v>
      </c>
      <c r="I115" s="1">
        <v>0</v>
      </c>
      <c r="J115" s="3" t="s">
        <v>18</v>
      </c>
      <c r="K115" s="2" t="str">
        <f>J115*1560.00</f>
        <v>0</v>
      </c>
      <c r="L115" s="5"/>
    </row>
    <row r="116" spans="1:12" outlineLevel="2">
      <c r="A116" s="8" t="s">
        <v>446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5"/>
    </row>
    <row r="117" spans="1:12" customHeight="1" ht="105" outlineLevel="4">
      <c r="A117" s="1"/>
      <c r="B117" s="1">
        <v>878804</v>
      </c>
      <c r="C117" s="1" t="s">
        <v>447</v>
      </c>
      <c r="D117" s="1" t="s">
        <v>448</v>
      </c>
      <c r="E117" s="2" t="s">
        <v>449</v>
      </c>
      <c r="F117" s="2" t="s">
        <v>450</v>
      </c>
      <c r="G117" s="2">
        <v>-1</v>
      </c>
      <c r="H117" s="2">
        <v>0</v>
      </c>
      <c r="I117" s="1">
        <v>0</v>
      </c>
      <c r="J117" s="3" t="s">
        <v>18</v>
      </c>
      <c r="K117" s="2" t="str">
        <f>J117*449.23</f>
        <v>0</v>
      </c>
      <c r="L117" s="5"/>
    </row>
    <row r="118" spans="1:12" customHeight="1" ht="105" outlineLevel="4">
      <c r="A118" s="1"/>
      <c r="B118" s="1">
        <v>878805</v>
      </c>
      <c r="C118" s="1" t="s">
        <v>451</v>
      </c>
      <c r="D118" s="1" t="s">
        <v>452</v>
      </c>
      <c r="E118" s="2" t="s">
        <v>453</v>
      </c>
      <c r="F118" s="2" t="s">
        <v>454</v>
      </c>
      <c r="G118" s="2">
        <v>0</v>
      </c>
      <c r="H118" s="2">
        <v>0</v>
      </c>
      <c r="I118" s="1">
        <v>0</v>
      </c>
      <c r="J118" s="3" t="s">
        <v>18</v>
      </c>
      <c r="K118" s="2" t="str">
        <f>J118*667.89</f>
        <v>0</v>
      </c>
      <c r="L118" s="5"/>
    </row>
    <row r="119" spans="1:12" customHeight="1" ht="105" outlineLevel="4">
      <c r="A119" s="1"/>
      <c r="B119" s="1">
        <v>878806</v>
      </c>
      <c r="C119" s="1" t="s">
        <v>455</v>
      </c>
      <c r="D119" s="1" t="s">
        <v>456</v>
      </c>
      <c r="E119" s="2" t="s">
        <v>457</v>
      </c>
      <c r="F119" s="2" t="s">
        <v>458</v>
      </c>
      <c r="G119" s="2">
        <v>0</v>
      </c>
      <c r="H119" s="2">
        <v>0</v>
      </c>
      <c r="I119" s="1">
        <v>0</v>
      </c>
      <c r="J119" s="3" t="s">
        <v>18</v>
      </c>
      <c r="K119" s="2" t="str">
        <f>J119*883.58</f>
        <v>0</v>
      </c>
      <c r="L119" s="5"/>
    </row>
    <row r="120" spans="1:12" customHeight="1" ht="105" outlineLevel="4">
      <c r="A120" s="1"/>
      <c r="B120" s="1">
        <v>878807</v>
      </c>
      <c r="C120" s="1" t="s">
        <v>459</v>
      </c>
      <c r="D120" s="1" t="s">
        <v>460</v>
      </c>
      <c r="E120" s="2" t="s">
        <v>461</v>
      </c>
      <c r="F120" s="2" t="s">
        <v>462</v>
      </c>
      <c r="G120" s="2">
        <v>0</v>
      </c>
      <c r="H120" s="2">
        <v>0</v>
      </c>
      <c r="I120" s="1">
        <v>0</v>
      </c>
      <c r="J120" s="3" t="s">
        <v>18</v>
      </c>
      <c r="K120" s="2" t="str">
        <f>J120*1056.13</f>
        <v>0</v>
      </c>
      <c r="L120" s="5"/>
    </row>
    <row r="121" spans="1:12" customHeight="1" ht="105" outlineLevel="4">
      <c r="A121" s="1"/>
      <c r="B121" s="1">
        <v>878808</v>
      </c>
      <c r="C121" s="1" t="s">
        <v>463</v>
      </c>
      <c r="D121" s="1" t="s">
        <v>464</v>
      </c>
      <c r="E121" s="2" t="s">
        <v>465</v>
      </c>
      <c r="F121" s="2" t="s">
        <v>466</v>
      </c>
      <c r="G121" s="2">
        <v>4</v>
      </c>
      <c r="H121" s="2">
        <v>0</v>
      </c>
      <c r="I121" s="1">
        <v>0</v>
      </c>
      <c r="J121" s="3" t="s">
        <v>18</v>
      </c>
      <c r="K121" s="2" t="str">
        <f>J121*511.70</f>
        <v>0</v>
      </c>
      <c r="L121" s="5"/>
    </row>
    <row r="122" spans="1:12" customHeight="1" ht="105" outlineLevel="4">
      <c r="A122" s="1"/>
      <c r="B122" s="1">
        <v>878809</v>
      </c>
      <c r="C122" s="1" t="s">
        <v>467</v>
      </c>
      <c r="D122" s="1" t="s">
        <v>468</v>
      </c>
      <c r="E122" s="2" t="s">
        <v>469</v>
      </c>
      <c r="F122" s="2" t="s">
        <v>470</v>
      </c>
      <c r="G122" s="2">
        <v>1</v>
      </c>
      <c r="H122" s="2">
        <v>0</v>
      </c>
      <c r="I122" s="1">
        <v>0</v>
      </c>
      <c r="J122" s="3" t="s">
        <v>18</v>
      </c>
      <c r="K122" s="2" t="str">
        <f>J122*917.79</f>
        <v>0</v>
      </c>
      <c r="L122" s="5"/>
    </row>
    <row r="123" spans="1:12" customHeight="1" ht="105" outlineLevel="4">
      <c r="A123" s="1"/>
      <c r="B123" s="1">
        <v>878810</v>
      </c>
      <c r="C123" s="1" t="s">
        <v>471</v>
      </c>
      <c r="D123" s="1" t="s">
        <v>472</v>
      </c>
      <c r="E123" s="2" t="s">
        <v>473</v>
      </c>
      <c r="F123" s="2" t="s">
        <v>474</v>
      </c>
      <c r="G123" s="2">
        <v>0</v>
      </c>
      <c r="H123" s="2">
        <v>0</v>
      </c>
      <c r="I123" s="1">
        <v>0</v>
      </c>
      <c r="J123" s="3" t="s">
        <v>18</v>
      </c>
      <c r="K123" s="2" t="str">
        <f>J123*828.54</f>
        <v>0</v>
      </c>
      <c r="L123" s="5"/>
    </row>
    <row r="124" spans="1:12" customHeight="1" ht="105" outlineLevel="4">
      <c r="A124" s="1"/>
      <c r="B124" s="1">
        <v>878811</v>
      </c>
      <c r="C124" s="1" t="s">
        <v>475</v>
      </c>
      <c r="D124" s="1" t="s">
        <v>476</v>
      </c>
      <c r="E124" s="2" t="s">
        <v>477</v>
      </c>
      <c r="F124" s="2" t="s">
        <v>478</v>
      </c>
      <c r="G124" s="2">
        <v>1</v>
      </c>
      <c r="H124" s="2">
        <v>0</v>
      </c>
      <c r="I124" s="1">
        <v>0</v>
      </c>
      <c r="J124" s="3" t="s">
        <v>18</v>
      </c>
      <c r="K124" s="2" t="str">
        <f>J124*989.19</f>
        <v>0</v>
      </c>
      <c r="L124" s="5"/>
    </row>
    <row r="125" spans="1:12" outlineLevel="2">
      <c r="A125" s="8" t="s">
        <v>479</v>
      </c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5"/>
    </row>
    <row r="126" spans="1:12" customHeight="1" ht="105" outlineLevel="4">
      <c r="A126" s="1"/>
      <c r="B126" s="1">
        <v>836295</v>
      </c>
      <c r="C126" s="1" t="s">
        <v>480</v>
      </c>
      <c r="D126" s="1" t="s">
        <v>481</v>
      </c>
      <c r="E126" s="2" t="s">
        <v>482</v>
      </c>
      <c r="F126" s="2" t="s">
        <v>483</v>
      </c>
      <c r="G126" s="2">
        <v>0</v>
      </c>
      <c r="H126" s="2">
        <v>0</v>
      </c>
      <c r="I126" s="1">
        <v>0</v>
      </c>
      <c r="J126" s="3" t="s">
        <v>18</v>
      </c>
      <c r="K126" s="2" t="str">
        <f>J126*1781.00</f>
        <v>0</v>
      </c>
      <c r="L126" s="5"/>
    </row>
    <row r="127" spans="1:12" customHeight="1" ht="105" outlineLevel="4">
      <c r="A127" s="1"/>
      <c r="B127" s="1">
        <v>836296</v>
      </c>
      <c r="C127" s="1" t="s">
        <v>484</v>
      </c>
      <c r="D127" s="1" t="s">
        <v>485</v>
      </c>
      <c r="E127" s="2" t="s">
        <v>486</v>
      </c>
      <c r="F127" s="2" t="s">
        <v>487</v>
      </c>
      <c r="G127" s="2">
        <v>0</v>
      </c>
      <c r="H127" s="2">
        <v>0</v>
      </c>
      <c r="I127" s="1">
        <v>0</v>
      </c>
      <c r="J127" s="3" t="s">
        <v>18</v>
      </c>
      <c r="K127" s="2" t="str">
        <f>J127*1962.00</f>
        <v>0</v>
      </c>
      <c r="L127" s="5"/>
    </row>
    <row r="128" spans="1:12" customHeight="1" ht="105" outlineLevel="4">
      <c r="A128" s="1"/>
      <c r="B128" s="1">
        <v>836297</v>
      </c>
      <c r="C128" s="1" t="s">
        <v>488</v>
      </c>
      <c r="D128" s="1" t="s">
        <v>489</v>
      </c>
      <c r="E128" s="2" t="s">
        <v>490</v>
      </c>
      <c r="F128" s="2" t="s">
        <v>491</v>
      </c>
      <c r="G128" s="2">
        <v>0</v>
      </c>
      <c r="H128" s="2">
        <v>0</v>
      </c>
      <c r="I128" s="1">
        <v>0</v>
      </c>
      <c r="J128" s="3" t="s">
        <v>18</v>
      </c>
      <c r="K128" s="2" t="str">
        <f>J128*2185.00</f>
        <v>0</v>
      </c>
      <c r="L128" s="5"/>
    </row>
    <row r="129" spans="1:12" customHeight="1" ht="105" outlineLevel="4">
      <c r="A129" s="1"/>
      <c r="B129" s="1">
        <v>836298</v>
      </c>
      <c r="C129" s="1" t="s">
        <v>492</v>
      </c>
      <c r="D129" s="1" t="s">
        <v>493</v>
      </c>
      <c r="E129" s="2" t="s">
        <v>494</v>
      </c>
      <c r="F129" s="2" t="s">
        <v>495</v>
      </c>
      <c r="G129" s="2">
        <v>0</v>
      </c>
      <c r="H129" s="2">
        <v>0</v>
      </c>
      <c r="I129" s="1">
        <v>0</v>
      </c>
      <c r="J129" s="3" t="s">
        <v>18</v>
      </c>
      <c r="K129" s="2" t="str">
        <f>J129*2377.00</f>
        <v>0</v>
      </c>
      <c r="L129" s="5"/>
    </row>
    <row r="130" spans="1:12" customHeight="1" ht="105" outlineLevel="4">
      <c r="A130" s="1"/>
      <c r="B130" s="1">
        <v>836299</v>
      </c>
      <c r="C130" s="1" t="s">
        <v>496</v>
      </c>
      <c r="D130" s="1" t="s">
        <v>497</v>
      </c>
      <c r="E130" s="2" t="s">
        <v>498</v>
      </c>
      <c r="F130" s="2" t="s">
        <v>499</v>
      </c>
      <c r="G130" s="2">
        <v>0</v>
      </c>
      <c r="H130" s="2" t="s">
        <v>85</v>
      </c>
      <c r="I130" s="1">
        <v>0</v>
      </c>
      <c r="J130" s="3" t="s">
        <v>18</v>
      </c>
      <c r="K130" s="2" t="str">
        <f>J130*2610.00</f>
        <v>0</v>
      </c>
      <c r="L130" s="5"/>
    </row>
    <row r="131" spans="1:12" customHeight="1" ht="105" outlineLevel="4">
      <c r="A131" s="1"/>
      <c r="B131" s="1">
        <v>836300</v>
      </c>
      <c r="C131" s="1" t="s">
        <v>500</v>
      </c>
      <c r="D131" s="1" t="s">
        <v>501</v>
      </c>
      <c r="E131" s="2" t="s">
        <v>502</v>
      </c>
      <c r="F131" s="2" t="s">
        <v>503</v>
      </c>
      <c r="G131" s="2">
        <v>0</v>
      </c>
      <c r="H131" s="2" t="s">
        <v>85</v>
      </c>
      <c r="I131" s="1">
        <v>0</v>
      </c>
      <c r="J131" s="3" t="s">
        <v>18</v>
      </c>
      <c r="K131" s="2" t="str">
        <f>J131*2833.00</f>
        <v>0</v>
      </c>
      <c r="L131" s="5"/>
    </row>
    <row r="132" spans="1:12" customHeight="1" ht="105" outlineLevel="4">
      <c r="A132" s="1"/>
      <c r="B132" s="1">
        <v>836301</v>
      </c>
      <c r="C132" s="1" t="s">
        <v>504</v>
      </c>
      <c r="D132" s="1" t="s">
        <v>505</v>
      </c>
      <c r="E132" s="2" t="s">
        <v>506</v>
      </c>
      <c r="F132" s="2" t="s">
        <v>507</v>
      </c>
      <c r="G132" s="2">
        <v>0</v>
      </c>
      <c r="H132" s="2" t="s">
        <v>85</v>
      </c>
      <c r="I132" s="1">
        <v>0</v>
      </c>
      <c r="J132" s="3" t="s">
        <v>18</v>
      </c>
      <c r="K132" s="2" t="str">
        <f>J132*3032.00</f>
        <v>0</v>
      </c>
      <c r="L132" s="5"/>
    </row>
    <row r="133" spans="1:12" outlineLevel="1">
      <c r="A133" s="7" t="s">
        <v>508</v>
      </c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5"/>
    </row>
    <row r="134" spans="1:12" outlineLevel="2">
      <c r="A134" s="8" t="s">
        <v>509</v>
      </c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5"/>
    </row>
    <row r="135" spans="1:12" customHeight="1" ht="105" outlineLevel="4">
      <c r="A135" s="1"/>
      <c r="B135" s="1">
        <v>820667</v>
      </c>
      <c r="C135" s="1" t="s">
        <v>510</v>
      </c>
      <c r="D135" s="1" t="s">
        <v>511</v>
      </c>
      <c r="E135" s="2" t="s">
        <v>512</v>
      </c>
      <c r="F135" s="2" t="s">
        <v>513</v>
      </c>
      <c r="G135" s="2">
        <v>0</v>
      </c>
      <c r="H135" s="2" t="s">
        <v>85</v>
      </c>
      <c r="I135" s="1">
        <v>0</v>
      </c>
      <c r="J135" s="3" t="s">
        <v>18</v>
      </c>
      <c r="K135" s="2" t="str">
        <f>J135*4397.00</f>
        <v>0</v>
      </c>
      <c r="L135" s="5"/>
    </row>
    <row r="136" spans="1:12" customHeight="1" ht="105" outlineLevel="4">
      <c r="A136" s="1"/>
      <c r="B136" s="1">
        <v>820668</v>
      </c>
      <c r="C136" s="1" t="s">
        <v>514</v>
      </c>
      <c r="D136" s="1" t="s">
        <v>515</v>
      </c>
      <c r="E136" s="2" t="s">
        <v>516</v>
      </c>
      <c r="F136" s="2" t="s">
        <v>517</v>
      </c>
      <c r="G136" s="2">
        <v>0</v>
      </c>
      <c r="H136" s="2" t="s">
        <v>35</v>
      </c>
      <c r="I136" s="1">
        <v>0</v>
      </c>
      <c r="J136" s="3" t="s">
        <v>18</v>
      </c>
      <c r="K136" s="2" t="str">
        <f>J136*4767.00</f>
        <v>0</v>
      </c>
      <c r="L136" s="5"/>
    </row>
    <row r="137" spans="1:12" customHeight="1" ht="105" outlineLevel="4">
      <c r="A137" s="1"/>
      <c r="B137" s="1">
        <v>820669</v>
      </c>
      <c r="C137" s="1" t="s">
        <v>518</v>
      </c>
      <c r="D137" s="1" t="s">
        <v>519</v>
      </c>
      <c r="E137" s="2" t="s">
        <v>520</v>
      </c>
      <c r="F137" s="2" t="s">
        <v>521</v>
      </c>
      <c r="G137" s="2">
        <v>0</v>
      </c>
      <c r="H137" s="2" t="s">
        <v>35</v>
      </c>
      <c r="I137" s="1">
        <v>0</v>
      </c>
      <c r="J137" s="3" t="s">
        <v>18</v>
      </c>
      <c r="K137" s="2" t="str">
        <f>J137*5453.00</f>
        <v>0</v>
      </c>
      <c r="L137" s="5"/>
    </row>
    <row r="138" spans="1:12" customHeight="1" ht="105" outlineLevel="4">
      <c r="A138" s="1"/>
      <c r="B138" s="1">
        <v>820670</v>
      </c>
      <c r="C138" s="1" t="s">
        <v>522</v>
      </c>
      <c r="D138" s="1" t="s">
        <v>523</v>
      </c>
      <c r="E138" s="2" t="s">
        <v>524</v>
      </c>
      <c r="F138" s="2" t="s">
        <v>525</v>
      </c>
      <c r="G138" s="2">
        <v>0</v>
      </c>
      <c r="H138" s="2" t="s">
        <v>17</v>
      </c>
      <c r="I138" s="1">
        <v>0</v>
      </c>
      <c r="J138" s="3" t="s">
        <v>18</v>
      </c>
      <c r="K138" s="2" t="str">
        <f>J138*6593.00</f>
        <v>0</v>
      </c>
      <c r="L138" s="5"/>
    </row>
    <row r="139" spans="1:12" customHeight="1" ht="105" outlineLevel="4">
      <c r="A139" s="1"/>
      <c r="B139" s="1">
        <v>820671</v>
      </c>
      <c r="C139" s="1" t="s">
        <v>526</v>
      </c>
      <c r="D139" s="1" t="s">
        <v>527</v>
      </c>
      <c r="E139" s="2" t="s">
        <v>528</v>
      </c>
      <c r="F139" s="2" t="s">
        <v>529</v>
      </c>
      <c r="G139" s="2">
        <v>0</v>
      </c>
      <c r="H139" s="2" t="s">
        <v>85</v>
      </c>
      <c r="I139" s="1">
        <v>0</v>
      </c>
      <c r="J139" s="3" t="s">
        <v>18</v>
      </c>
      <c r="K139" s="2" t="str">
        <f>J139*7499.00</f>
        <v>0</v>
      </c>
      <c r="L139" s="5"/>
    </row>
    <row r="140" spans="1:12" customHeight="1" ht="105" outlineLevel="4">
      <c r="A140" s="1"/>
      <c r="B140" s="1">
        <v>820672</v>
      </c>
      <c r="C140" s="1" t="s">
        <v>530</v>
      </c>
      <c r="D140" s="1" t="s">
        <v>531</v>
      </c>
      <c r="E140" s="2" t="s">
        <v>532</v>
      </c>
      <c r="F140" s="2" t="s">
        <v>533</v>
      </c>
      <c r="G140" s="2">
        <v>0</v>
      </c>
      <c r="H140" s="2" t="s">
        <v>85</v>
      </c>
      <c r="I140" s="1">
        <v>0</v>
      </c>
      <c r="J140" s="3" t="s">
        <v>18</v>
      </c>
      <c r="K140" s="2" t="str">
        <f>J140*8479.00</f>
        <v>0</v>
      </c>
      <c r="L140" s="5"/>
    </row>
    <row r="141" spans="1:12" customHeight="1" ht="105" outlineLevel="4">
      <c r="A141" s="1"/>
      <c r="B141" s="1">
        <v>820673</v>
      </c>
      <c r="C141" s="1" t="s">
        <v>534</v>
      </c>
      <c r="D141" s="1" t="s">
        <v>535</v>
      </c>
      <c r="E141" s="2" t="s">
        <v>536</v>
      </c>
      <c r="F141" s="2" t="s">
        <v>537</v>
      </c>
      <c r="G141" s="2">
        <v>0</v>
      </c>
      <c r="H141" s="2">
        <v>8</v>
      </c>
      <c r="I141" s="1">
        <v>0</v>
      </c>
      <c r="J141" s="3" t="s">
        <v>18</v>
      </c>
      <c r="K141" s="2" t="str">
        <f>J141*10867.00</f>
        <v>0</v>
      </c>
      <c r="L141" s="5"/>
    </row>
    <row r="142" spans="1:12" customHeight="1" ht="105" outlineLevel="4">
      <c r="A142" s="1"/>
      <c r="B142" s="1">
        <v>820681</v>
      </c>
      <c r="C142" s="1" t="s">
        <v>538</v>
      </c>
      <c r="D142" s="1" t="s">
        <v>539</v>
      </c>
      <c r="E142" s="2" t="s">
        <v>540</v>
      </c>
      <c r="F142" s="2" t="s">
        <v>541</v>
      </c>
      <c r="G142" s="2">
        <v>0</v>
      </c>
      <c r="H142" s="2" t="s">
        <v>17</v>
      </c>
      <c r="I142" s="1">
        <v>0</v>
      </c>
      <c r="J142" s="3" t="s">
        <v>18</v>
      </c>
      <c r="K142" s="2" t="str">
        <f>J142*3738.00</f>
        <v>0</v>
      </c>
      <c r="L142" s="5"/>
    </row>
    <row r="143" spans="1:12" customHeight="1" ht="105" outlineLevel="4">
      <c r="A143" s="1"/>
      <c r="B143" s="1">
        <v>820682</v>
      </c>
      <c r="C143" s="1" t="s">
        <v>542</v>
      </c>
      <c r="D143" s="1" t="s">
        <v>543</v>
      </c>
      <c r="E143" s="2" t="s">
        <v>544</v>
      </c>
      <c r="F143" s="2" t="s">
        <v>545</v>
      </c>
      <c r="G143" s="2">
        <v>0</v>
      </c>
      <c r="H143" s="2" t="s">
        <v>35</v>
      </c>
      <c r="I143" s="1">
        <v>0</v>
      </c>
      <c r="J143" s="3" t="s">
        <v>18</v>
      </c>
      <c r="K143" s="2" t="str">
        <f>J143*4100.00</f>
        <v>0</v>
      </c>
      <c r="L143" s="5"/>
    </row>
    <row r="144" spans="1:12" customHeight="1" ht="105" outlineLevel="4">
      <c r="A144" s="1"/>
      <c r="B144" s="1">
        <v>820683</v>
      </c>
      <c r="C144" s="1" t="s">
        <v>546</v>
      </c>
      <c r="D144" s="1" t="s">
        <v>547</v>
      </c>
      <c r="E144" s="2" t="s">
        <v>548</v>
      </c>
      <c r="F144" s="2" t="s">
        <v>549</v>
      </c>
      <c r="G144" s="2">
        <v>0</v>
      </c>
      <c r="H144" s="2" t="s">
        <v>35</v>
      </c>
      <c r="I144" s="1">
        <v>0</v>
      </c>
      <c r="J144" s="3" t="s">
        <v>18</v>
      </c>
      <c r="K144" s="2" t="str">
        <f>J144*4758.00</f>
        <v>0</v>
      </c>
      <c r="L144" s="5"/>
    </row>
    <row r="145" spans="1:12" customHeight="1" ht="105" outlineLevel="4">
      <c r="A145" s="1"/>
      <c r="B145" s="1">
        <v>820684</v>
      </c>
      <c r="C145" s="1" t="s">
        <v>550</v>
      </c>
      <c r="D145" s="1" t="s">
        <v>551</v>
      </c>
      <c r="E145" s="2" t="s">
        <v>552</v>
      </c>
      <c r="F145" s="2" t="s">
        <v>553</v>
      </c>
      <c r="G145" s="2">
        <v>2</v>
      </c>
      <c r="H145" s="2" t="s">
        <v>85</v>
      </c>
      <c r="I145" s="1">
        <v>0</v>
      </c>
      <c r="J145" s="3" t="s">
        <v>18</v>
      </c>
      <c r="K145" s="2" t="str">
        <f>J145*6061.00</f>
        <v>0</v>
      </c>
      <c r="L145" s="5"/>
    </row>
    <row r="146" spans="1:12" customHeight="1" ht="105" outlineLevel="4">
      <c r="A146" s="1"/>
      <c r="B146" s="1">
        <v>820685</v>
      </c>
      <c r="C146" s="1" t="s">
        <v>554</v>
      </c>
      <c r="D146" s="1" t="s">
        <v>555</v>
      </c>
      <c r="E146" s="2" t="s">
        <v>556</v>
      </c>
      <c r="F146" s="2" t="s">
        <v>557</v>
      </c>
      <c r="G146" s="2">
        <v>0</v>
      </c>
      <c r="H146" s="2" t="s">
        <v>85</v>
      </c>
      <c r="I146" s="1">
        <v>0</v>
      </c>
      <c r="J146" s="3" t="s">
        <v>18</v>
      </c>
      <c r="K146" s="2" t="str">
        <f>J146*6886.00</f>
        <v>0</v>
      </c>
      <c r="L146" s="5"/>
    </row>
    <row r="147" spans="1:12" customHeight="1" ht="105" outlineLevel="4">
      <c r="A147" s="1"/>
      <c r="B147" s="1">
        <v>820686</v>
      </c>
      <c r="C147" s="1" t="s">
        <v>558</v>
      </c>
      <c r="D147" s="1" t="s">
        <v>559</v>
      </c>
      <c r="E147" s="2" t="s">
        <v>560</v>
      </c>
      <c r="F147" s="2" t="s">
        <v>561</v>
      </c>
      <c r="G147" s="2">
        <v>0</v>
      </c>
      <c r="H147" s="2" t="s">
        <v>85</v>
      </c>
      <c r="I147" s="1">
        <v>0</v>
      </c>
      <c r="J147" s="3" t="s">
        <v>18</v>
      </c>
      <c r="K147" s="2" t="str">
        <f>J147*7672.00</f>
        <v>0</v>
      </c>
      <c r="L147" s="5"/>
    </row>
    <row r="148" spans="1:12" customHeight="1" ht="105" outlineLevel="4">
      <c r="A148" s="1"/>
      <c r="B148" s="1">
        <v>820687</v>
      </c>
      <c r="C148" s="1" t="s">
        <v>562</v>
      </c>
      <c r="D148" s="1" t="s">
        <v>563</v>
      </c>
      <c r="E148" s="2" t="s">
        <v>564</v>
      </c>
      <c r="F148" s="2" t="s">
        <v>565</v>
      </c>
      <c r="G148" s="2">
        <v>0</v>
      </c>
      <c r="H148" s="2">
        <v>8</v>
      </c>
      <c r="I148" s="1">
        <v>0</v>
      </c>
      <c r="J148" s="3" t="s">
        <v>18</v>
      </c>
      <c r="K148" s="2" t="str">
        <f>J148*9719.00</f>
        <v>0</v>
      </c>
      <c r="L148" s="5"/>
    </row>
    <row r="149" spans="1:12" customHeight="1" ht="105" outlineLevel="4">
      <c r="A149" s="1"/>
      <c r="B149" s="1">
        <v>820688</v>
      </c>
      <c r="C149" s="1" t="s">
        <v>566</v>
      </c>
      <c r="D149" s="1" t="s">
        <v>567</v>
      </c>
      <c r="E149" s="2" t="s">
        <v>568</v>
      </c>
      <c r="F149" s="2" t="s">
        <v>569</v>
      </c>
      <c r="G149" s="2">
        <v>0</v>
      </c>
      <c r="H149" s="2">
        <v>0</v>
      </c>
      <c r="I149" s="1">
        <v>0</v>
      </c>
      <c r="J149" s="3" t="s">
        <v>18</v>
      </c>
      <c r="K149" s="2" t="str">
        <f>J149*7411.00</f>
        <v>0</v>
      </c>
      <c r="L149" s="5"/>
    </row>
    <row r="150" spans="1:12" customHeight="1" ht="105" outlineLevel="4">
      <c r="A150" s="1"/>
      <c r="B150" s="1">
        <v>820689</v>
      </c>
      <c r="C150" s="1" t="s">
        <v>570</v>
      </c>
      <c r="D150" s="1" t="s">
        <v>571</v>
      </c>
      <c r="E150" s="2" t="s">
        <v>572</v>
      </c>
      <c r="F150" s="2" t="s">
        <v>573</v>
      </c>
      <c r="G150" s="2">
        <v>0</v>
      </c>
      <c r="H150" s="2" t="s">
        <v>85</v>
      </c>
      <c r="I150" s="1">
        <v>0</v>
      </c>
      <c r="J150" s="3" t="s">
        <v>18</v>
      </c>
      <c r="K150" s="2" t="str">
        <f>J150*8957.00</f>
        <v>0</v>
      </c>
      <c r="L150" s="5"/>
    </row>
    <row r="151" spans="1:12" customHeight="1" ht="105" outlineLevel="4">
      <c r="A151" s="1"/>
      <c r="B151" s="1">
        <v>820690</v>
      </c>
      <c r="C151" s="1" t="s">
        <v>574</v>
      </c>
      <c r="D151" s="1" t="s">
        <v>575</v>
      </c>
      <c r="E151" s="2" t="s">
        <v>576</v>
      </c>
      <c r="F151" s="2" t="s">
        <v>577</v>
      </c>
      <c r="G151" s="2">
        <v>0</v>
      </c>
      <c r="H151" s="2">
        <v>7</v>
      </c>
      <c r="I151" s="1">
        <v>0</v>
      </c>
      <c r="J151" s="3" t="s">
        <v>18</v>
      </c>
      <c r="K151" s="2" t="str">
        <f>J151*10108.00</f>
        <v>0</v>
      </c>
      <c r="L151" s="5"/>
    </row>
    <row r="152" spans="1:12" customHeight="1" ht="105" outlineLevel="4">
      <c r="A152" s="1"/>
      <c r="B152" s="1">
        <v>820691</v>
      </c>
      <c r="C152" s="1" t="s">
        <v>578</v>
      </c>
      <c r="D152" s="1" t="s">
        <v>579</v>
      </c>
      <c r="E152" s="2" t="s">
        <v>580</v>
      </c>
      <c r="F152" s="2" t="s">
        <v>581</v>
      </c>
      <c r="G152" s="2">
        <v>0</v>
      </c>
      <c r="H152" s="2">
        <v>2</v>
      </c>
      <c r="I152" s="1">
        <v>0</v>
      </c>
      <c r="J152" s="3" t="s">
        <v>18</v>
      </c>
      <c r="K152" s="2" t="str">
        <f>J152*11607.00</f>
        <v>0</v>
      </c>
      <c r="L152" s="5"/>
    </row>
    <row r="153" spans="1:12" customHeight="1" ht="105" outlineLevel="4">
      <c r="A153" s="1"/>
      <c r="B153" s="1">
        <v>820692</v>
      </c>
      <c r="C153" s="1" t="s">
        <v>582</v>
      </c>
      <c r="D153" s="1" t="s">
        <v>583</v>
      </c>
      <c r="E153" s="2" t="s">
        <v>584</v>
      </c>
      <c r="F153" s="2" t="s">
        <v>585</v>
      </c>
      <c r="G153" s="2">
        <v>0</v>
      </c>
      <c r="H153" s="2">
        <v>6</v>
      </c>
      <c r="I153" s="1">
        <v>0</v>
      </c>
      <c r="J153" s="3" t="s">
        <v>18</v>
      </c>
      <c r="K153" s="2" t="str">
        <f>J153*13928.00</f>
        <v>0</v>
      </c>
      <c r="L153" s="5"/>
    </row>
    <row r="154" spans="1:12" customHeight="1" ht="105" outlineLevel="4">
      <c r="A154" s="1"/>
      <c r="B154" s="1">
        <v>824491</v>
      </c>
      <c r="C154" s="1" t="s">
        <v>586</v>
      </c>
      <c r="D154" s="1" t="s">
        <v>587</v>
      </c>
      <c r="E154" s="2" t="s">
        <v>588</v>
      </c>
      <c r="F154" s="2" t="s">
        <v>589</v>
      </c>
      <c r="G154" s="2">
        <v>0</v>
      </c>
      <c r="H154" s="2">
        <v>0</v>
      </c>
      <c r="I154" s="1">
        <v>0</v>
      </c>
      <c r="J154" s="3" t="s">
        <v>18</v>
      </c>
      <c r="K154" s="2" t="str">
        <f>J154*9702.00</f>
        <v>0</v>
      </c>
      <c r="L154" s="5"/>
    </row>
    <row r="155" spans="1:12" customHeight="1" ht="105" outlineLevel="4">
      <c r="A155" s="1"/>
      <c r="B155" s="1">
        <v>824492</v>
      </c>
      <c r="C155" s="1" t="s">
        <v>590</v>
      </c>
      <c r="D155" s="1" t="s">
        <v>591</v>
      </c>
      <c r="E155" s="2" t="s">
        <v>592</v>
      </c>
      <c r="F155" s="2" t="s">
        <v>593</v>
      </c>
      <c r="G155" s="2">
        <v>0</v>
      </c>
      <c r="H155" s="2">
        <v>0</v>
      </c>
      <c r="I155" s="1">
        <v>0</v>
      </c>
      <c r="J155" s="3" t="s">
        <v>18</v>
      </c>
      <c r="K155" s="2" t="str">
        <f>J155*11534.00</f>
        <v>0</v>
      </c>
      <c r="L155" s="5"/>
    </row>
    <row r="156" spans="1:12" customHeight="1" ht="105" outlineLevel="4">
      <c r="A156" s="1"/>
      <c r="B156" s="1">
        <v>824493</v>
      </c>
      <c r="C156" s="1" t="s">
        <v>594</v>
      </c>
      <c r="D156" s="1" t="s">
        <v>595</v>
      </c>
      <c r="E156" s="2" t="s">
        <v>596</v>
      </c>
      <c r="F156" s="2" t="s">
        <v>597</v>
      </c>
      <c r="G156" s="2">
        <v>0</v>
      </c>
      <c r="H156" s="2">
        <v>0</v>
      </c>
      <c r="I156" s="1">
        <v>0</v>
      </c>
      <c r="J156" s="3" t="s">
        <v>18</v>
      </c>
      <c r="K156" s="2" t="str">
        <f>J156*13095.00</f>
        <v>0</v>
      </c>
      <c r="L156" s="5"/>
    </row>
    <row r="157" spans="1:12" customHeight="1" ht="105" outlineLevel="4">
      <c r="A157" s="1"/>
      <c r="B157" s="1">
        <v>824494</v>
      </c>
      <c r="C157" s="1" t="s">
        <v>598</v>
      </c>
      <c r="D157" s="1" t="s">
        <v>599</v>
      </c>
      <c r="E157" s="2" t="s">
        <v>600</v>
      </c>
      <c r="F157" s="2" t="s">
        <v>601</v>
      </c>
      <c r="G157" s="2">
        <v>0</v>
      </c>
      <c r="H157" s="2">
        <v>0</v>
      </c>
      <c r="I157" s="1">
        <v>0</v>
      </c>
      <c r="J157" s="3" t="s">
        <v>18</v>
      </c>
      <c r="K157" s="2" t="str">
        <f>J157*14033.00</f>
        <v>0</v>
      </c>
      <c r="L157" s="5"/>
    </row>
    <row r="158" spans="1:12" customHeight="1" ht="105" outlineLevel="4">
      <c r="A158" s="1"/>
      <c r="B158" s="1">
        <v>824495</v>
      </c>
      <c r="C158" s="1" t="s">
        <v>602</v>
      </c>
      <c r="D158" s="1" t="s">
        <v>603</v>
      </c>
      <c r="E158" s="2" t="s">
        <v>604</v>
      </c>
      <c r="F158" s="2" t="s">
        <v>605</v>
      </c>
      <c r="G158" s="2">
        <v>0</v>
      </c>
      <c r="H158" s="2">
        <v>0</v>
      </c>
      <c r="I158" s="1">
        <v>0</v>
      </c>
      <c r="J158" s="3" t="s">
        <v>18</v>
      </c>
      <c r="K158" s="2" t="str">
        <f>J158*16147.00</f>
        <v>0</v>
      </c>
      <c r="L158" s="5"/>
    </row>
    <row r="159" spans="1:12" outlineLevel="1">
      <c r="A159" s="7" t="s">
        <v>606</v>
      </c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5"/>
    </row>
    <row r="160" spans="1:12" outlineLevel="2">
      <c r="A160" s="8" t="s">
        <v>607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5"/>
    </row>
    <row r="161" spans="1:12" customHeight="1" ht="105" outlineLevel="4">
      <c r="A161" s="1"/>
      <c r="B161" s="1">
        <v>820658</v>
      </c>
      <c r="C161" s="1" t="s">
        <v>608</v>
      </c>
      <c r="D161" s="1" t="s">
        <v>609</v>
      </c>
      <c r="E161" s="2" t="s">
        <v>610</v>
      </c>
      <c r="F161" s="2" t="s">
        <v>611</v>
      </c>
      <c r="G161" s="2" t="s">
        <v>56</v>
      </c>
      <c r="H161" s="2">
        <v>0</v>
      </c>
      <c r="I161" s="1">
        <v>0</v>
      </c>
      <c r="J161" s="3" t="s">
        <v>612</v>
      </c>
      <c r="K161" s="2" t="str">
        <f>J161*119.00</f>
        <v>0</v>
      </c>
      <c r="L161" s="5"/>
    </row>
    <row r="162" spans="1:12" customHeight="1" ht="105" outlineLevel="4">
      <c r="A162" s="1"/>
      <c r="B162" s="1">
        <v>829305</v>
      </c>
      <c r="C162" s="1" t="s">
        <v>613</v>
      </c>
      <c r="D162" s="1" t="s">
        <v>614</v>
      </c>
      <c r="E162" s="2" t="s">
        <v>615</v>
      </c>
      <c r="F162" s="2" t="s">
        <v>616</v>
      </c>
      <c r="G162" s="2" t="s">
        <v>85</v>
      </c>
      <c r="H162" s="2">
        <v>0</v>
      </c>
      <c r="I162" s="1">
        <v>0</v>
      </c>
      <c r="J162" s="3" t="s">
        <v>18</v>
      </c>
      <c r="K162" s="2" t="str">
        <f>J162*520.63</f>
        <v>0</v>
      </c>
      <c r="L162" s="5"/>
    </row>
    <row r="163" spans="1:12" customHeight="1" ht="105" outlineLevel="4">
      <c r="A163" s="1"/>
      <c r="B163" s="1">
        <v>820578</v>
      </c>
      <c r="C163" s="1" t="s">
        <v>617</v>
      </c>
      <c r="D163" s="1" t="s">
        <v>618</v>
      </c>
      <c r="E163" s="2" t="s">
        <v>619</v>
      </c>
      <c r="F163" s="2" t="s">
        <v>620</v>
      </c>
      <c r="G163" s="2">
        <v>0</v>
      </c>
      <c r="H163" s="2">
        <v>0</v>
      </c>
      <c r="I163" s="1">
        <v>0</v>
      </c>
      <c r="J163" s="3" t="s">
        <v>18</v>
      </c>
      <c r="K163" s="2" t="str">
        <f>J163*606.00</f>
        <v>0</v>
      </c>
      <c r="L163" s="5"/>
    </row>
    <row r="164" spans="1:12" customHeight="1" ht="105" outlineLevel="4">
      <c r="A164" s="1"/>
      <c r="B164" s="1">
        <v>820579</v>
      </c>
      <c r="C164" s="1" t="s">
        <v>621</v>
      </c>
      <c r="D164" s="1" t="s">
        <v>622</v>
      </c>
      <c r="E164" s="2" t="s">
        <v>623</v>
      </c>
      <c r="F164" s="2" t="s">
        <v>624</v>
      </c>
      <c r="G164" s="2" t="s">
        <v>35</v>
      </c>
      <c r="H164" s="2">
        <v>0</v>
      </c>
      <c r="I164" s="1">
        <v>0</v>
      </c>
      <c r="J164" s="3" t="s">
        <v>18</v>
      </c>
      <c r="K164" s="2" t="str">
        <f>J164*634.00</f>
        <v>0</v>
      </c>
      <c r="L164" s="5"/>
    </row>
    <row r="165" spans="1:12" customHeight="1" ht="105" outlineLevel="4">
      <c r="A165" s="1"/>
      <c r="B165" s="1">
        <v>820580</v>
      </c>
      <c r="C165" s="1" t="s">
        <v>625</v>
      </c>
      <c r="D165" s="1" t="s">
        <v>626</v>
      </c>
      <c r="E165" s="2" t="s">
        <v>627</v>
      </c>
      <c r="F165" s="2" t="s">
        <v>628</v>
      </c>
      <c r="G165" s="2">
        <v>0</v>
      </c>
      <c r="H165" s="2" t="s">
        <v>17</v>
      </c>
      <c r="I165" s="1">
        <v>0</v>
      </c>
      <c r="J165" s="3" t="s">
        <v>18</v>
      </c>
      <c r="K165" s="2" t="str">
        <f>J165*829.00</f>
        <v>0</v>
      </c>
      <c r="L165" s="5"/>
    </row>
    <row r="166" spans="1:12" customHeight="1" ht="105" outlineLevel="4">
      <c r="A166" s="1"/>
      <c r="B166" s="1">
        <v>820581</v>
      </c>
      <c r="C166" s="1" t="s">
        <v>629</v>
      </c>
      <c r="D166" s="1" t="s">
        <v>630</v>
      </c>
      <c r="E166" s="2" t="s">
        <v>631</v>
      </c>
      <c r="F166" s="2" t="s">
        <v>632</v>
      </c>
      <c r="G166" s="2">
        <v>0</v>
      </c>
      <c r="H166" s="2">
        <v>0</v>
      </c>
      <c r="I166" s="1">
        <v>0</v>
      </c>
      <c r="J166" s="3" t="s">
        <v>18</v>
      </c>
      <c r="K166" s="2" t="str">
        <f>J166*505.00</f>
        <v>0</v>
      </c>
      <c r="L166" s="5"/>
    </row>
    <row r="167" spans="1:12" customHeight="1" ht="105" outlineLevel="4">
      <c r="A167" s="1"/>
      <c r="B167" s="1">
        <v>820582</v>
      </c>
      <c r="C167" s="1" t="s">
        <v>633</v>
      </c>
      <c r="D167" s="1" t="s">
        <v>634</v>
      </c>
      <c r="E167" s="2" t="s">
        <v>635</v>
      </c>
      <c r="F167" s="2" t="s">
        <v>636</v>
      </c>
      <c r="G167" s="2">
        <v>0</v>
      </c>
      <c r="H167" s="2" t="s">
        <v>17</v>
      </c>
      <c r="I167" s="1">
        <v>0</v>
      </c>
      <c r="J167" s="3" t="s">
        <v>18</v>
      </c>
      <c r="K167" s="2" t="str">
        <f>J167*392.00</f>
        <v>0</v>
      </c>
      <c r="L167" s="5"/>
    </row>
    <row r="168" spans="1:12" customHeight="1" ht="105" outlineLevel="4">
      <c r="A168" s="1"/>
      <c r="B168" s="1">
        <v>820583</v>
      </c>
      <c r="C168" s="1" t="s">
        <v>637</v>
      </c>
      <c r="D168" s="1" t="s">
        <v>638</v>
      </c>
      <c r="E168" s="2" t="s">
        <v>639</v>
      </c>
      <c r="F168" s="2" t="s">
        <v>640</v>
      </c>
      <c r="G168" s="2">
        <v>0</v>
      </c>
      <c r="H168" s="2" t="s">
        <v>17</v>
      </c>
      <c r="I168" s="1">
        <v>0</v>
      </c>
      <c r="J168" s="3" t="s">
        <v>18</v>
      </c>
      <c r="K168" s="2" t="str">
        <f>J168*592.00</f>
        <v>0</v>
      </c>
      <c r="L168" s="5"/>
    </row>
    <row r="169" spans="1:12" customHeight="1" ht="105" outlineLevel="4">
      <c r="A169" s="1"/>
      <c r="B169" s="1">
        <v>820584</v>
      </c>
      <c r="C169" s="1" t="s">
        <v>641</v>
      </c>
      <c r="D169" s="1" t="s">
        <v>642</v>
      </c>
      <c r="E169" s="2" t="s">
        <v>643</v>
      </c>
      <c r="F169" s="2" t="s">
        <v>644</v>
      </c>
      <c r="G169" s="2">
        <v>0</v>
      </c>
      <c r="H169" s="2" t="s">
        <v>56</v>
      </c>
      <c r="I169" s="1">
        <v>0</v>
      </c>
      <c r="J169" s="3" t="s">
        <v>18</v>
      </c>
      <c r="K169" s="2" t="str">
        <f>J169*474.00</f>
        <v>0</v>
      </c>
      <c r="L169" s="5"/>
    </row>
    <row r="170" spans="1:12" customHeight="1" ht="105" outlineLevel="4">
      <c r="A170" s="1"/>
      <c r="B170" s="1">
        <v>820585</v>
      </c>
      <c r="C170" s="1" t="s">
        <v>645</v>
      </c>
      <c r="D170" s="1" t="s">
        <v>646</v>
      </c>
      <c r="E170" s="2" t="s">
        <v>647</v>
      </c>
      <c r="F170" s="2" t="s">
        <v>648</v>
      </c>
      <c r="G170" s="2">
        <v>2</v>
      </c>
      <c r="H170" s="2" t="s">
        <v>56</v>
      </c>
      <c r="I170" s="1">
        <v>0</v>
      </c>
      <c r="J170" s="3" t="s">
        <v>18</v>
      </c>
      <c r="K170" s="2" t="str">
        <f>J170*914.00</f>
        <v>0</v>
      </c>
      <c r="L170" s="5"/>
    </row>
    <row r="171" spans="1:12" outlineLevel="2">
      <c r="A171" s="8" t="s">
        <v>649</v>
      </c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5"/>
    </row>
    <row r="172" spans="1:12" customHeight="1" ht="105" outlineLevel="4">
      <c r="A172" s="1"/>
      <c r="B172" s="1">
        <v>829319</v>
      </c>
      <c r="C172" s="1" t="s">
        <v>650</v>
      </c>
      <c r="D172" s="1" t="s">
        <v>651</v>
      </c>
      <c r="E172" s="2" t="s">
        <v>652</v>
      </c>
      <c r="F172" s="2" t="s">
        <v>653</v>
      </c>
      <c r="G172" s="2" t="s">
        <v>17</v>
      </c>
      <c r="H172" s="2">
        <v>0</v>
      </c>
      <c r="I172" s="1">
        <v>0</v>
      </c>
      <c r="J172" s="3" t="s">
        <v>18</v>
      </c>
      <c r="K172" s="2" t="str">
        <f>J172*25.29</f>
        <v>0</v>
      </c>
      <c r="L172" s="5"/>
    </row>
    <row r="173" spans="1:12" customHeight="1" ht="105" outlineLevel="4">
      <c r="A173" s="1"/>
      <c r="B173" s="1">
        <v>829320</v>
      </c>
      <c r="C173" s="1" t="s">
        <v>654</v>
      </c>
      <c r="D173" s="1" t="s">
        <v>655</v>
      </c>
      <c r="E173" s="2" t="s">
        <v>656</v>
      </c>
      <c r="F173" s="2" t="s">
        <v>657</v>
      </c>
      <c r="G173" s="2" t="s">
        <v>17</v>
      </c>
      <c r="H173" s="2">
        <v>0</v>
      </c>
      <c r="I173" s="1">
        <v>0</v>
      </c>
      <c r="J173" s="3" t="s">
        <v>18</v>
      </c>
      <c r="K173" s="2" t="str">
        <f>J173*34.21</f>
        <v>0</v>
      </c>
      <c r="L173" s="5"/>
    </row>
    <row r="174" spans="1:12" customHeight="1" ht="105" outlineLevel="4">
      <c r="A174" s="1"/>
      <c r="B174" s="1">
        <v>829360</v>
      </c>
      <c r="C174" s="1" t="s">
        <v>658</v>
      </c>
      <c r="D174" s="1" t="s">
        <v>659</v>
      </c>
      <c r="E174" s="2" t="s">
        <v>660</v>
      </c>
      <c r="F174" s="2" t="s">
        <v>661</v>
      </c>
      <c r="G174" s="2" t="s">
        <v>85</v>
      </c>
      <c r="H174" s="2">
        <v>0</v>
      </c>
      <c r="I174" s="1">
        <v>0</v>
      </c>
      <c r="J174" s="3" t="s">
        <v>18</v>
      </c>
      <c r="K174" s="2" t="str">
        <f>J174*127.93</f>
        <v>0</v>
      </c>
      <c r="L174" s="5"/>
    </row>
    <row r="175" spans="1:12" customHeight="1" ht="105" outlineLevel="4">
      <c r="A175" s="1"/>
      <c r="B175" s="1">
        <v>829361</v>
      </c>
      <c r="C175" s="1" t="s">
        <v>662</v>
      </c>
      <c r="D175" s="1" t="s">
        <v>663</v>
      </c>
      <c r="E175" s="2" t="s">
        <v>664</v>
      </c>
      <c r="F175" s="2" t="s">
        <v>665</v>
      </c>
      <c r="G175" s="2" t="s">
        <v>35</v>
      </c>
      <c r="H175" s="2">
        <v>0</v>
      </c>
      <c r="I175" s="1">
        <v>0</v>
      </c>
      <c r="J175" s="3" t="s">
        <v>18</v>
      </c>
      <c r="K175" s="2" t="str">
        <f>J175*156.19</f>
        <v>0</v>
      </c>
      <c r="L175" s="5"/>
    </row>
    <row r="176" spans="1:12" customHeight="1" ht="105" outlineLevel="4">
      <c r="A176" s="1"/>
      <c r="B176" s="1">
        <v>820586</v>
      </c>
      <c r="C176" s="1" t="s">
        <v>666</v>
      </c>
      <c r="D176" s="1" t="s">
        <v>667</v>
      </c>
      <c r="E176" s="2" t="s">
        <v>668</v>
      </c>
      <c r="F176" s="2" t="s">
        <v>669</v>
      </c>
      <c r="G176" s="2">
        <v>10</v>
      </c>
      <c r="H176" s="2" t="s">
        <v>56</v>
      </c>
      <c r="I176" s="1">
        <v>0</v>
      </c>
      <c r="J176" s="3" t="s">
        <v>18</v>
      </c>
      <c r="K176" s="2" t="str">
        <f>J176*331.00</f>
        <v>0</v>
      </c>
      <c r="L176" s="5"/>
    </row>
    <row r="177" spans="1:12" customHeight="1" ht="105" outlineLevel="4">
      <c r="A177" s="1"/>
      <c r="B177" s="1">
        <v>820587</v>
      </c>
      <c r="C177" s="1" t="s">
        <v>670</v>
      </c>
      <c r="D177" s="1" t="s">
        <v>671</v>
      </c>
      <c r="E177" s="2" t="s">
        <v>672</v>
      </c>
      <c r="F177" s="2" t="s">
        <v>673</v>
      </c>
      <c r="G177" s="2" t="s">
        <v>85</v>
      </c>
      <c r="H177" s="2" t="s">
        <v>129</v>
      </c>
      <c r="I177" s="1">
        <v>0</v>
      </c>
      <c r="J177" s="3" t="s">
        <v>18</v>
      </c>
      <c r="K177" s="2" t="str">
        <f>J177*397.00</f>
        <v>0</v>
      </c>
      <c r="L177" s="5"/>
    </row>
    <row r="178" spans="1:12" customHeight="1" ht="105" outlineLevel="4">
      <c r="A178" s="1"/>
      <c r="B178" s="1">
        <v>820597</v>
      </c>
      <c r="C178" s="1" t="s">
        <v>674</v>
      </c>
      <c r="D178" s="1" t="s">
        <v>675</v>
      </c>
      <c r="E178" s="2" t="s">
        <v>676</v>
      </c>
      <c r="F178" s="2" t="s">
        <v>677</v>
      </c>
      <c r="G178" s="2">
        <v>8</v>
      </c>
      <c r="H178" s="2" t="s">
        <v>56</v>
      </c>
      <c r="I178" s="1">
        <v>0</v>
      </c>
      <c r="J178" s="3" t="s">
        <v>18</v>
      </c>
      <c r="K178" s="2" t="str">
        <f>J178*304.00</f>
        <v>0</v>
      </c>
      <c r="L178" s="5"/>
    </row>
    <row r="179" spans="1:12" customHeight="1" ht="105" outlineLevel="4">
      <c r="A179" s="1"/>
      <c r="B179" s="1">
        <v>820598</v>
      </c>
      <c r="C179" s="1" t="s">
        <v>678</v>
      </c>
      <c r="D179" s="1" t="s">
        <v>679</v>
      </c>
      <c r="E179" s="2" t="s">
        <v>680</v>
      </c>
      <c r="F179" s="2" t="s">
        <v>681</v>
      </c>
      <c r="G179" s="2" t="s">
        <v>85</v>
      </c>
      <c r="H179" s="2" t="s">
        <v>56</v>
      </c>
      <c r="I179" s="1">
        <v>0</v>
      </c>
      <c r="J179" s="3" t="s">
        <v>18</v>
      </c>
      <c r="K179" s="2" t="str">
        <f>J179*400.00</f>
        <v>0</v>
      </c>
      <c r="L179" s="5"/>
    </row>
    <row r="180" spans="1:12" customHeight="1" ht="105" outlineLevel="4">
      <c r="A180" s="1"/>
      <c r="B180" s="1">
        <v>820623</v>
      </c>
      <c r="C180" s="1" t="s">
        <v>682</v>
      </c>
      <c r="D180" s="1" t="s">
        <v>683</v>
      </c>
      <c r="E180" s="2" t="s">
        <v>684</v>
      </c>
      <c r="F180" s="2" t="s">
        <v>685</v>
      </c>
      <c r="G180" s="2" t="s">
        <v>17</v>
      </c>
      <c r="H180" s="2" t="s">
        <v>686</v>
      </c>
      <c r="I180" s="1">
        <v>0</v>
      </c>
      <c r="J180" s="3" t="s">
        <v>18</v>
      </c>
      <c r="K180" s="2" t="str">
        <f>J180*49.00</f>
        <v>0</v>
      </c>
      <c r="L180" s="5"/>
    </row>
    <row r="181" spans="1:12" customHeight="1" ht="105" outlineLevel="4">
      <c r="A181" s="1"/>
      <c r="B181" s="1">
        <v>820624</v>
      </c>
      <c r="C181" s="1" t="s">
        <v>687</v>
      </c>
      <c r="D181" s="1" t="s">
        <v>688</v>
      </c>
      <c r="E181" s="2" t="s">
        <v>689</v>
      </c>
      <c r="F181" s="2" t="s">
        <v>690</v>
      </c>
      <c r="G181" s="2" t="s">
        <v>56</v>
      </c>
      <c r="H181" s="2" t="s">
        <v>129</v>
      </c>
      <c r="I181" s="1">
        <v>0</v>
      </c>
      <c r="J181" s="3" t="s">
        <v>18</v>
      </c>
      <c r="K181" s="2" t="str">
        <f>J181*42.00</f>
        <v>0</v>
      </c>
      <c r="L181" s="5"/>
    </row>
    <row r="182" spans="1:12" customHeight="1" ht="105" outlineLevel="4">
      <c r="A182" s="1"/>
      <c r="B182" s="1">
        <v>820625</v>
      </c>
      <c r="C182" s="1" t="s">
        <v>691</v>
      </c>
      <c r="D182" s="1" t="s">
        <v>692</v>
      </c>
      <c r="E182" s="2" t="s">
        <v>693</v>
      </c>
      <c r="F182" s="2" t="s">
        <v>694</v>
      </c>
      <c r="G182" s="2" t="s">
        <v>35</v>
      </c>
      <c r="H182" s="2" t="s">
        <v>134</v>
      </c>
      <c r="I182" s="1">
        <v>0</v>
      </c>
      <c r="J182" s="3" t="s">
        <v>18</v>
      </c>
      <c r="K182" s="2" t="str">
        <f>J182*154.00</f>
        <v>0</v>
      </c>
      <c r="L182" s="5"/>
    </row>
    <row r="183" spans="1:12" customHeight="1" ht="105" outlineLevel="4">
      <c r="A183" s="1"/>
      <c r="B183" s="1">
        <v>820626</v>
      </c>
      <c r="C183" s="1" t="s">
        <v>695</v>
      </c>
      <c r="D183" s="1" t="s">
        <v>696</v>
      </c>
      <c r="E183" s="2" t="s">
        <v>697</v>
      </c>
      <c r="F183" s="2" t="s">
        <v>698</v>
      </c>
      <c r="G183" s="2" t="s">
        <v>17</v>
      </c>
      <c r="H183" s="2" t="s">
        <v>129</v>
      </c>
      <c r="I183" s="1">
        <v>0</v>
      </c>
      <c r="J183" s="3" t="s">
        <v>18</v>
      </c>
      <c r="K183" s="2" t="str">
        <f>J183*152.00</f>
        <v>0</v>
      </c>
      <c r="L183" s="5"/>
    </row>
    <row r="184" spans="1:12" customHeight="1" ht="105" outlineLevel="4">
      <c r="A184" s="1"/>
      <c r="B184" s="1">
        <v>820627</v>
      </c>
      <c r="C184" s="1" t="s">
        <v>699</v>
      </c>
      <c r="D184" s="1" t="s">
        <v>700</v>
      </c>
      <c r="E184" s="2" t="s">
        <v>701</v>
      </c>
      <c r="F184" s="2" t="s">
        <v>702</v>
      </c>
      <c r="G184" s="2" t="s">
        <v>35</v>
      </c>
      <c r="H184" s="2" t="s">
        <v>56</v>
      </c>
      <c r="I184" s="1">
        <v>0</v>
      </c>
      <c r="J184" s="3" t="s">
        <v>18</v>
      </c>
      <c r="K184" s="2" t="str">
        <f>J184*92.00</f>
        <v>0</v>
      </c>
      <c r="L184" s="5"/>
    </row>
    <row r="185" spans="1:12" customHeight="1" ht="105" outlineLevel="4">
      <c r="A185" s="1"/>
      <c r="B185" s="1">
        <v>820628</v>
      </c>
      <c r="C185" s="1" t="s">
        <v>703</v>
      </c>
      <c r="D185" s="1" t="s">
        <v>704</v>
      </c>
      <c r="E185" s="2" t="s">
        <v>705</v>
      </c>
      <c r="F185" s="2" t="s">
        <v>706</v>
      </c>
      <c r="G185" s="2" t="s">
        <v>56</v>
      </c>
      <c r="H185" s="2" t="s">
        <v>129</v>
      </c>
      <c r="I185" s="1">
        <v>0</v>
      </c>
      <c r="J185" s="3" t="s">
        <v>18</v>
      </c>
      <c r="K185" s="2" t="str">
        <f>J185*248.00</f>
        <v>0</v>
      </c>
      <c r="L185" s="5"/>
    </row>
    <row r="186" spans="1:12" customHeight="1" ht="105" outlineLevel="4">
      <c r="A186" s="1"/>
      <c r="B186" s="1">
        <v>820629</v>
      </c>
      <c r="C186" s="1" t="s">
        <v>707</v>
      </c>
      <c r="D186" s="1" t="s">
        <v>708</v>
      </c>
      <c r="E186" s="2" t="s">
        <v>709</v>
      </c>
      <c r="F186" s="2" t="s">
        <v>710</v>
      </c>
      <c r="G186" s="2" t="s">
        <v>56</v>
      </c>
      <c r="H186" s="2" t="s">
        <v>129</v>
      </c>
      <c r="I186" s="1">
        <v>0</v>
      </c>
      <c r="J186" s="3" t="s">
        <v>18</v>
      </c>
      <c r="K186" s="2" t="str">
        <f>J186*337.00</f>
        <v>0</v>
      </c>
      <c r="L186" s="5"/>
    </row>
    <row r="187" spans="1:12" customHeight="1" ht="105" outlineLevel="4">
      <c r="A187" s="1"/>
      <c r="B187" s="1">
        <v>820630</v>
      </c>
      <c r="C187" s="1" t="s">
        <v>711</v>
      </c>
      <c r="D187" s="1" t="s">
        <v>712</v>
      </c>
      <c r="E187" s="2" t="s">
        <v>713</v>
      </c>
      <c r="F187" s="2" t="s">
        <v>714</v>
      </c>
      <c r="G187" s="2">
        <v>0</v>
      </c>
      <c r="H187" s="2" t="s">
        <v>134</v>
      </c>
      <c r="I187" s="1">
        <v>0</v>
      </c>
      <c r="J187" s="3" t="s">
        <v>18</v>
      </c>
      <c r="K187" s="2" t="str">
        <f>J187*617.00</f>
        <v>0</v>
      </c>
      <c r="L187" s="5"/>
    </row>
    <row r="188" spans="1:12" customHeight="1" ht="105" outlineLevel="4">
      <c r="A188" s="1"/>
      <c r="B188" s="1">
        <v>836291</v>
      </c>
      <c r="C188" s="1" t="s">
        <v>715</v>
      </c>
      <c r="D188" s="1" t="s">
        <v>716</v>
      </c>
      <c r="E188" s="2" t="s">
        <v>717</v>
      </c>
      <c r="F188" s="2" t="s">
        <v>718</v>
      </c>
      <c r="G188" s="2" t="s">
        <v>35</v>
      </c>
      <c r="H188" s="2" t="s">
        <v>129</v>
      </c>
      <c r="I188" s="1">
        <v>0</v>
      </c>
      <c r="J188" s="3" t="s">
        <v>18</v>
      </c>
      <c r="K188" s="2" t="str">
        <f>J188*141.00</f>
        <v>0</v>
      </c>
      <c r="L188" s="5"/>
    </row>
    <row r="189" spans="1:12" customHeight="1" ht="105" outlineLevel="4">
      <c r="A189" s="1"/>
      <c r="B189" s="1">
        <v>879986</v>
      </c>
      <c r="C189" s="1" t="s">
        <v>719</v>
      </c>
      <c r="D189" s="1" t="s">
        <v>720</v>
      </c>
      <c r="E189" s="2" t="s">
        <v>721</v>
      </c>
      <c r="F189" s="2" t="s">
        <v>722</v>
      </c>
      <c r="G189" s="2" t="s">
        <v>35</v>
      </c>
      <c r="H189" s="2" t="s">
        <v>56</v>
      </c>
      <c r="I189" s="1">
        <v>0</v>
      </c>
      <c r="J189" s="3" t="s">
        <v>18</v>
      </c>
      <c r="K189" s="2" t="str">
        <f>J189*350.00</f>
        <v>0</v>
      </c>
      <c r="L189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1:L1"/>
  <mergeCells>
    <mergeCell ref="A2:K2"/>
    <mergeCell ref="A3:K3"/>
    <mergeCell ref="A133:K133"/>
    <mergeCell ref="A159:K159"/>
    <mergeCell ref="A4:K4"/>
    <mergeCell ref="A41:K41"/>
    <mergeCell ref="A82:K82"/>
    <mergeCell ref="A93:K93"/>
    <mergeCell ref="A116:K116"/>
    <mergeCell ref="A125:K125"/>
    <mergeCell ref="A134:K134"/>
    <mergeCell ref="A160:K160"/>
    <mergeCell ref="A171:K171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2025-10-29T11:26:43+03:00</dcterms:created>
  <dcterms:modified xsi:type="dcterms:W3CDTF">2025-10-29T11:26:43+03:00</dcterms:modified>
  <dc:title>Untitled Spreadsheet</dc:title>
  <dc:description/>
  <dc:subject/>
  <cp:keywords/>
  <cp:category/>
</cp:coreProperties>
</file>