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<sst xmlns="http://schemas.openxmlformats.org/spreadsheetml/2006/main" uniqueCount="309">
  <si>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</si>
  <si>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</si>
  <si>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</si>
  <si>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</si>
  <si>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</si>
  <si>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</si>
  <si>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</si>
  <si>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</si>
  <si>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</si>
  <si>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</si>
  <si>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</si>
  <si>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</si>
  <si>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</si>
  <si>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</si>
  <si>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</si>
  <si>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</si>
  <si>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</si>
  <si>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шт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</si>
  <si>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</si>
  <si>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</si>
  <si>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</si>
  <si>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</si>
  <si>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</si>
  <si>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</si>
  <si>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</si>
  <si>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</si>
  <si>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</si>
  <si>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</si>
  <si>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</si>
  <si>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</si>
  <si>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&gt;10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</si>
  <si>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</si>
  <si>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</si>
  <si>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</si>
  <si>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</si>
  <si>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</si>
  <si>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</si>
  <si>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</si>
  <si>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</si>
  <si>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</si>
  <si>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</si>
  <si>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</si>
  <si>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</si>
  <si>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</si>
  <si>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</si>
  <si>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</si>
  <si>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</si>
  <si>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</si>
  <si>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</si>
  <si>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</si>
  <si>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</si>
  <si>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VLC-911001</t>
  </si>
  <si>
    <t>VTc.100.SH.070603</t>
  </si>
  <si>
    <t>Гидроразделитель сталь с колл., гориз., 3 контура, до 70 кВт</t>
  </si>
  <si>
    <t>13 274.00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</si>
  <si>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</si>
  <si>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</si>
  <si>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</si>
  <si>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</si>
  <si>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</si>
  <si>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</si>
  <si>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</si>
  <si>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</si>
  <si>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&gt;25</t>
  </si>
  <si>
    <t>Группы быстрого монтажа VIEIR</t>
  </si>
  <si>
    <t>KIO-210001</t>
  </si>
  <si>
    <t>VR216-25/6</t>
  </si>
  <si>
    <t>Группа быстрого монтажа 11/2  высокотемпературного прямого контура С ШАР КРАНОМ без насоса (1/2шт)</t>
  </si>
  <si>
    <t>8 593.29 руб.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</si>
  <si>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</si>
  <si>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</si>
  <si>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</si>
  <si>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11 242.53 руб.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</si>
  <si>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</si>
  <si>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</si>
  <si>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</si>
  <si>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11 565.31 руб.</t>
  </si>
  <si>
    <t>KIO-210004</t>
  </si>
  <si>
    <t>VR211.2</t>
  </si>
  <si>
    <t>Коллектор  на 3 контура с накид. гайками 11/2,  в теплоиз, сталь, до 70 кВт, VIEIR</t>
  </si>
  <si>
    <t>10 861.73 руб.</t>
  </si>
  <si>
    <t>KIO-210005</t>
  </si>
  <si>
    <t>VR211.3</t>
  </si>
  <si>
    <t>Коллектор  на 5  контуров с накид. гайками 1/12,  в теплоиз, сталь, до 70 кВт, VIEIR</t>
  </si>
  <si>
    <t>14 895.83 руб.</t>
  </si>
  <si>
    <t>KIO-210006</t>
  </si>
  <si>
    <t>VR211.4</t>
  </si>
  <si>
    <t>Коллектор  на 7  контуров с накид. гайками 1/12,  в теплоиз, сталь, до 70 кВт, VIEIR</t>
  </si>
  <si>
    <t>18 921.00 руб.</t>
  </si>
  <si>
    <t>KIO-210007</t>
  </si>
  <si>
    <t>VR205</t>
  </si>
  <si>
    <t>Гидрострелка VR 11/2  в сборе с авт воздух, дренаж кран, с накид. гайками</t>
  </si>
  <si>
    <t>12 146.93 руб.</t>
  </si>
  <si>
    <t>KIO-210008</t>
  </si>
  <si>
    <t>VR210A</t>
  </si>
  <si>
    <t>Кронштейн крепления коллектора (1/100шт)</t>
  </si>
  <si>
    <t>873.16 руб.</t>
  </si>
  <si>
    <t>KIO-210009</t>
  </si>
  <si>
    <t>VR220L-25/6</t>
  </si>
  <si>
    <t>Группа быстрого монтажа 11/2" подключ СЛЕВА в теплоиз. с термометрами С ТРЕХХОД. КЛАПАН без насоса</t>
  </si>
  <si>
    <t>11 025.35 руб.</t>
  </si>
  <si>
    <t>KIO-210010</t>
  </si>
  <si>
    <t>VR220R-25/6</t>
  </si>
  <si>
    <t>Группа быстрого монтажа 11/2" подключ СПРАВА в теплоиз. с термометр  С ТРЕХХОД. КЛАПАН без насоса</t>
  </si>
  <si>
    <t>Клапана и автоматика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</si>
  <si>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</si>
  <si>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</si>
  <si>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</si>
  <si>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</si>
  <si>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</si>
  <si>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Клапана и автоматика VIEIR</t>
  </si>
  <si>
    <t>KIO-410001</t>
  </si>
  <si>
    <t>VR179</t>
  </si>
  <si>
    <t>Подпиточный клапан ViEiR (40/1шт)</t>
  </si>
  <si>
    <t>1 683.85 руб.</t>
  </si>
  <si>
    <t>KIO-410002</t>
  </si>
  <si>
    <t>BL325</t>
  </si>
  <si>
    <t>Перепускной клапан ViEiR (40/1шт)</t>
  </si>
  <si>
    <t>1 173.64 руб.</t>
  </si>
  <si>
    <t>KIO-410003</t>
  </si>
  <si>
    <t>VR183</t>
  </si>
  <si>
    <t>Трехходовой смесительный клапан 3/4" ViEiR (30/1шт)</t>
  </si>
  <si>
    <t>1 597.58 руб.</t>
  </si>
  <si>
    <t>&gt;50</t>
  </si>
  <si>
    <t>KIO-410004</t>
  </si>
  <si>
    <t>VR184</t>
  </si>
  <si>
    <t>Трехходовой смесительный клапан 1" ViEiR (30/1шт)</t>
  </si>
  <si>
    <t>1 774.59 руб.</t>
  </si>
  <si>
    <t>KIO-410005</t>
  </si>
  <si>
    <t>VR173</t>
  </si>
  <si>
    <t>Термостатический смесительный клапан 1/2" VIEIR  (20/1шт)</t>
  </si>
  <si>
    <t>3 906.18 руб.</t>
  </si>
  <si>
    <t>KIO-410006</t>
  </si>
  <si>
    <t>VR174</t>
  </si>
  <si>
    <t>Термостатический смесительный клапан 3/4" VIEIR (20/1шт)</t>
  </si>
  <si>
    <t>4 011.79 руб.</t>
  </si>
  <si>
    <t>KIO-410007</t>
  </si>
  <si>
    <t>VR175</t>
  </si>
  <si>
    <t>Термостатический смесительный клапан 1" VIEIR (20/1шт)</t>
  </si>
  <si>
    <t>4 939.99 руб.</t>
  </si>
  <si>
    <t>KIO-410008</t>
  </si>
  <si>
    <t>VR201A</t>
  </si>
  <si>
    <t>Термостатический смесительный клапан 1" (20-45℃, KVS4,5) ViEiR (30/1шт)</t>
  </si>
  <si>
    <t>4 096.58 руб.</t>
  </si>
  <si>
    <t>KIO-410009</t>
  </si>
  <si>
    <t>VR180</t>
  </si>
  <si>
    <t>Термостатический смесительный клапан 20-45℃ ViEiR (30/1шт)</t>
  </si>
  <si>
    <t>3 027.06 руб.</t>
  </si>
  <si>
    <t>KIO-410010</t>
  </si>
  <si>
    <t>VR181</t>
  </si>
  <si>
    <t>Термостатический смесительный клапан 35-60℃ ViEiR (30/1шт)</t>
  </si>
  <si>
    <t>STP-310018</t>
  </si>
  <si>
    <t>VR238A</t>
  </si>
  <si>
    <t>Трехходовой термостатический антиконденсационный клапан 1  (60-70°C) ViEiR (20/1шт)</t>
  </si>
  <si>
    <t>3 062.76 руб.</t>
  </si>
  <si>
    <t>STP-310020</t>
  </si>
  <si>
    <t>VR190</t>
  </si>
  <si>
    <t>Трехходовой смесительный клапан 3/4   ViEiR (12/1шт)</t>
  </si>
  <si>
    <t>1 502.38 руб.</t>
  </si>
  <si>
    <t>STP-310021</t>
  </si>
  <si>
    <t>VR191</t>
  </si>
  <si>
    <t>Трехходовой смесительный клапан  1   ViEiR (12/1шт)</t>
  </si>
  <si>
    <t>1 798.39 руб.</t>
  </si>
  <si>
    <t>STP-310022</t>
  </si>
  <si>
    <t>VR192</t>
  </si>
  <si>
    <t>Трехходовой смесительный клапан  11/4   ViEiR (12/1шт)</t>
  </si>
  <si>
    <t>2 512.39 руб.</t>
  </si>
  <si>
    <t>STP-310023</t>
  </si>
  <si>
    <t>VR193</t>
  </si>
  <si>
    <t>Трехходовой смесительный клапан 11/2   ViEiR (9/1шт)</t>
  </si>
  <si>
    <t>4 529.44 руб.</t>
  </si>
  <si>
    <t>STP-310024</t>
  </si>
  <si>
    <t>VR194</t>
  </si>
  <si>
    <t>Трехходовой смесительный клапан  2   ViEiR (9/1шт)</t>
  </si>
  <si>
    <t>4 810.58 руб.</t>
  </si>
  <si>
    <t>STP-310055</t>
  </si>
  <si>
    <t>VR234</t>
  </si>
  <si>
    <t>Термостатический смесительный клапан 3/4" (35-60℃, KVS1,5)  "ViEiR" (35/1шт)</t>
  </si>
  <si>
    <t>2 347.28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</si>
  <si>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</si>
  <si>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</si>
  <si>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</si>
  <si>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</si>
  <si>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</si>
  <si>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</si>
  <si>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4 142.69 руб.</t>
  </si>
  <si>
    <t>STP-310058</t>
  </si>
  <si>
    <t>VR196</t>
  </si>
  <si>
    <t>Четырехходовой смесительный клапан 3/4" "ViEiR"(12/1шт)</t>
  </si>
  <si>
    <t>1 658.56 руб.</t>
  </si>
  <si>
    <t>STP-310059</t>
  </si>
  <si>
    <t>VR197</t>
  </si>
  <si>
    <t>Четырехходовой смесительный клапан 1" "ViEiR"(12/1шт)</t>
  </si>
  <si>
    <t>1 987.30 руб.</t>
  </si>
  <si>
    <t>STP-310060</t>
  </si>
  <si>
    <t>VR198</t>
  </si>
  <si>
    <t>Четырехходовой смесительный клапан 1 1/4" "ViEiR"(9/1шт)</t>
  </si>
  <si>
    <t>2 655.19 руб.</t>
  </si>
  <si>
    <t>STP-410027</t>
  </si>
  <si>
    <t>VR1122</t>
  </si>
  <si>
    <t>Сервопривод термоэлектрический норм закр 220В VR (1/100шт)</t>
  </si>
  <si>
    <t>669.38 руб.</t>
  </si>
  <si>
    <t>STP-410028</t>
  </si>
  <si>
    <t>VR1123</t>
  </si>
  <si>
    <t>Сервопривод термоэлектрический норм закр 220В VR диагностируемый  (1/100шт)</t>
  </si>
  <si>
    <t>636.65 руб.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</si>
  <si>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</si>
  <si>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</si>
  <si>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</si>
  <si>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667.89 руб.</t>
  </si>
  <si>
    <t>VER-000131</t>
  </si>
  <si>
    <t>VR238</t>
  </si>
  <si>
    <t>Трехходовой термостатический антиконденсационный клапан 1" (55-65°C)"ViEiR"(18/1шт)</t>
  </si>
  <si>
    <t>3 156.48 руб.</t>
  </si>
  <si>
    <t>VER-000132</t>
  </si>
  <si>
    <t>VR1137</t>
  </si>
  <si>
    <t>Сервомотор для трёх.и четырёх -ходового клапана "ViEiR" (18/1шт)</t>
  </si>
  <si>
    <t>4 188.80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</si>
  <si>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</si>
  <si>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</si>
  <si>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</si>
  <si>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</si>
  <si>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</si>
  <si>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</si>
  <si>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</si>
  <si>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</si>
  <si>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Комплектующие</t>
  </si>
  <si>
    <t>KIO-700001</t>
  </si>
  <si>
    <t>VRQ22</t>
  </si>
  <si>
    <t>Набор кранов для подкючения газового котла 1/2-3/4 "ViEiR" (16/1шт)</t>
  </si>
  <si>
    <t>2 644.78 руб.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</si>
  <si>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</si>
  <si>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</si>
  <si>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</si>
  <si>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</si>
  <si>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</si>
  <si>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</si>
  <si>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</si>
  <si>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</si>
  <si>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</si>
  <si>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</si>
  <si>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</si>
  <si>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</si>
  <si>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</si>
  <si>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</si>
  <si>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</si>
  <si>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</si>
  <si>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</si>
  <si>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</si>
  <si>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</si>
  <si>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</si>
  <si>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</si>
  <si>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</si>
  <si>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</si>
  <si>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</si>
  <si>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</si>
  <si>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</si>
  <si>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</si>
  <si>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</si>
  <si>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</si>
  <si>
    <t>Электроподогреватели</t>
  </si>
  <si>
    <t>ТЭНы</t>
  </si>
  <si>
    <t>KIO-320002</t>
  </si>
  <si>
    <t>ТЭН 1,2 кВт с терморегулятором 1 1/4</t>
  </si>
  <si>
    <t>844.31 руб.</t>
  </si>
  <si>
    <t>KIO-320003</t>
  </si>
  <si>
    <t>ТЭН 1,5 кВт с терморегулятором 1 1/4</t>
  </si>
  <si>
    <t>KIO-320004</t>
  </si>
  <si>
    <t>ТЭН 2,0 кВт с терморегулятором 1 1/4</t>
  </si>
  <si>
    <t>KIO-320005</t>
  </si>
  <si>
    <t>ТЭН 2,5 кВт с терморегулятором 1 1/4</t>
  </si>
  <si>
    <t>1 052.44 руб.</t>
  </si>
  <si>
    <t>KIO-320006</t>
  </si>
  <si>
    <t>ТЭН 3,0 кВт с терморегулятором 1 1/4</t>
  </si>
  <si>
    <t>KIO-320007</t>
  </si>
  <si>
    <t>ТЭН 3,5 кВт с терморегулятором 1 1/4</t>
  </si>
  <si>
    <t>KIO-320008</t>
  </si>
  <si>
    <t>ТЭН 4,0 кВт с терморегулятором 1 1/4</t>
  </si>
  <si>
    <t>KIO-320009</t>
  </si>
  <si>
    <t>уплотнительная прокладка RDT D42мм круглый профиль</t>
  </si>
  <si>
    <t>93.84 руб.</t>
  </si>
  <si>
    <t>KIO-320010</t>
  </si>
  <si>
    <t>уплотнительная прокладка RF D62*17.5 мм</t>
  </si>
  <si>
    <t>170.17 руб.</t>
  </si>
  <si>
    <t>Электроподогреватели Теплотех</t>
  </si>
  <si>
    <t>KIO-310001</t>
  </si>
  <si>
    <t>Электроподогреватель "Теплотех ЭВП-3М"</t>
  </si>
  <si>
    <t>6 453.30 руб.</t>
  </si>
  <si>
    <t>KIO-310002</t>
  </si>
  <si>
    <t>Электроподогреватель "Теплотех ЭВП-4,5М"</t>
  </si>
  <si>
    <t>7 731.26 руб.</t>
  </si>
  <si>
    <t>KIO-310003</t>
  </si>
  <si>
    <t>Электроподогреватель "Теплотех ЭВП-6М"</t>
  </si>
  <si>
    <t>8 770.30 руб.</t>
  </si>
  <si>
    <t>KIO-310004</t>
  </si>
  <si>
    <t>Электроподогреватель "Теплотех ЭВП-9М"</t>
  </si>
  <si>
    <t>9 991.92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</si>
  <si>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</si>
  <si>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</si>
  <si>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</si>
  <si>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</si>
  <si>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</si>
  <si>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16 439.17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</si>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</sst>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40_86a5_11e9_8101_003048fd731b_634a4292_f953_11e9_810b_003048fd731b1.jpeg"/><Relationship Id="rId2" Type="http://schemas.openxmlformats.org/officeDocument/2006/relationships/image" Target="../media/90d55342_86a5_11e9_8101_003048fd731b_634a4293_f953_11e9_810b_003048fd731b2.jpeg"/><Relationship Id="rId3" Type="http://schemas.openxmlformats.org/officeDocument/2006/relationships/image" Target="../media/90d55344_86a5_11e9_8101_003048fd731b_634a4294_f953_11e9_810b_003048fd731b3.jpeg"/><Relationship Id="rId4" Type="http://schemas.openxmlformats.org/officeDocument/2006/relationships/image" Target="../media/90d55346_86a5_11e9_8101_003048fd731b_634a4295_f953_11e9_810b_003048fd731b4.jpeg"/><Relationship Id="rId5" Type="http://schemas.openxmlformats.org/officeDocument/2006/relationships/image" Target="../media/90d55348_86a5_11e9_8101_003048fd731b_634a4296_f953_11e9_810b_003048fd731b5.jpeg"/><Relationship Id="rId6" Type="http://schemas.openxmlformats.org/officeDocument/2006/relationships/image" Target="../media/90d5534a_86a5_11e9_8101_003048fd731b_634a4297_f953_11e9_810b_003048fd731b6.jpeg"/><Relationship Id="rId7" Type="http://schemas.openxmlformats.org/officeDocument/2006/relationships/image" Target="../media/90d5534c_86a5_11e9_8101_003048fd731b_634a4298_f953_11e9_810b_003048fd731b7.jpeg"/><Relationship Id="rId8" Type="http://schemas.openxmlformats.org/officeDocument/2006/relationships/image" Target="../media/90d5534e_86a5_11e9_8101_003048fd731b_634a4299_f953_11e9_810b_003048fd731b8.jpeg"/><Relationship Id="rId9" Type="http://schemas.openxmlformats.org/officeDocument/2006/relationships/image" Target="../media/90d55351_86a5_11e9_8101_003048fd731b_634a429a_f953_11e9_810b_003048fd731b9.jpeg"/><Relationship Id="rId10" Type="http://schemas.openxmlformats.org/officeDocument/2006/relationships/image" Target="../media/90d55353_86a5_11e9_8101_003048fd731b_634a42d9_f953_11e9_810b_003048fd731b10.jpeg"/><Relationship Id="rId11" Type="http://schemas.openxmlformats.org/officeDocument/2006/relationships/image" Target="../media/90d55355_86a5_11e9_8101_003048fd731b_634a42da_f953_11e9_810b_003048fd731b11.jpeg"/><Relationship Id="rId12" Type="http://schemas.openxmlformats.org/officeDocument/2006/relationships/image" Target="../media/90d55357_86a5_11e9_8101_003048fd731b_634a42db_f953_11e9_810b_003048fd731b12.jpeg"/><Relationship Id="rId13" Type="http://schemas.openxmlformats.org/officeDocument/2006/relationships/image" Target="../media/90d5535b_86a5_11e9_8101_003048fd731b_64c8bb52_5a46_11f0_a775_047c1617b14313.jpeg"/><Relationship Id="rId14" Type="http://schemas.openxmlformats.org/officeDocument/2006/relationships/image" Target="../media/90d5535d_86a5_11e9_8101_003048fd731b_64c8bb56_5a46_11f0_a775_047c1617b14314.jpeg"/><Relationship Id="rId15" Type="http://schemas.openxmlformats.org/officeDocument/2006/relationships/image" Target="../media/90d5535f_86a5_11e9_8101_003048fd731b_64c8bb59_5a46_11f0_a775_047c1617b14315.jpeg"/><Relationship Id="rId16" Type="http://schemas.openxmlformats.org/officeDocument/2006/relationships/image" Target="../media/90d55361_86a5_11e9_8101_003048fd731b_4829b00c_0627_11ea_810d_003048fd731b16.png"/><Relationship Id="rId17" Type="http://schemas.openxmlformats.org/officeDocument/2006/relationships/image" Target="../media/90d55363_86a5_11e9_8101_003048fd731b_4829b00d_0627_11ea_810d_003048fd731b17.png"/><Relationship Id="rId18" Type="http://schemas.openxmlformats.org/officeDocument/2006/relationships/image" Target="../media/90d55365_86a5_11e9_8101_003048fd731b_64c8bb51_5a46_11f0_a775_047c1617b14318.jpeg"/><Relationship Id="rId19" Type="http://schemas.openxmlformats.org/officeDocument/2006/relationships/image" Target="../media/90d55367_86a5_11e9_8101_003048fd731b_e8722853_518a_11ea_810f_003048fd731b19.png"/><Relationship Id="rId20" Type="http://schemas.openxmlformats.org/officeDocument/2006/relationships/image" Target="../media/90d55369_86a5_11e9_8101_003048fd731b_64c8bb50_5a46_11f0_a775_047c1617b14320.jpeg"/><Relationship Id="rId21" Type="http://schemas.openxmlformats.org/officeDocument/2006/relationships/image" Target="../media/365e7153_68f5_11ea_8111_003048fd731b_49c4af0d_056a_11f0_a6fc_047c1617b14321.jpeg"/><Relationship Id="rId22" Type="http://schemas.openxmlformats.org/officeDocument/2006/relationships/image" Target="../media/365e7155_68f5_11ea_8111_003048fd731b_018ae8b2_7ca2_11ea_8111_003048fd731b22.jpeg"/><Relationship Id="rId23" Type="http://schemas.openxmlformats.org/officeDocument/2006/relationships/image" Target="../media/662b15c0_3466_11eb_81f3_003048fd731b_d9a655ec_f1e4_11ef_a6e1_047c1617b14323.jpeg"/><Relationship Id="rId24" Type="http://schemas.openxmlformats.org/officeDocument/2006/relationships/image" Target="../media/365e7157_68f5_11ea_8111_003048fd731b_018ae8b3_7ca2_11ea_8111_003048fd731b24.jpeg"/><Relationship Id="rId25" Type="http://schemas.openxmlformats.org/officeDocument/2006/relationships/image" Target="../media/365e7159_68f5_11ea_8111_003048fd731b_018ae8b4_7ca2_11ea_8111_003048fd731b25.jpeg"/><Relationship Id="rId26" Type="http://schemas.openxmlformats.org/officeDocument/2006/relationships/image" Target="../media/365e715b_68f5_11ea_8111_003048fd731b_a26f33ea_7c1e_11f0_a7a3_047c1617b14326.jpeg"/><Relationship Id="rId27" Type="http://schemas.openxmlformats.org/officeDocument/2006/relationships/image" Target="../media/365e715d_68f5_11ea_8111_003048fd731b_a26f33e8_7c1e_11f0_a7a3_047c1617b14327.jpeg"/><Relationship Id="rId28" Type="http://schemas.openxmlformats.org/officeDocument/2006/relationships/image" Target="../media/365e715f_68f5_11ea_8111_003048fd731b_018ae8b7_7ca2_11ea_8111_003048fd731b28.jpeg"/><Relationship Id="rId29" Type="http://schemas.openxmlformats.org/officeDocument/2006/relationships/image" Target="../media/365e7161_68f5_11ea_8111_003048fd731b_018ae8b8_7ca2_11ea_8111_003048fd731b29.jpeg"/><Relationship Id="rId30" Type="http://schemas.openxmlformats.org/officeDocument/2006/relationships/image" Target="../media/365e7163_68f5_11ea_8111_003048fd731b_018ae8b9_7ca2_11ea_8111_003048fd731b30.jpeg"/><Relationship Id="rId31" Type="http://schemas.openxmlformats.org/officeDocument/2006/relationships/image" Target="../media/365e7165_68f5_11ea_8111_003048fd731b_018ae8ba_7ca2_11ea_8111_003048fd731b31.jpeg"/><Relationship Id="rId32" Type="http://schemas.openxmlformats.org/officeDocument/2006/relationships/image" Target="../media/365e7167_68f5_11ea_8111_003048fd731b_a26f33e0_7c1e_11f0_a7a3_047c1617b14332.jpeg"/><Relationship Id="rId33" Type="http://schemas.openxmlformats.org/officeDocument/2006/relationships/image" Target="../media/365e7169_68f5_11ea_8111_003048fd731b_a26f33e4_7c1e_11f0_a7a3_047c1617b14333.jpeg"/><Relationship Id="rId34" Type="http://schemas.openxmlformats.org/officeDocument/2006/relationships/image" Target="../media/1fcb312a_5f91_11eb_822d_003048fd731b_64c8bb64_5a46_11f0_a775_047c1617b14334.jpeg"/><Relationship Id="rId35" Type="http://schemas.openxmlformats.org/officeDocument/2006/relationships/image" Target="../media/1fcb312e_5f91_11eb_822d_003048fd731b_d9228634_f1db_11ef_a6e1_047c1617b14335.jpeg"/><Relationship Id="rId36" Type="http://schemas.openxmlformats.org/officeDocument/2006/relationships/image" Target="../media/1fcb3130_5f91_11eb_822d_003048fd731b_d9228637_f1db_11ef_a6e1_047c1617b14336.jpeg"/><Relationship Id="rId37" Type="http://schemas.openxmlformats.org/officeDocument/2006/relationships/image" Target="../media/1fcb3132_5f91_11eb_822d_003048fd731b_d922863a_f1db_11ef_a6e1_047c1617b14337.jpeg"/><Relationship Id="rId38" Type="http://schemas.openxmlformats.org/officeDocument/2006/relationships/image" Target="../media/1fcb3134_5f91_11eb_822d_003048fd731b_d922863d_f1db_11ef_a6e1_047c1617b14338.jpeg"/><Relationship Id="rId39" Type="http://schemas.openxmlformats.org/officeDocument/2006/relationships/image" Target="../media/1fcb3136_5f91_11eb_822d_003048fd731b_d9228640_f1db_11ef_a6e1_047c1617b14339.jpeg"/><Relationship Id="rId40" Type="http://schemas.openxmlformats.org/officeDocument/2006/relationships/image" Target="../media/3650f772_f3c8_11eb_82ff_003048fd731b_d9228643_f1db_11ef_a6e1_047c1617b14340.jpeg"/><Relationship Id="rId41" Type="http://schemas.openxmlformats.org/officeDocument/2006/relationships/image" Target="../media/3650f774_f3c8_11eb_82ff_003048fd731b_d9228647_f1db_11ef_a6e1_047c1617b14341.jpeg"/><Relationship Id="rId42" Type="http://schemas.openxmlformats.org/officeDocument/2006/relationships/image" Target="../media/3650f776_f3c8_11eb_82ff_003048fd731b_d922864b_f1db_11ef_a6e1_047c1617b14342.jpeg"/><Relationship Id="rId43" Type="http://schemas.openxmlformats.org/officeDocument/2006/relationships/image" Target="../media/3650f778_f3c8_11eb_82ff_003048fd731b_a26f33ee_7c1e_11f0_a7a3_047c1617b14343.jpeg"/><Relationship Id="rId44" Type="http://schemas.openxmlformats.org/officeDocument/2006/relationships/image" Target="../media/3650f77a_f3c8_11eb_82ff_003048fd731b_a26f33ed_7c1e_11f0_a7a3_047c1617b14344.jpeg"/><Relationship Id="rId45" Type="http://schemas.openxmlformats.org/officeDocument/2006/relationships/image" Target="../media/3650f77c_f3c8_11eb_82ff_003048fd731b_a26f33ec_7c1e_11f0_a7a3_047c1617b14345.jpeg"/><Relationship Id="rId46" Type="http://schemas.openxmlformats.org/officeDocument/2006/relationships/image" Target="../media/3c8d8c2a_68f5_11ea_8111_003048fd731b_7e5777b0_c05c_11ee_a549_047c1617b14346.jpeg"/><Relationship Id="rId47" Type="http://schemas.openxmlformats.org/officeDocument/2006/relationships/image" Target="../media/3c8d8c2c_68f5_11ea_8111_003048fd731b_7e5777b2_c05c_11ee_a549_047c1617b14347.jpeg"/><Relationship Id="rId48" Type="http://schemas.openxmlformats.org/officeDocument/2006/relationships/image" Target="../media/45f59296_4009_11ec_8370_003048fd731b_f50da9f7_c05b_11ee_a549_047c1617b14348.jpeg"/><Relationship Id="rId49" Type="http://schemas.openxmlformats.org/officeDocument/2006/relationships/image" Target="../media/45f59298_4009_11ec_8370_003048fd731b_64c8bb60_5a46_11f0_a775_047c1617b14349.jpeg"/><Relationship Id="rId50" Type="http://schemas.openxmlformats.org/officeDocument/2006/relationships/image" Target="../media/45f5929a_4009_11ec_8370_003048fd731b_d922864f_f1db_11ef_a6e1_047c1617b14350.jpeg"/><Relationship Id="rId51" Type="http://schemas.openxmlformats.org/officeDocument/2006/relationships/image" Target="../media/970a8f8a_ceda_11eb_82cb_003048fd731b_a15553c0_602e_11ec_a20b_00259070b48751.jpeg"/><Relationship Id="rId52" Type="http://schemas.openxmlformats.org/officeDocument/2006/relationships/image" Target="../media/970a8f8c_ceda_11eb_82cb_003048fd731b_a15553c1_602e_11ec_a20b_00259070b48752.jpeg"/><Relationship Id="rId53" Type="http://schemas.openxmlformats.org/officeDocument/2006/relationships/image" Target="../media/80abdaae_b35e_11eb_82a7_003048fd731b_d9228659_f1db_11ef_a6e1_047c1617b14353.jpeg"/><Relationship Id="rId54" Type="http://schemas.openxmlformats.org/officeDocument/2006/relationships/image" Target="../media/662b1566_3466_11eb_81f3_003048fd731b_d9a655ed_f1e4_11ef_a6e1_047c1617b14354.jpeg"/><Relationship Id="rId55" Type="http://schemas.openxmlformats.org/officeDocument/2006/relationships/image" Target="../media/662b1568_3466_11eb_81f3_003048fd731b_d9a655ee_f1e4_11ef_a6e1_047c1617b14355.jpeg"/><Relationship Id="rId56" Type="http://schemas.openxmlformats.org/officeDocument/2006/relationships/image" Target="../media/662b156a_3466_11eb_81f3_003048fd731b_d9a655ef_f1e4_11ef_a6e1_047c1617b14356.jpeg"/><Relationship Id="rId57" Type="http://schemas.openxmlformats.org/officeDocument/2006/relationships/image" Target="../media/662b156c_3466_11eb_81f3_003048fd731b_d9a655f0_f1e4_11ef_a6e1_047c1617b14357.jpeg"/><Relationship Id="rId58" Type="http://schemas.openxmlformats.org/officeDocument/2006/relationships/image" Target="../media/662b156e_3466_11eb_81f3_003048fd731b_d9a655f1_f1e4_11ef_a6e1_047c1617b14358.jpeg"/><Relationship Id="rId59" Type="http://schemas.openxmlformats.org/officeDocument/2006/relationships/image" Target="../media/662b1570_3466_11eb_81f3_003048fd731b_d9a655f2_f1e4_11ef_a6e1_047c1617b14359.jpeg"/><Relationship Id="rId60" Type="http://schemas.openxmlformats.org/officeDocument/2006/relationships/image" Target="../media/662b1572_3466_11eb_81f3_003048fd731b_d9a655f3_f1e4_11ef_a6e1_047c1617b14360.jpeg"/><Relationship Id="rId61" Type="http://schemas.openxmlformats.org/officeDocument/2006/relationships/image" Target="../media/97771b76_86a5_11e9_8101_003048fd731b_d37ff3c5_5d4f_11f0_a779_047c1617b14361.jpeg"/><Relationship Id="rId62" Type="http://schemas.openxmlformats.org/officeDocument/2006/relationships/image" Target="../media/97771b78_86a5_11e9_8101_003048fd731b_d37ff3c6_5d4f_11f0_a779_047c1617b14362.jpeg"/><Relationship Id="rId63" Type="http://schemas.openxmlformats.org/officeDocument/2006/relationships/image" Target="../media/97771b7a_86a5_11e9_8101_003048fd731b_d37ff3c7_5d4f_11f0_a779_047c1617b14363.jpeg"/><Relationship Id="rId64" Type="http://schemas.openxmlformats.org/officeDocument/2006/relationships/image" Target="../media/97771b7c_86a5_11e9_8101_003048fd731b_d37ff3c8_5d4f_11f0_a779_047c1617b14364.jpeg"/><Relationship Id="rId65" Type="http://schemas.openxmlformats.org/officeDocument/2006/relationships/image" Target="../media/97771b7e_86a5_11e9_8101_003048fd731b_d37ff3c9_5d4f_11f0_a779_047c1617b14365.jpeg"/><Relationship Id="rId66" Type="http://schemas.openxmlformats.org/officeDocument/2006/relationships/image" Target="../media/97771b80_86a5_11e9_8101_003048fd731b_d37ff3ca_5d4f_11f0_a779_047c1617b14366.jpeg"/><Relationship Id="rId67" Type="http://schemas.openxmlformats.org/officeDocument/2006/relationships/image" Target="../media/97771b82_86a5_11e9_8101_003048fd731b_d37ff3cb_5d4f_11f0_a779_047c1617b14367.jpeg"/><Relationship Id="rId68" Type="http://schemas.openxmlformats.org/officeDocument/2006/relationships/image" Target="../media/97771b84_86a5_11e9_8101_003048fd731b_4b3c1cb3_5a46_11f0_a775_047c1617b14368.jpeg"/><Relationship Id="rId69" Type="http://schemas.openxmlformats.org/officeDocument/2006/relationships/image" Target="../media/97771b86_86a5_11e9_8101_003048fd731b_4b3c1cb4_5a46_11f0_a775_047c1617b14369.jpeg"/><Relationship Id="rId70" Type="http://schemas.openxmlformats.org/officeDocument/2006/relationships/image" Target="../media/90d5536d_86a5_11e9_8101_003048fd731b_e872285a_518a_11ea_810f_003048fd731b70.png"/><Relationship Id="rId71" Type="http://schemas.openxmlformats.org/officeDocument/2006/relationships/image" Target="../media/90d5536f_86a5_11e9_8101_003048fd731b_e872285b_518a_11ea_810f_003048fd731b71.jpeg"/><Relationship Id="rId72" Type="http://schemas.openxmlformats.org/officeDocument/2006/relationships/image" Target="../media/90d55371_86a5_11e9_8101_003048fd731b_e872285c_518a_11ea_810f_003048fd731b72.jpeg"/><Relationship Id="rId73" Type="http://schemas.openxmlformats.org/officeDocument/2006/relationships/image" Target="../media/97771b69_86a5_11e9_8101_003048fd731b_e872285d_518a_11ea_810f_003048fd731b73.jpeg"/><Relationship Id="rId74" Type="http://schemas.openxmlformats.org/officeDocument/2006/relationships/image" Target="../media/97771b6b_86a5_11e9_8101_003048fd731b_e8722856_518a_11ea_810f_003048fd731b74.jpeg"/><Relationship Id="rId75" Type="http://schemas.openxmlformats.org/officeDocument/2006/relationships/image" Target="../media/97771b6d_86a5_11e9_8101_003048fd731b_e8722857_518a_11ea_810f_003048fd731b75.jpeg"/><Relationship Id="rId76" Type="http://schemas.openxmlformats.org/officeDocument/2006/relationships/image" Target="../media/97771b6f_86a5_11e9_8101_003048fd731b_e8722858_518a_11ea_810f_003048fd731b76.jpeg"/><Relationship Id="rId77" Type="http://schemas.openxmlformats.org/officeDocument/2006/relationships/image" Target="../media/97771b71_86a5_11e9_8101_003048fd731b_e8722859_518a_11ea_810f_003048fd731b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0" name="Image_84" descr="Image_8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1" name="Image_85" descr="Image_8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2" name="Image_86" descr="Image_8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3" name="Image_87" descr="Image_8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4" name="Image_88" descr="Image_8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5" name="Image_89" descr="Image_8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819044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J5*41739.00</f>
        <v>0</v>
      </c>
      <c r="L5" s="5"/>
    </row>
    <row r="6" spans="1:12" customHeight="1" ht="105" outlineLevel="4">
      <c r="A6" s="1"/>
      <c r="B6" s="1">
        <v>819045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1</v>
      </c>
      <c r="I6" s="1">
        <v>0</v>
      </c>
      <c r="J6" s="3" t="s">
        <v>17</v>
      </c>
      <c r="K6" s="2" t="str">
        <f>J6*5216.00</f>
        <v>0</v>
      </c>
      <c r="L6" s="5"/>
    </row>
    <row r="7" spans="1:12" customHeight="1" ht="105" outlineLevel="4">
      <c r="A7" s="1"/>
      <c r="B7" s="1">
        <v>819046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1</v>
      </c>
      <c r="I7" s="1">
        <v>0</v>
      </c>
      <c r="J7" s="3" t="s">
        <v>17</v>
      </c>
      <c r="K7" s="2" t="str">
        <f>J7*46022.00</f>
        <v>0</v>
      </c>
      <c r="L7" s="5"/>
    </row>
    <row r="8" spans="1:12" customHeight="1" ht="105" outlineLevel="4">
      <c r="A8" s="1"/>
      <c r="B8" s="1">
        <v>819047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17</v>
      </c>
      <c r="K8" s="2" t="str">
        <f>J8*57432.00</f>
        <v>0</v>
      </c>
      <c r="L8" s="5"/>
    </row>
    <row r="9" spans="1:12" customHeight="1" ht="105" outlineLevel="4">
      <c r="A9" s="1"/>
      <c r="B9" s="1">
        <v>819048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10</v>
      </c>
      <c r="I9" s="1">
        <v>0</v>
      </c>
      <c r="J9" s="3" t="s">
        <v>17</v>
      </c>
      <c r="K9" s="2" t="str">
        <f>J9*73160.00</f>
        <v>0</v>
      </c>
      <c r="L9" s="5"/>
    </row>
    <row r="10" spans="1:12" customHeight="1" ht="105" outlineLevel="4">
      <c r="A10" s="1"/>
      <c r="B10" s="1">
        <v>819049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3</v>
      </c>
      <c r="I10" s="1">
        <v>0</v>
      </c>
      <c r="J10" s="3" t="s">
        <v>17</v>
      </c>
      <c r="K10" s="2" t="str">
        <f>J10*71544.00</f>
        <v>0</v>
      </c>
      <c r="L10" s="5"/>
    </row>
    <row r="11" spans="1:12" customHeight="1" ht="105" outlineLevel="4">
      <c r="A11" s="1"/>
      <c r="B11" s="1">
        <v>819050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J11*33727.00</f>
        <v>0</v>
      </c>
      <c r="L11" s="5"/>
    </row>
    <row r="12" spans="1:12" customHeight="1" ht="105" outlineLevel="4">
      <c r="A12" s="1"/>
      <c r="B12" s="1">
        <v>819051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30</v>
      </c>
      <c r="I12" s="1">
        <v>0</v>
      </c>
      <c r="J12" s="3" t="s">
        <v>17</v>
      </c>
      <c r="K12" s="2" t="str">
        <f>J12*17235.00</f>
        <v>0</v>
      </c>
      <c r="L12" s="5"/>
    </row>
    <row r="13" spans="1:12" customHeight="1" ht="105" outlineLevel="4">
      <c r="A13" s="1"/>
      <c r="B13" s="1">
        <v>819052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 t="s">
        <v>30</v>
      </c>
      <c r="I13" s="1">
        <v>0</v>
      </c>
      <c r="J13" s="3" t="s">
        <v>17</v>
      </c>
      <c r="K13" s="2" t="str">
        <f>J13*26031.00</f>
        <v>0</v>
      </c>
      <c r="L13" s="5"/>
    </row>
    <row r="14" spans="1:12" customHeight="1" ht="105" outlineLevel="4">
      <c r="A14" s="1"/>
      <c r="B14" s="1">
        <v>819053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J14*13274.00</f>
        <v>0</v>
      </c>
      <c r="L14" s="5"/>
    </row>
    <row r="15" spans="1:12" customHeight="1" ht="105" outlineLevel="4">
      <c r="A15" s="1"/>
      <c r="B15" s="1">
        <v>819054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 t="s">
        <v>30</v>
      </c>
      <c r="I15" s="1">
        <v>0</v>
      </c>
      <c r="J15" s="3" t="s">
        <v>17</v>
      </c>
      <c r="K15" s="2" t="str">
        <f>J15*17274.00</f>
        <v>0</v>
      </c>
      <c r="L15" s="5"/>
    </row>
    <row r="16" spans="1:12" customHeight="1" ht="105" outlineLevel="4">
      <c r="A16" s="1"/>
      <c r="B16" s="1">
        <v>819055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 t="s">
        <v>63</v>
      </c>
      <c r="I16" s="1">
        <v>0</v>
      </c>
      <c r="J16" s="3" t="s">
        <v>17</v>
      </c>
      <c r="K16" s="2" t="str">
        <f>J16*439.00</f>
        <v>0</v>
      </c>
      <c r="L16" s="5"/>
    </row>
    <row r="17" spans="1:12" outlineLevel="2">
      <c r="A17" s="8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customHeight="1" ht="105" outlineLevel="4">
      <c r="A18" s="1"/>
      <c r="B18" s="1">
        <v>819056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J18*8593.29</f>
        <v>0</v>
      </c>
      <c r="L18" s="5"/>
    </row>
    <row r="19" spans="1:12" customHeight="1" ht="105" outlineLevel="4">
      <c r="A19" s="1"/>
      <c r="B19" s="1">
        <v>819057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J19*11242.53</f>
        <v>0</v>
      </c>
      <c r="L19" s="5"/>
    </row>
    <row r="20" spans="1:12" customHeight="1" ht="105" outlineLevel="4">
      <c r="A20" s="1"/>
      <c r="B20" s="1">
        <v>819058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4</v>
      </c>
      <c r="H20" s="2">
        <v>0</v>
      </c>
      <c r="I20" s="1">
        <v>0</v>
      </c>
      <c r="J20" s="3" t="s">
        <v>17</v>
      </c>
      <c r="K20" s="2" t="str">
        <f>J20*11565.31</f>
        <v>0</v>
      </c>
      <c r="L20" s="5"/>
    </row>
    <row r="21" spans="1:12" customHeight="1" ht="105" outlineLevel="4">
      <c r="A21" s="1"/>
      <c r="B21" s="1">
        <v>819059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4</v>
      </c>
      <c r="H21" s="2">
        <v>0</v>
      </c>
      <c r="I21" s="1">
        <v>0</v>
      </c>
      <c r="J21" s="3" t="s">
        <v>17</v>
      </c>
      <c r="K21" s="2" t="str">
        <f>J21*10861.73</f>
        <v>0</v>
      </c>
      <c r="L21" s="5"/>
    </row>
    <row r="22" spans="1:12" customHeight="1" ht="105" outlineLevel="4">
      <c r="A22" s="1"/>
      <c r="B22" s="1">
        <v>819060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2</v>
      </c>
      <c r="H22" s="2">
        <v>0</v>
      </c>
      <c r="I22" s="1">
        <v>0</v>
      </c>
      <c r="J22" s="3" t="s">
        <v>17</v>
      </c>
      <c r="K22" s="2" t="str">
        <f>J22*14895.83</f>
        <v>0</v>
      </c>
      <c r="L22" s="5"/>
    </row>
    <row r="23" spans="1:12" customHeight="1" ht="105" outlineLevel="4">
      <c r="A23" s="1"/>
      <c r="B23" s="1">
        <v>819061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3</v>
      </c>
      <c r="H23" s="2">
        <v>0</v>
      </c>
      <c r="I23" s="1">
        <v>0</v>
      </c>
      <c r="J23" s="3" t="s">
        <v>17</v>
      </c>
      <c r="K23" s="2" t="str">
        <f>J23*18921.00</f>
        <v>0</v>
      </c>
      <c r="L23" s="5"/>
    </row>
    <row r="24" spans="1:12" customHeight="1" ht="105" outlineLevel="4">
      <c r="A24" s="1"/>
      <c r="B24" s="1">
        <v>819062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J24*12146.93</f>
        <v>0</v>
      </c>
      <c r="L24" s="5"/>
    </row>
    <row r="25" spans="1:12" customHeight="1" ht="105" outlineLevel="4">
      <c r="A25" s="1"/>
      <c r="B25" s="1">
        <v>819063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7</v>
      </c>
      <c r="H25" s="2">
        <v>0</v>
      </c>
      <c r="I25" s="1">
        <v>0</v>
      </c>
      <c r="J25" s="3" t="s">
        <v>17</v>
      </c>
      <c r="K25" s="2" t="str">
        <f>J25*873.16</f>
        <v>0</v>
      </c>
      <c r="L25" s="5"/>
    </row>
    <row r="26" spans="1:12" customHeight="1" ht="105" outlineLevel="4">
      <c r="A26" s="1"/>
      <c r="B26" s="1">
        <v>825204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3</v>
      </c>
      <c r="H26" s="2">
        <v>0</v>
      </c>
      <c r="I26" s="1">
        <v>0</v>
      </c>
      <c r="J26" s="3" t="s">
        <v>17</v>
      </c>
      <c r="K26" s="2" t="str">
        <f>J26*11025.35</f>
        <v>0</v>
      </c>
      <c r="L26" s="5"/>
    </row>
    <row r="27" spans="1:12" customHeight="1" ht="105" outlineLevel="4">
      <c r="A27" s="1"/>
      <c r="B27" s="1">
        <v>825205</v>
      </c>
      <c r="C27" s="1" t="s">
        <v>101</v>
      </c>
      <c r="D27" s="1" t="s">
        <v>102</v>
      </c>
      <c r="E27" s="2" t="s">
        <v>103</v>
      </c>
      <c r="F27" s="2" t="s">
        <v>100</v>
      </c>
      <c r="G27" s="2">
        <v>3</v>
      </c>
      <c r="H27" s="2">
        <v>0</v>
      </c>
      <c r="I27" s="1">
        <v>0</v>
      </c>
      <c r="J27" s="3" t="s">
        <v>17</v>
      </c>
      <c r="K27" s="2" t="str">
        <f>J27*11025.35</f>
        <v>0</v>
      </c>
      <c r="L27" s="5"/>
    </row>
    <row r="28" spans="1:12" outlineLevel="1">
      <c r="A28" s="7" t="s">
        <v>104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outlineLevel="2">
      <c r="A29" s="8" t="s">
        <v>105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836250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 t="s">
        <v>30</v>
      </c>
      <c r="I30" s="1">
        <v>0</v>
      </c>
      <c r="J30" s="3" t="s">
        <v>17</v>
      </c>
      <c r="K30" s="2" t="str">
        <f>J30*7465.00</f>
        <v>0</v>
      </c>
      <c r="L30" s="5"/>
    </row>
    <row r="31" spans="1:12" outlineLevel="2">
      <c r="A31" s="8" t="s">
        <v>110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825206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8</v>
      </c>
      <c r="H32" s="2">
        <v>0</v>
      </c>
      <c r="I32" s="1">
        <v>0</v>
      </c>
      <c r="J32" s="3" t="s">
        <v>17</v>
      </c>
      <c r="K32" s="2" t="str">
        <f>J32*1683.85</f>
        <v>0</v>
      </c>
      <c r="L32" s="5"/>
    </row>
    <row r="33" spans="1:12" customHeight="1" ht="105" outlineLevel="4">
      <c r="A33" s="1"/>
      <c r="B33" s="1">
        <v>825207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30</v>
      </c>
      <c r="H33" s="2">
        <v>0</v>
      </c>
      <c r="I33" s="1">
        <v>0</v>
      </c>
      <c r="J33" s="3" t="s">
        <v>17</v>
      </c>
      <c r="K33" s="2" t="str">
        <f>J33*1173.64</f>
        <v>0</v>
      </c>
      <c r="L33" s="5"/>
    </row>
    <row r="34" spans="1:12" customHeight="1" ht="105" outlineLevel="4">
      <c r="A34" s="1"/>
      <c r="B34" s="1">
        <v>825208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123</v>
      </c>
      <c r="H34" s="2">
        <v>0</v>
      </c>
      <c r="I34" s="1">
        <v>0</v>
      </c>
      <c r="J34" s="3" t="s">
        <v>17</v>
      </c>
      <c r="K34" s="2" t="str">
        <f>J34*1597.58</f>
        <v>0</v>
      </c>
      <c r="L34" s="5"/>
    </row>
    <row r="35" spans="1:12" customHeight="1" ht="105" outlineLevel="4">
      <c r="A35" s="1"/>
      <c r="B35" s="1">
        <v>825209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5</v>
      </c>
      <c r="H35" s="2">
        <v>0</v>
      </c>
      <c r="I35" s="1">
        <v>0</v>
      </c>
      <c r="J35" s="3" t="s">
        <v>17</v>
      </c>
      <c r="K35" s="2" t="str">
        <f>J35*1774.59</f>
        <v>0</v>
      </c>
      <c r="L35" s="5"/>
    </row>
    <row r="36" spans="1:12" customHeight="1" ht="105" outlineLevel="4">
      <c r="A36" s="1"/>
      <c r="B36" s="1">
        <v>825210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10</v>
      </c>
      <c r="H36" s="2">
        <v>0</v>
      </c>
      <c r="I36" s="1">
        <v>0</v>
      </c>
      <c r="J36" s="3" t="s">
        <v>17</v>
      </c>
      <c r="K36" s="2" t="str">
        <f>J36*3906.18</f>
        <v>0</v>
      </c>
      <c r="L36" s="5"/>
    </row>
    <row r="37" spans="1:12" customHeight="1" ht="105" outlineLevel="4">
      <c r="A37" s="1"/>
      <c r="B37" s="1">
        <v>825211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4</v>
      </c>
      <c r="H37" s="2">
        <v>0</v>
      </c>
      <c r="I37" s="1">
        <v>0</v>
      </c>
      <c r="J37" s="3" t="s">
        <v>17</v>
      </c>
      <c r="K37" s="2" t="str">
        <f>J37*4011.79</f>
        <v>0</v>
      </c>
      <c r="L37" s="5"/>
    </row>
    <row r="38" spans="1:12" customHeight="1" ht="105" outlineLevel="4">
      <c r="A38" s="1"/>
      <c r="B38" s="1">
        <v>825212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5</v>
      </c>
      <c r="H38" s="2">
        <v>0</v>
      </c>
      <c r="I38" s="1">
        <v>0</v>
      </c>
      <c r="J38" s="3" t="s">
        <v>17</v>
      </c>
      <c r="K38" s="2" t="str">
        <f>J38*4939.99</f>
        <v>0</v>
      </c>
      <c r="L38" s="5"/>
    </row>
    <row r="39" spans="1:12" customHeight="1" ht="105" outlineLevel="4">
      <c r="A39" s="1"/>
      <c r="B39" s="1">
        <v>825213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3</v>
      </c>
      <c r="H39" s="2">
        <v>0</v>
      </c>
      <c r="I39" s="1">
        <v>0</v>
      </c>
      <c r="J39" s="3" t="s">
        <v>17</v>
      </c>
      <c r="K39" s="2" t="str">
        <f>J39*4096.58</f>
        <v>0</v>
      </c>
      <c r="L39" s="5"/>
    </row>
    <row r="40" spans="1:12" customHeight="1" ht="105" outlineLevel="4">
      <c r="A40" s="1"/>
      <c r="B40" s="1">
        <v>825214</v>
      </c>
      <c r="C40" s="1" t="s">
        <v>144</v>
      </c>
      <c r="D40" s="1" t="s">
        <v>145</v>
      </c>
      <c r="E40" s="2" t="s">
        <v>146</v>
      </c>
      <c r="F40" s="2" t="s">
        <v>147</v>
      </c>
      <c r="G40" s="2">
        <v>3</v>
      </c>
      <c r="H40" s="2">
        <v>0</v>
      </c>
      <c r="I40" s="1">
        <v>0</v>
      </c>
      <c r="J40" s="3" t="s">
        <v>17</v>
      </c>
      <c r="K40" s="2" t="str">
        <f>J40*3027.06</f>
        <v>0</v>
      </c>
      <c r="L40" s="5"/>
    </row>
    <row r="41" spans="1:12" customHeight="1" ht="105" outlineLevel="4">
      <c r="A41" s="1"/>
      <c r="B41" s="1">
        <v>825215</v>
      </c>
      <c r="C41" s="1" t="s">
        <v>148</v>
      </c>
      <c r="D41" s="1" t="s">
        <v>149</v>
      </c>
      <c r="E41" s="2" t="s">
        <v>150</v>
      </c>
      <c r="F41" s="2" t="s">
        <v>147</v>
      </c>
      <c r="G41" s="2">
        <v>4</v>
      </c>
      <c r="H41" s="2">
        <v>0</v>
      </c>
      <c r="I41" s="1">
        <v>0</v>
      </c>
      <c r="J41" s="3" t="s">
        <v>17</v>
      </c>
      <c r="K41" s="2" t="str">
        <f>J41*3027.06</f>
        <v>0</v>
      </c>
      <c r="L41" s="5"/>
    </row>
    <row r="42" spans="1:12" customHeight="1" ht="105" outlineLevel="4">
      <c r="A42" s="1"/>
      <c r="B42" s="1">
        <v>834447</v>
      </c>
      <c r="C42" s="1" t="s">
        <v>151</v>
      </c>
      <c r="D42" s="1" t="s">
        <v>152</v>
      </c>
      <c r="E42" s="2" t="s">
        <v>153</v>
      </c>
      <c r="F42" s="2" t="s">
        <v>154</v>
      </c>
      <c r="G42" s="2">
        <v>3</v>
      </c>
      <c r="H42" s="2">
        <v>0</v>
      </c>
      <c r="I42" s="1">
        <v>0</v>
      </c>
      <c r="J42" s="3" t="s">
        <v>17</v>
      </c>
      <c r="K42" s="2" t="str">
        <f>J42*3062.76</f>
        <v>0</v>
      </c>
      <c r="L42" s="5"/>
    </row>
    <row r="43" spans="1:12" customHeight="1" ht="105" outlineLevel="4">
      <c r="A43" s="1"/>
      <c r="B43" s="1">
        <v>834448</v>
      </c>
      <c r="C43" s="1" t="s">
        <v>155</v>
      </c>
      <c r="D43" s="1" t="s">
        <v>156</v>
      </c>
      <c r="E43" s="2" t="s">
        <v>157</v>
      </c>
      <c r="F43" s="2" t="s">
        <v>158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J43*1502.38</f>
        <v>0</v>
      </c>
      <c r="L43" s="5"/>
    </row>
    <row r="44" spans="1:12" customHeight="1" ht="105" outlineLevel="4">
      <c r="A44" s="1"/>
      <c r="B44" s="1">
        <v>834449</v>
      </c>
      <c r="C44" s="1" t="s">
        <v>159</v>
      </c>
      <c r="D44" s="1" t="s">
        <v>160</v>
      </c>
      <c r="E44" s="2" t="s">
        <v>161</v>
      </c>
      <c r="F44" s="2" t="s">
        <v>162</v>
      </c>
      <c r="G44" s="2">
        <v>-2</v>
      </c>
      <c r="H44" s="2">
        <v>0</v>
      </c>
      <c r="I44" s="1">
        <v>0</v>
      </c>
      <c r="J44" s="3" t="s">
        <v>17</v>
      </c>
      <c r="K44" s="2" t="str">
        <f>J44*1798.39</f>
        <v>0</v>
      </c>
      <c r="L44" s="5"/>
    </row>
    <row r="45" spans="1:12" customHeight="1" ht="105" outlineLevel="4">
      <c r="A45" s="1"/>
      <c r="B45" s="1">
        <v>834450</v>
      </c>
      <c r="C45" s="1" t="s">
        <v>163</v>
      </c>
      <c r="D45" s="1" t="s">
        <v>164</v>
      </c>
      <c r="E45" s="2" t="s">
        <v>165</v>
      </c>
      <c r="F45" s="2" t="s">
        <v>166</v>
      </c>
      <c r="G45" s="2">
        <v>0</v>
      </c>
      <c r="H45" s="2">
        <v>0</v>
      </c>
      <c r="I45" s="1">
        <v>0</v>
      </c>
      <c r="J45" s="3" t="s">
        <v>17</v>
      </c>
      <c r="K45" s="2" t="str">
        <f>J45*2512.39</f>
        <v>0</v>
      </c>
      <c r="L45" s="5"/>
    </row>
    <row r="46" spans="1:12" customHeight="1" ht="105" outlineLevel="4">
      <c r="A46" s="1"/>
      <c r="B46" s="1">
        <v>834451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17</v>
      </c>
      <c r="K46" s="2" t="str">
        <f>J46*4529.44</f>
        <v>0</v>
      </c>
      <c r="L46" s="5"/>
    </row>
    <row r="47" spans="1:12" customHeight="1" ht="105" outlineLevel="4">
      <c r="A47" s="1"/>
      <c r="B47" s="1">
        <v>834452</v>
      </c>
      <c r="C47" s="1" t="s">
        <v>171</v>
      </c>
      <c r="D47" s="1" t="s">
        <v>172</v>
      </c>
      <c r="E47" s="2" t="s">
        <v>173</v>
      </c>
      <c r="F47" s="2" t="s">
        <v>174</v>
      </c>
      <c r="G47" s="2">
        <v>0</v>
      </c>
      <c r="H47" s="2">
        <v>0</v>
      </c>
      <c r="I47" s="1">
        <v>0</v>
      </c>
      <c r="J47" s="3" t="s">
        <v>17</v>
      </c>
      <c r="K47" s="2" t="str">
        <f>J47*4810.58</f>
        <v>0</v>
      </c>
      <c r="L47" s="5"/>
    </row>
    <row r="48" spans="1:12" customHeight="1" ht="105" outlineLevel="4">
      <c r="A48" s="1"/>
      <c r="B48" s="1">
        <v>834515</v>
      </c>
      <c r="C48" s="1" t="s">
        <v>175</v>
      </c>
      <c r="D48" s="1" t="s">
        <v>176</v>
      </c>
      <c r="E48" s="2" t="s">
        <v>177</v>
      </c>
      <c r="F48" s="2" t="s">
        <v>178</v>
      </c>
      <c r="G48" s="2">
        <v>4</v>
      </c>
      <c r="H48" s="2">
        <v>0</v>
      </c>
      <c r="I48" s="1">
        <v>0</v>
      </c>
      <c r="J48" s="3" t="s">
        <v>17</v>
      </c>
      <c r="K48" s="2" t="str">
        <f>J48*2347.28</f>
        <v>0</v>
      </c>
      <c r="L48" s="5"/>
    </row>
    <row r="49" spans="1:12" customHeight="1" ht="105" outlineLevel="4">
      <c r="A49" s="1"/>
      <c r="B49" s="1">
        <v>834516</v>
      </c>
      <c r="C49" s="1" t="s">
        <v>179</v>
      </c>
      <c r="D49" s="1" t="s">
        <v>180</v>
      </c>
      <c r="E49" s="2" t="s">
        <v>181</v>
      </c>
      <c r="F49" s="2" t="s">
        <v>178</v>
      </c>
      <c r="G49" s="2">
        <v>3</v>
      </c>
      <c r="H49" s="2">
        <v>0</v>
      </c>
      <c r="I49" s="1">
        <v>0</v>
      </c>
      <c r="J49" s="3" t="s">
        <v>17</v>
      </c>
      <c r="K49" s="2" t="str">
        <f>J49*2347.28</f>
        <v>0</v>
      </c>
      <c r="L49" s="5"/>
    </row>
    <row r="50" spans="1:12" customHeight="1" ht="105" outlineLevel="4">
      <c r="A50" s="1"/>
      <c r="B50" s="1">
        <v>834517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17</v>
      </c>
      <c r="K50" s="2" t="str">
        <f>J50*4142.69</f>
        <v>0</v>
      </c>
      <c r="L50" s="5"/>
    </row>
    <row r="51" spans="1:12" customHeight="1" ht="105" outlineLevel="4">
      <c r="A51" s="1"/>
      <c r="B51" s="1">
        <v>834518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2</v>
      </c>
      <c r="H51" s="2">
        <v>0</v>
      </c>
      <c r="I51" s="1">
        <v>0</v>
      </c>
      <c r="J51" s="3" t="s">
        <v>17</v>
      </c>
      <c r="K51" s="2" t="str">
        <f>J51*1658.56</f>
        <v>0</v>
      </c>
      <c r="L51" s="5"/>
    </row>
    <row r="52" spans="1:12" customHeight="1" ht="105" outlineLevel="4">
      <c r="A52" s="1"/>
      <c r="B52" s="1">
        <v>834519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2</v>
      </c>
      <c r="H52" s="2">
        <v>0</v>
      </c>
      <c r="I52" s="1">
        <v>0</v>
      </c>
      <c r="J52" s="3" t="s">
        <v>17</v>
      </c>
      <c r="K52" s="2" t="str">
        <f>J52*1987.30</f>
        <v>0</v>
      </c>
      <c r="L52" s="5"/>
    </row>
    <row r="53" spans="1:12" customHeight="1" ht="105" outlineLevel="4">
      <c r="A53" s="1"/>
      <c r="B53" s="1">
        <v>834520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1</v>
      </c>
      <c r="H53" s="2">
        <v>0</v>
      </c>
      <c r="I53" s="1">
        <v>0</v>
      </c>
      <c r="J53" s="3" t="s">
        <v>17</v>
      </c>
      <c r="K53" s="2" t="str">
        <f>J53*2655.19</f>
        <v>0</v>
      </c>
      <c r="L53" s="5"/>
    </row>
    <row r="54" spans="1:12" customHeight="1" ht="105" outlineLevel="4">
      <c r="A54" s="1"/>
      <c r="B54" s="1">
        <v>825277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0</v>
      </c>
      <c r="H54" s="2">
        <v>0</v>
      </c>
      <c r="I54" s="1">
        <v>0</v>
      </c>
      <c r="J54" s="3" t="s">
        <v>17</v>
      </c>
      <c r="K54" s="2" t="str">
        <f>J54*669.38</f>
        <v>0</v>
      </c>
      <c r="L54" s="5"/>
    </row>
    <row r="55" spans="1:12" customHeight="1" ht="105" outlineLevel="4">
      <c r="A55" s="1"/>
      <c r="B55" s="1">
        <v>825278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0</v>
      </c>
      <c r="H55" s="2">
        <v>0</v>
      </c>
      <c r="I55" s="1">
        <v>0</v>
      </c>
      <c r="J55" s="3" t="s">
        <v>17</v>
      </c>
      <c r="K55" s="2" t="str">
        <f>J55*636.65</f>
        <v>0</v>
      </c>
      <c r="L55" s="5"/>
    </row>
    <row r="56" spans="1:12" customHeight="1" ht="105" outlineLevel="4">
      <c r="A56" s="1"/>
      <c r="B56" s="1">
        <v>837306</v>
      </c>
      <c r="C56" s="1" t="s">
        <v>206</v>
      </c>
      <c r="D56" s="1" t="s">
        <v>207</v>
      </c>
      <c r="E56" s="2" t="s">
        <v>208</v>
      </c>
      <c r="F56" s="2" t="s">
        <v>209</v>
      </c>
      <c r="G56" s="2" t="s">
        <v>63</v>
      </c>
      <c r="H56" s="2">
        <v>0</v>
      </c>
      <c r="I56" s="1">
        <v>0</v>
      </c>
      <c r="J56" s="3" t="s">
        <v>17</v>
      </c>
      <c r="K56" s="2" t="str">
        <f>J56*667.89</f>
        <v>0</v>
      </c>
      <c r="L56" s="5"/>
    </row>
    <row r="57" spans="1:12" customHeight="1" ht="105" outlineLevel="4">
      <c r="A57" s="1"/>
      <c r="B57" s="1">
        <v>837307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2</v>
      </c>
      <c r="H57" s="2">
        <v>0</v>
      </c>
      <c r="I57" s="1">
        <v>0</v>
      </c>
      <c r="J57" s="3" t="s">
        <v>17</v>
      </c>
      <c r="K57" s="2" t="str">
        <f>J57*3156.48</f>
        <v>0</v>
      </c>
      <c r="L57" s="5"/>
    </row>
    <row r="58" spans="1:12" customHeight="1" ht="105" outlineLevel="4">
      <c r="A58" s="1"/>
      <c r="B58" s="1">
        <v>837308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0</v>
      </c>
      <c r="H58" s="2">
        <v>0</v>
      </c>
      <c r="I58" s="1">
        <v>0</v>
      </c>
      <c r="J58" s="3" t="s">
        <v>17</v>
      </c>
      <c r="K58" s="2" t="str">
        <f>J58*4188.80</f>
        <v>0</v>
      </c>
      <c r="L58" s="5"/>
    </row>
    <row r="59" spans="1:12" outlineLevel="2">
      <c r="A59" s="8" t="s">
        <v>218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836401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0</v>
      </c>
      <c r="H60" s="2">
        <v>0</v>
      </c>
      <c r="I60" s="1">
        <v>0</v>
      </c>
      <c r="J60" s="3" t="s">
        <v>17</v>
      </c>
      <c r="K60" s="2" t="str">
        <f>J60*1183.16</f>
        <v>0</v>
      </c>
      <c r="L60" s="5"/>
    </row>
    <row r="61" spans="1:12" customHeight="1" ht="105" outlineLevel="4">
      <c r="A61" s="1"/>
      <c r="B61" s="1">
        <v>836402</v>
      </c>
      <c r="C61" s="1" t="s">
        <v>223</v>
      </c>
      <c r="D61" s="1" t="s">
        <v>224</v>
      </c>
      <c r="E61" s="2" t="s">
        <v>225</v>
      </c>
      <c r="F61" s="2" t="s">
        <v>222</v>
      </c>
      <c r="G61" s="2">
        <v>1</v>
      </c>
      <c r="H61" s="2">
        <v>0</v>
      </c>
      <c r="I61" s="1">
        <v>0</v>
      </c>
      <c r="J61" s="3" t="s">
        <v>17</v>
      </c>
      <c r="K61" s="2" t="str">
        <f>J61*1183.16</f>
        <v>0</v>
      </c>
      <c r="L61" s="5"/>
    </row>
    <row r="62" spans="1:12" outlineLevel="1">
      <c r="A62" s="7" t="s">
        <v>226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5"/>
    </row>
    <row r="63" spans="1:12" customHeight="1" ht="105" outlineLevel="3">
      <c r="A63" s="1"/>
      <c r="B63" s="1">
        <v>832517</v>
      </c>
      <c r="C63" s="1" t="s">
        <v>227</v>
      </c>
      <c r="D63" s="1" t="s">
        <v>228</v>
      </c>
      <c r="E63" s="2" t="s">
        <v>229</v>
      </c>
      <c r="F63" s="2" t="s">
        <v>230</v>
      </c>
      <c r="G63" s="2">
        <v>0</v>
      </c>
      <c r="H63" s="2">
        <v>0</v>
      </c>
      <c r="I63" s="1">
        <v>0</v>
      </c>
      <c r="J63" s="3" t="s">
        <v>17</v>
      </c>
      <c r="K63" s="2" t="str">
        <f>J63*2644.78</f>
        <v>0</v>
      </c>
      <c r="L63" s="5"/>
    </row>
    <row r="64" spans="1:12" outlineLevel="1">
      <c r="A64" s="7" t="s">
        <v>231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customHeight="1" ht="105" outlineLevel="3">
      <c r="A65" s="1"/>
      <c r="B65" s="1">
        <v>836213</v>
      </c>
      <c r="C65" s="1" t="s">
        <v>232</v>
      </c>
      <c r="D65" s="1" t="s">
        <v>233</v>
      </c>
      <c r="E65" s="2" t="s">
        <v>234</v>
      </c>
      <c r="F65" s="2" t="s">
        <v>235</v>
      </c>
      <c r="G65" s="2">
        <v>0</v>
      </c>
      <c r="H65" s="2">
        <v>0</v>
      </c>
      <c r="I65" s="1">
        <v>0</v>
      </c>
      <c r="J65" s="3" t="s">
        <v>17</v>
      </c>
      <c r="K65" s="2" t="str">
        <f>J65*10909.00</f>
        <v>0</v>
      </c>
      <c r="L65" s="5"/>
    </row>
    <row r="66" spans="1:12" customHeight="1" ht="105" outlineLevel="3">
      <c r="A66" s="1"/>
      <c r="B66" s="1">
        <v>836214</v>
      </c>
      <c r="C66" s="1" t="s">
        <v>236</v>
      </c>
      <c r="D66" s="1" t="s">
        <v>237</v>
      </c>
      <c r="E66" s="2" t="s">
        <v>238</v>
      </c>
      <c r="F66" s="2" t="s">
        <v>239</v>
      </c>
      <c r="G66" s="2">
        <v>0</v>
      </c>
      <c r="H66" s="2">
        <v>0</v>
      </c>
      <c r="I66" s="1">
        <v>0</v>
      </c>
      <c r="J66" s="3" t="s">
        <v>17</v>
      </c>
      <c r="K66" s="2" t="str">
        <f>J66*12146.00</f>
        <v>0</v>
      </c>
      <c r="L66" s="5"/>
    </row>
    <row r="67" spans="1:12" customHeight="1" ht="105" outlineLevel="3">
      <c r="A67" s="1"/>
      <c r="B67" s="1">
        <v>836215</v>
      </c>
      <c r="C67" s="1" t="s">
        <v>240</v>
      </c>
      <c r="D67" s="1" t="s">
        <v>241</v>
      </c>
      <c r="E67" s="2" t="s">
        <v>242</v>
      </c>
      <c r="F67" s="2" t="s">
        <v>243</v>
      </c>
      <c r="G67" s="2">
        <v>0</v>
      </c>
      <c r="H67" s="2">
        <v>0</v>
      </c>
      <c r="I67" s="1">
        <v>0</v>
      </c>
      <c r="J67" s="3" t="s">
        <v>17</v>
      </c>
      <c r="K67" s="2" t="str">
        <f>J67*14103.00</f>
        <v>0</v>
      </c>
      <c r="L67" s="5"/>
    </row>
    <row r="68" spans="1:12" customHeight="1" ht="105" outlineLevel="3">
      <c r="A68" s="1"/>
      <c r="B68" s="1">
        <v>836216</v>
      </c>
      <c r="C68" s="1" t="s">
        <v>244</v>
      </c>
      <c r="D68" s="1" t="s">
        <v>245</v>
      </c>
      <c r="E68" s="2" t="s">
        <v>246</v>
      </c>
      <c r="F68" s="2" t="s">
        <v>247</v>
      </c>
      <c r="G68" s="2">
        <v>0</v>
      </c>
      <c r="H68" s="2">
        <v>0</v>
      </c>
      <c r="I68" s="1">
        <v>0</v>
      </c>
      <c r="J68" s="3" t="s">
        <v>17</v>
      </c>
      <c r="K68" s="2" t="str">
        <f>J68*9388.00</f>
        <v>0</v>
      </c>
      <c r="L68" s="5"/>
    </row>
    <row r="69" spans="1:12" customHeight="1" ht="105" outlineLevel="3">
      <c r="A69" s="1"/>
      <c r="B69" s="1">
        <v>836217</v>
      </c>
      <c r="C69" s="1" t="s">
        <v>248</v>
      </c>
      <c r="D69" s="1" t="s">
        <v>249</v>
      </c>
      <c r="E69" s="2" t="s">
        <v>250</v>
      </c>
      <c r="F69" s="2" t="s">
        <v>251</v>
      </c>
      <c r="G69" s="2">
        <v>0</v>
      </c>
      <c r="H69" s="2">
        <v>0</v>
      </c>
      <c r="I69" s="1">
        <v>0</v>
      </c>
      <c r="J69" s="3" t="s">
        <v>17</v>
      </c>
      <c r="K69" s="2" t="str">
        <f>J69*9521.00</f>
        <v>0</v>
      </c>
      <c r="L69" s="5"/>
    </row>
    <row r="70" spans="1:12" customHeight="1" ht="105" outlineLevel="3">
      <c r="A70" s="1"/>
      <c r="B70" s="1">
        <v>836218</v>
      </c>
      <c r="C70" s="1" t="s">
        <v>252</v>
      </c>
      <c r="D70" s="1" t="s">
        <v>253</v>
      </c>
      <c r="E70" s="2" t="s">
        <v>254</v>
      </c>
      <c r="F70" s="2" t="s">
        <v>255</v>
      </c>
      <c r="G70" s="2">
        <v>0</v>
      </c>
      <c r="H70" s="2">
        <v>0</v>
      </c>
      <c r="I70" s="1">
        <v>0</v>
      </c>
      <c r="J70" s="3" t="s">
        <v>17</v>
      </c>
      <c r="K70" s="2" t="str">
        <f>J70*10310.00</f>
        <v>0</v>
      </c>
      <c r="L70" s="5"/>
    </row>
    <row r="71" spans="1:12" customHeight="1" ht="105" outlineLevel="3">
      <c r="A71" s="1"/>
      <c r="B71" s="1">
        <v>836219</v>
      </c>
      <c r="C71" s="1" t="s">
        <v>256</v>
      </c>
      <c r="D71" s="1" t="s">
        <v>257</v>
      </c>
      <c r="E71" s="2" t="s">
        <v>258</v>
      </c>
      <c r="F71" s="2" t="s">
        <v>259</v>
      </c>
      <c r="G71" s="2">
        <v>0</v>
      </c>
      <c r="H71" s="2">
        <v>0</v>
      </c>
      <c r="I71" s="1">
        <v>0</v>
      </c>
      <c r="J71" s="3" t="s">
        <v>17</v>
      </c>
      <c r="K71" s="2" t="str">
        <f>J71*10903.00</f>
        <v>0</v>
      </c>
      <c r="L71" s="5"/>
    </row>
    <row r="72" spans="1:12" outlineLevel="1">
      <c r="A72" s="7" t="s">
        <v>260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261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819072</v>
      </c>
      <c r="C74" s="1" t="s">
        <v>262</v>
      </c>
      <c r="D74" s="1"/>
      <c r="E74" s="2" t="s">
        <v>263</v>
      </c>
      <c r="F74" s="2" t="s">
        <v>264</v>
      </c>
      <c r="G74" s="2" t="s">
        <v>30</v>
      </c>
      <c r="H74" s="2">
        <v>0</v>
      </c>
      <c r="I74" s="1">
        <v>0</v>
      </c>
      <c r="J74" s="3" t="s">
        <v>17</v>
      </c>
      <c r="K74" s="2" t="str">
        <f>J74*844.31</f>
        <v>0</v>
      </c>
      <c r="L74" s="5"/>
    </row>
    <row r="75" spans="1:12" customHeight="1" ht="105" outlineLevel="4">
      <c r="A75" s="1"/>
      <c r="B75" s="1">
        <v>819073</v>
      </c>
      <c r="C75" s="1" t="s">
        <v>265</v>
      </c>
      <c r="D75" s="1"/>
      <c r="E75" s="2" t="s">
        <v>266</v>
      </c>
      <c r="F75" s="2" t="s">
        <v>264</v>
      </c>
      <c r="G75" s="2">
        <v>2</v>
      </c>
      <c r="H75" s="2">
        <v>0</v>
      </c>
      <c r="I75" s="1">
        <v>0</v>
      </c>
      <c r="J75" s="3" t="s">
        <v>17</v>
      </c>
      <c r="K75" s="2" t="str">
        <f>J75*844.31</f>
        <v>0</v>
      </c>
      <c r="L75" s="5"/>
    </row>
    <row r="76" spans="1:12" customHeight="1" ht="105" outlineLevel="4">
      <c r="A76" s="1"/>
      <c r="B76" s="1">
        <v>819074</v>
      </c>
      <c r="C76" s="1" t="s">
        <v>267</v>
      </c>
      <c r="D76" s="1"/>
      <c r="E76" s="2" t="s">
        <v>268</v>
      </c>
      <c r="F76" s="2" t="s">
        <v>264</v>
      </c>
      <c r="G76" s="2">
        <v>10</v>
      </c>
      <c r="H76" s="2">
        <v>0</v>
      </c>
      <c r="I76" s="1">
        <v>0</v>
      </c>
      <c r="J76" s="3" t="s">
        <v>17</v>
      </c>
      <c r="K76" s="2" t="str">
        <f>J76*844.31</f>
        <v>0</v>
      </c>
      <c r="L76" s="5"/>
    </row>
    <row r="77" spans="1:12" customHeight="1" ht="105" outlineLevel="4">
      <c r="A77" s="1"/>
      <c r="B77" s="1">
        <v>819075</v>
      </c>
      <c r="C77" s="1" t="s">
        <v>269</v>
      </c>
      <c r="D77" s="1"/>
      <c r="E77" s="2" t="s">
        <v>270</v>
      </c>
      <c r="F77" s="2" t="s">
        <v>271</v>
      </c>
      <c r="G77" s="2" t="s">
        <v>30</v>
      </c>
      <c r="H77" s="2">
        <v>0</v>
      </c>
      <c r="I77" s="1">
        <v>0</v>
      </c>
      <c r="J77" s="3" t="s">
        <v>17</v>
      </c>
      <c r="K77" s="2" t="str">
        <f>J77*1052.44</f>
        <v>0</v>
      </c>
      <c r="L77" s="5"/>
    </row>
    <row r="78" spans="1:12" customHeight="1" ht="105" outlineLevel="4">
      <c r="A78" s="1"/>
      <c r="B78" s="1">
        <v>819076</v>
      </c>
      <c r="C78" s="1" t="s">
        <v>272</v>
      </c>
      <c r="D78" s="1"/>
      <c r="E78" s="2" t="s">
        <v>273</v>
      </c>
      <c r="F78" s="2" t="s">
        <v>271</v>
      </c>
      <c r="G78" s="2" t="s">
        <v>30</v>
      </c>
      <c r="H78" s="2">
        <v>0</v>
      </c>
      <c r="I78" s="1">
        <v>0</v>
      </c>
      <c r="J78" s="3" t="s">
        <v>17</v>
      </c>
      <c r="K78" s="2" t="str">
        <f>J78*1052.44</f>
        <v>0</v>
      </c>
      <c r="L78" s="5"/>
    </row>
    <row r="79" spans="1:12" customHeight="1" ht="105" outlineLevel="4">
      <c r="A79" s="1"/>
      <c r="B79" s="1">
        <v>819077</v>
      </c>
      <c r="C79" s="1" t="s">
        <v>274</v>
      </c>
      <c r="D79" s="1"/>
      <c r="E79" s="2" t="s">
        <v>275</v>
      </c>
      <c r="F79" s="2" t="s">
        <v>271</v>
      </c>
      <c r="G79" s="2" t="s">
        <v>30</v>
      </c>
      <c r="H79" s="2">
        <v>0</v>
      </c>
      <c r="I79" s="1">
        <v>0</v>
      </c>
      <c r="J79" s="3" t="s">
        <v>17</v>
      </c>
      <c r="K79" s="2" t="str">
        <f>J79*1052.44</f>
        <v>0</v>
      </c>
      <c r="L79" s="5"/>
    </row>
    <row r="80" spans="1:12" customHeight="1" ht="105" outlineLevel="4">
      <c r="A80" s="1"/>
      <c r="B80" s="1">
        <v>819078</v>
      </c>
      <c r="C80" s="1" t="s">
        <v>276</v>
      </c>
      <c r="D80" s="1"/>
      <c r="E80" s="2" t="s">
        <v>277</v>
      </c>
      <c r="F80" s="2" t="s">
        <v>271</v>
      </c>
      <c r="G80" s="2">
        <v>5</v>
      </c>
      <c r="H80" s="2">
        <v>0</v>
      </c>
      <c r="I80" s="1">
        <v>0</v>
      </c>
      <c r="J80" s="3" t="s">
        <v>17</v>
      </c>
      <c r="K80" s="2" t="str">
        <f>J80*1052.44</f>
        <v>0</v>
      </c>
      <c r="L80" s="5"/>
    </row>
    <row r="81" spans="1:12" customHeight="1" ht="105" outlineLevel="4">
      <c r="A81" s="1"/>
      <c r="B81" s="1">
        <v>819079</v>
      </c>
      <c r="C81" s="1" t="s">
        <v>278</v>
      </c>
      <c r="D81" s="1"/>
      <c r="E81" s="2" t="s">
        <v>279</v>
      </c>
      <c r="F81" s="2" t="s">
        <v>280</v>
      </c>
      <c r="G81" s="2">
        <v>0</v>
      </c>
      <c r="H81" s="2">
        <v>0</v>
      </c>
      <c r="I81" s="1">
        <v>0</v>
      </c>
      <c r="J81" s="3" t="s">
        <v>17</v>
      </c>
      <c r="K81" s="2" t="str">
        <f>J81*93.84</f>
        <v>0</v>
      </c>
      <c r="L81" s="5"/>
    </row>
    <row r="82" spans="1:12" customHeight="1" ht="105" outlineLevel="4">
      <c r="A82" s="1"/>
      <c r="B82" s="1">
        <v>819080</v>
      </c>
      <c r="C82" s="1" t="s">
        <v>281</v>
      </c>
      <c r="D82" s="1"/>
      <c r="E82" s="2" t="s">
        <v>282</v>
      </c>
      <c r="F82" s="2" t="s">
        <v>283</v>
      </c>
      <c r="G82" s="2">
        <v>0</v>
      </c>
      <c r="H82" s="2">
        <v>0</v>
      </c>
      <c r="I82" s="1">
        <v>0</v>
      </c>
      <c r="J82" s="3" t="s">
        <v>17</v>
      </c>
      <c r="K82" s="2" t="str">
        <f>J82*170.17</f>
        <v>0</v>
      </c>
      <c r="L82" s="5"/>
    </row>
    <row r="83" spans="1:12" outlineLevel="2">
      <c r="A83" s="8" t="s">
        <v>284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819064</v>
      </c>
      <c r="C84" s="1" t="s">
        <v>285</v>
      </c>
      <c r="D84" s="1"/>
      <c r="E84" s="2" t="s">
        <v>286</v>
      </c>
      <c r="F84" s="2" t="s">
        <v>287</v>
      </c>
      <c r="G84" s="2">
        <v>0</v>
      </c>
      <c r="H84" s="2">
        <v>0</v>
      </c>
      <c r="I84" s="1">
        <v>0</v>
      </c>
      <c r="J84" s="3" t="s">
        <v>17</v>
      </c>
      <c r="K84" s="2" t="str">
        <f>J84*6453.30</f>
        <v>0</v>
      </c>
      <c r="L84" s="5"/>
    </row>
    <row r="85" spans="1:12" customHeight="1" ht="105" outlineLevel="4">
      <c r="A85" s="1"/>
      <c r="B85" s="1">
        <v>819065</v>
      </c>
      <c r="C85" s="1" t="s">
        <v>288</v>
      </c>
      <c r="D85" s="1"/>
      <c r="E85" s="2" t="s">
        <v>289</v>
      </c>
      <c r="F85" s="2" t="s">
        <v>290</v>
      </c>
      <c r="G85" s="2">
        <v>0</v>
      </c>
      <c r="H85" s="2">
        <v>0</v>
      </c>
      <c r="I85" s="1">
        <v>0</v>
      </c>
      <c r="J85" s="3" t="s">
        <v>17</v>
      </c>
      <c r="K85" s="2" t="str">
        <f>J85*7731.26</f>
        <v>0</v>
      </c>
      <c r="L85" s="5"/>
    </row>
    <row r="86" spans="1:12" customHeight="1" ht="105" outlineLevel="4">
      <c r="A86" s="1"/>
      <c r="B86" s="1">
        <v>819066</v>
      </c>
      <c r="C86" s="1" t="s">
        <v>291</v>
      </c>
      <c r="D86" s="1"/>
      <c r="E86" s="2" t="s">
        <v>292</v>
      </c>
      <c r="F86" s="2" t="s">
        <v>293</v>
      </c>
      <c r="G86" s="2">
        <v>0</v>
      </c>
      <c r="H86" s="2">
        <v>0</v>
      </c>
      <c r="I86" s="1">
        <v>0</v>
      </c>
      <c r="J86" s="3" t="s">
        <v>17</v>
      </c>
      <c r="K86" s="2" t="str">
        <f>J86*8770.30</f>
        <v>0</v>
      </c>
      <c r="L86" s="5"/>
    </row>
    <row r="87" spans="1:12" customHeight="1" ht="105" outlineLevel="4">
      <c r="A87" s="1"/>
      <c r="B87" s="1">
        <v>819067</v>
      </c>
      <c r="C87" s="1" t="s">
        <v>294</v>
      </c>
      <c r="D87" s="1"/>
      <c r="E87" s="2" t="s">
        <v>295</v>
      </c>
      <c r="F87" s="2" t="s">
        <v>296</v>
      </c>
      <c r="G87" s="2">
        <v>0</v>
      </c>
      <c r="H87" s="2">
        <v>0</v>
      </c>
      <c r="I87" s="1">
        <v>0</v>
      </c>
      <c r="J87" s="3" t="s">
        <v>17</v>
      </c>
      <c r="K87" s="2" t="str">
        <f>J87*9991.92</f>
        <v>0</v>
      </c>
      <c r="L87" s="5"/>
    </row>
    <row r="88" spans="1:12" customHeight="1" ht="105" outlineLevel="4">
      <c r="A88" s="1"/>
      <c r="B88" s="1">
        <v>819068</v>
      </c>
      <c r="C88" s="1" t="s">
        <v>297</v>
      </c>
      <c r="D88" s="1"/>
      <c r="E88" s="2" t="s">
        <v>298</v>
      </c>
      <c r="F88" s="2" t="s">
        <v>299</v>
      </c>
      <c r="G88" s="2">
        <v>0</v>
      </c>
      <c r="H88" s="2">
        <v>0</v>
      </c>
      <c r="I88" s="1">
        <v>0</v>
      </c>
      <c r="J88" s="3" t="s">
        <v>17</v>
      </c>
      <c r="K88" s="2" t="str">
        <f>J88*10499.54</f>
        <v>0</v>
      </c>
      <c r="L88" s="5"/>
    </row>
    <row r="89" spans="1:12" customHeight="1" ht="105" outlineLevel="4">
      <c r="A89" s="1"/>
      <c r="B89" s="1">
        <v>819069</v>
      </c>
      <c r="C89" s="1" t="s">
        <v>300</v>
      </c>
      <c r="D89" s="1"/>
      <c r="E89" s="2" t="s">
        <v>301</v>
      </c>
      <c r="F89" s="2" t="s">
        <v>302</v>
      </c>
      <c r="G89" s="2">
        <v>0</v>
      </c>
      <c r="H89" s="2">
        <v>0</v>
      </c>
      <c r="I89" s="1">
        <v>0</v>
      </c>
      <c r="J89" s="3" t="s">
        <v>17</v>
      </c>
      <c r="K89" s="2" t="str">
        <f>J89*16439.17</f>
        <v>0</v>
      </c>
      <c r="L89" s="5"/>
    </row>
    <row r="90" spans="1:12" customHeight="1" ht="105" outlineLevel="4">
      <c r="A90" s="1"/>
      <c r="B90" s="1">
        <v>819070</v>
      </c>
      <c r="C90" s="1" t="s">
        <v>303</v>
      </c>
      <c r="D90" s="1"/>
      <c r="E90" s="2" t="s">
        <v>304</v>
      </c>
      <c r="F90" s="2" t="s">
        <v>305</v>
      </c>
      <c r="G90" s="2">
        <v>0</v>
      </c>
      <c r="H90" s="2">
        <v>0</v>
      </c>
      <c r="I90" s="1">
        <v>0</v>
      </c>
      <c r="J90" s="3" t="s">
        <v>17</v>
      </c>
      <c r="K90" s="2" t="str">
        <f>J90*18750.15</f>
        <v>0</v>
      </c>
      <c r="L90" s="5"/>
    </row>
    <row r="91" spans="1:12" customHeight="1" ht="105" outlineLevel="4">
      <c r="A91" s="1"/>
      <c r="B91" s="1">
        <v>819071</v>
      </c>
      <c r="C91" s="1" t="s">
        <v>306</v>
      </c>
      <c r="D91" s="1"/>
      <c r="E91" s="2" t="s">
        <v>307</v>
      </c>
      <c r="F91" s="2" t="s">
        <v>308</v>
      </c>
      <c r="G91" s="2">
        <v>0</v>
      </c>
      <c r="H91" s="2">
        <v>0</v>
      </c>
      <c r="I91" s="1">
        <v>0</v>
      </c>
      <c r="J91" s="3" t="s">
        <v>17</v>
      </c>
      <c r="K91" s="2" t="str">
        <f>J91*23197.52</f>
        <v>0</v>
      </c>
      <c r="L9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8:K28"/>
    <mergeCell ref="A62:K62"/>
    <mergeCell ref="A64:K64"/>
    <mergeCell ref="A72:K72"/>
    <mergeCell ref="A4:K4"/>
    <mergeCell ref="A17:K17"/>
    <mergeCell ref="A29:K29"/>
    <mergeCell ref="A31:K31"/>
    <mergeCell ref="A59:K59"/>
    <mergeCell ref="A73:K73"/>
    <mergeCell ref="A83:K8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2025-10-29T11:22:04+03:00</dcterms:created>
  <dcterms:modified xsi:type="dcterms:W3CDTF">2025-10-29T11:22:04+03:00</dcterms:modified>
  <dc:title>Untitled Spreadsheet</dc:title>
  <dc:description/>
  <dc:subject/>
  <cp:keywords/>
  <cp:category/>
</cp:coreProperties>
</file>