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<sst xmlns="http://schemas.openxmlformats.org/spreadsheetml/2006/main" uniqueCount="324">
  <si>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</si>
  <si>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</si>
  <si>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</si>
  <si>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</si>
  <si>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</si>
  <si>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</si>
  <si>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</si>
  <si>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</si>
  <si>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</si>
  <si>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</si>
  <si>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</si>
  <si>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</si>
  <si>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Комплектующие для полотенцесушителей VIEIR</t>
  </si>
  <si>
    <t>PSK-220001</t>
  </si>
  <si>
    <t>VRA01</t>
  </si>
  <si>
    <t>Крепление разъемное 3/4"  VR (10/100шт)</t>
  </si>
  <si>
    <t>151.73 руб.</t>
  </si>
  <si>
    <t>&gt;10</t>
  </si>
  <si>
    <t>шт</t>
  </si>
  <si>
    <t>PSK-220002</t>
  </si>
  <si>
    <t>VRA02</t>
  </si>
  <si>
    <t xml:space="preserve">Крепление разъемное 1" (10/100шт)  </t>
  </si>
  <si>
    <t>154.70 руб.</t>
  </si>
  <si>
    <t>&gt;100</t>
  </si>
  <si>
    <t>PSK-220003</t>
  </si>
  <si>
    <t>VRB01</t>
  </si>
  <si>
    <t>Крепление телескопическое 3/4"  VR (10/100шт)</t>
  </si>
  <si>
    <t>105.61 руб.</t>
  </si>
  <si>
    <t>PSK-220004</t>
  </si>
  <si>
    <t>VRB02</t>
  </si>
  <si>
    <t>Крепление телескопическое 1"  VR (10/100шт)</t>
  </si>
  <si>
    <t>108.59 руб.</t>
  </si>
  <si>
    <t>PSK-220005</t>
  </si>
  <si>
    <t>VRB03</t>
  </si>
  <si>
    <t>Крепление без кольца  VR (20/200шт)</t>
  </si>
  <si>
    <t>83.30 руб.</t>
  </si>
  <si>
    <t>&gt;25</t>
  </si>
  <si>
    <t>PSK-220006</t>
  </si>
  <si>
    <t>VR2033</t>
  </si>
  <si>
    <t>Кран для полотенцесушителя 1/2M*1/2M  VR (2/40шт)</t>
  </si>
  <si>
    <t>1 024.89 руб.</t>
  </si>
  <si>
    <t>PSK-220007</t>
  </si>
  <si>
    <t>VR2034</t>
  </si>
  <si>
    <t>Кран для полотенцесушителя 1/2M*3/4F  VR (2/40шт)</t>
  </si>
  <si>
    <t>940.10 руб.</t>
  </si>
  <si>
    <t>PSK-220008</t>
  </si>
  <si>
    <t>VR2034A</t>
  </si>
  <si>
    <t>Кран для полотенцесушителя 1/2M*3/4F VR (2/40шт)</t>
  </si>
  <si>
    <t>971.34 руб.</t>
  </si>
  <si>
    <t>PSK-220009</t>
  </si>
  <si>
    <t>VR2034B</t>
  </si>
  <si>
    <t>1 164.71 руб.</t>
  </si>
  <si>
    <t>PSK-220010</t>
  </si>
  <si>
    <t>VR2035</t>
  </si>
  <si>
    <t>Кран для полотенцесушителя 1/2F*1F VR (2/60шт)</t>
  </si>
  <si>
    <t>981.75 руб.</t>
  </si>
  <si>
    <t>PSK-220011</t>
  </si>
  <si>
    <t>VR2045</t>
  </si>
  <si>
    <t>Кран для полотенцесушителя3/4F*1  VR (2/2шт)</t>
  </si>
  <si>
    <t>972.83 руб.</t>
  </si>
  <si>
    <t>PSK-220012</t>
  </si>
  <si>
    <t>VR2035A</t>
  </si>
  <si>
    <t>Кран для полотенцесушителя 1/2F*1F  VR (2/60шт)</t>
  </si>
  <si>
    <t>PSK-220013</t>
  </si>
  <si>
    <t>VR2045A</t>
  </si>
  <si>
    <t>Кран для полотенцесушителя 3/4F*1F  VR (2/40шт)</t>
  </si>
  <si>
    <t>989.19 руб.</t>
  </si>
  <si>
    <t>PSK-220014</t>
  </si>
  <si>
    <t>VR2035B</t>
  </si>
  <si>
    <t>Кран для полотенцесушителя 1/2M*1F  VR (2/60шт)</t>
  </si>
  <si>
    <t>1 044.23 руб.</t>
  </si>
  <si>
    <t>PSK-220015</t>
  </si>
  <si>
    <t>VR2045B</t>
  </si>
  <si>
    <t>Кран для полотенцесушителя 3/4M*1F  VR (2/60шт)</t>
  </si>
  <si>
    <t>1 145.38 руб.</t>
  </si>
  <si>
    <t>PSK-220016</t>
  </si>
  <si>
    <t>VR2046A</t>
  </si>
  <si>
    <t>Кран для полотенцесушителя 3/4F*1F VR (2/60шт)</t>
  </si>
  <si>
    <t>1 072.49 руб.</t>
  </si>
  <si>
    <t>PSK-220017</t>
  </si>
  <si>
    <t>VR2046</t>
  </si>
  <si>
    <t>917.79 руб.</t>
  </si>
  <si>
    <t>PSK-220018</t>
  </si>
  <si>
    <t>VR2035C</t>
  </si>
  <si>
    <t>1 090.34 руб.</t>
  </si>
  <si>
    <t>PSK-220019</t>
  </si>
  <si>
    <t>VR2045C</t>
  </si>
  <si>
    <t>Кран для полотенцесушителя 3/4M*1F VR (2/60шт)</t>
  </si>
  <si>
    <t>1 157.28 руб.</t>
  </si>
  <si>
    <t>PSK-220020</t>
  </si>
  <si>
    <t>VR2035D</t>
  </si>
  <si>
    <t>835.98 руб.</t>
  </si>
  <si>
    <t>PSK-220021</t>
  </si>
  <si>
    <t>VR2045D</t>
  </si>
  <si>
    <t>PSK-220022</t>
  </si>
  <si>
    <t>VR2055D</t>
  </si>
  <si>
    <t>Кран для ПС 1F*1F  VR (2/60шт)</t>
  </si>
  <si>
    <t>938.61 руб.</t>
  </si>
  <si>
    <t>PSK-220023</t>
  </si>
  <si>
    <t>VR2035E</t>
  </si>
  <si>
    <t>Кран для ПС 1/2F*1F  VR (2/60шт)</t>
  </si>
  <si>
    <t>978.78 руб.</t>
  </si>
  <si>
    <t>PSK-220024</t>
  </si>
  <si>
    <t>VR2045E</t>
  </si>
  <si>
    <t>Кран для ПС 3/4F*1F  VR (2/60шт)</t>
  </si>
  <si>
    <t>PSK-220025</t>
  </si>
  <si>
    <t>VR2055E</t>
  </si>
  <si>
    <t>1 126.04 руб.</t>
  </si>
  <si>
    <t>PSK-220026</t>
  </si>
  <si>
    <t>VR2035F</t>
  </si>
  <si>
    <t>Кран для ПС 1/2M*1F  VR (2/60шт)</t>
  </si>
  <si>
    <t>1 069.51 руб.</t>
  </si>
  <si>
    <t>PSK-220027</t>
  </si>
  <si>
    <t>VR2045F</t>
  </si>
  <si>
    <t>Кран для ПС 3/4M*1F  VR (2/60шт)</t>
  </si>
  <si>
    <t>1 115.63 руб.</t>
  </si>
  <si>
    <t>PSK-220028</t>
  </si>
  <si>
    <t>VR2035G</t>
  </si>
  <si>
    <t>1 068.03 руб.</t>
  </si>
  <si>
    <t>PSK-220029</t>
  </si>
  <si>
    <t>VR2045G</t>
  </si>
  <si>
    <t>1 152.81 руб.</t>
  </si>
  <si>
    <t>PSK-220030</t>
  </si>
  <si>
    <t>VLF44</t>
  </si>
  <si>
    <t>Угловые соединения гайка-гайка L 3/4F*3/4F  VR (1/40пар)</t>
  </si>
  <si>
    <t>782.43 руб.</t>
  </si>
  <si>
    <t>пар</t>
  </si>
  <si>
    <t>PSK-220031</t>
  </si>
  <si>
    <t>VLF53</t>
  </si>
  <si>
    <t>Угловые соединения гайка-гайка L1F*1/2F VR (1/40пар)</t>
  </si>
  <si>
    <t>949.03 руб.</t>
  </si>
  <si>
    <t>PSK-220032</t>
  </si>
  <si>
    <t>VLF54</t>
  </si>
  <si>
    <t>Угловые соединения гайка-гайка L1F*3/4F  VR (1/40пар)</t>
  </si>
  <si>
    <t>1 033.81 руб.</t>
  </si>
  <si>
    <t>PSK-220033</t>
  </si>
  <si>
    <t>VLF55</t>
  </si>
  <si>
    <t>Угловые соединения гайка-гайка L1F*1F  VR (1/30пар)</t>
  </si>
  <si>
    <t>1 134.96 руб.</t>
  </si>
  <si>
    <t>PSK-220034</t>
  </si>
  <si>
    <t>VLFH43</t>
  </si>
  <si>
    <t>Угловые соедин. гайка-штуцер L3/4F*1/2M   VR  (1/40пар)</t>
  </si>
  <si>
    <t>818.13 руб.</t>
  </si>
  <si>
    <t>PSK-220035</t>
  </si>
  <si>
    <t>VLFH44</t>
  </si>
  <si>
    <t>Угловые соедин.гайка-штуцер L3/4F*3/4M  VR (1/40пар)</t>
  </si>
  <si>
    <t>1 130.50 руб.</t>
  </si>
  <si>
    <t>PSK-220036</t>
  </si>
  <si>
    <t>VLFH53</t>
  </si>
  <si>
    <t>Уголок соедин. гайка-штуцер L1F*1/2M    VR (1/40пар)</t>
  </si>
  <si>
    <t>998.11 руб.</t>
  </si>
  <si>
    <t>PSK-220037</t>
  </si>
  <si>
    <t>VLFH54</t>
  </si>
  <si>
    <t>Угловые соедин. гайка-штуцер L1F*3/4M  VR (1/40пар)</t>
  </si>
  <si>
    <t>1 230.16 руб.</t>
  </si>
  <si>
    <t>PSK-220038</t>
  </si>
  <si>
    <t>VLFH55</t>
  </si>
  <si>
    <t>Угловые соединения гайка-штуцер L1F*1M   VR (1/30пар)</t>
  </si>
  <si>
    <t>1 365.53 руб.</t>
  </si>
  <si>
    <t>PSK-220039</t>
  </si>
  <si>
    <t>VSF44</t>
  </si>
  <si>
    <t>Соединение прямое гайка-гайка S3/4F*3/4F VR (1/40пар)</t>
  </si>
  <si>
    <t>770.53 руб.</t>
  </si>
  <si>
    <t>PSK-220040</t>
  </si>
  <si>
    <t>VSF53</t>
  </si>
  <si>
    <t>Соединение прямое гайка-гайка S1F*1/2F  VR (1/40пар)</t>
  </si>
  <si>
    <t>877.63 руб.</t>
  </si>
  <si>
    <t>PSK-220041</t>
  </si>
  <si>
    <t>VSF54</t>
  </si>
  <si>
    <t>Соединение прямое гайка-гайка S1F*3/4"F   (1/40пар)</t>
  </si>
  <si>
    <t>893.99 руб.</t>
  </si>
  <si>
    <t>PSK-220042</t>
  </si>
  <si>
    <t>VSF55</t>
  </si>
  <si>
    <t>Соединение прямое гайка-гайка S1F*1F  VR  (1/40пар)</t>
  </si>
  <si>
    <t>1 075.46 руб.</t>
  </si>
  <si>
    <t>PSK-220043</t>
  </si>
  <si>
    <t>VSFH43</t>
  </si>
  <si>
    <t>Соедин. прямое гайка-штуцер S3/4F*1/2M VR  (1/50пар)</t>
  </si>
  <si>
    <t>566.74 руб.</t>
  </si>
  <si>
    <t>PSK-220044</t>
  </si>
  <si>
    <t>VSFH44</t>
  </si>
  <si>
    <t>Соедин. прямое гайка-штуцер S3/4F*3/4M  VR (1/30пар)</t>
  </si>
  <si>
    <t>630.70 руб.</t>
  </si>
  <si>
    <t>PSK-220045</t>
  </si>
  <si>
    <t>VSFH53</t>
  </si>
  <si>
    <t>Соедин. прямое гайка-штуцерS1F*1/2M  VR (1/50пар)</t>
  </si>
  <si>
    <t>748.21 руб.</t>
  </si>
  <si>
    <t>PSK-220046</t>
  </si>
  <si>
    <t>VSFH54</t>
  </si>
  <si>
    <t>Соедин. прямое гайка-штуцер S1F*3/4M   VR (1/40пар)</t>
  </si>
  <si>
    <t>862.75 руб.</t>
  </si>
  <si>
    <t>PSK-220047</t>
  </si>
  <si>
    <t>VSFH55</t>
  </si>
  <si>
    <t>Соединение прямое гайка-штуцер S1F*1M  VR(1/40пар)</t>
  </si>
  <si>
    <t>1 008.53 руб.</t>
  </si>
  <si>
    <t>PSK-220048</t>
  </si>
  <si>
    <t>VSFH60</t>
  </si>
  <si>
    <t>Соединение поворотное  VR (1/30пар)</t>
  </si>
  <si>
    <t>1 181.08 руб.</t>
  </si>
  <si>
    <t>PSK-220049</t>
  </si>
  <si>
    <t>VSFF5K</t>
  </si>
  <si>
    <t>Соединение заглушка с краном маевским для П/С 1F VR  (1/50пар)</t>
  </si>
  <si>
    <t>1 065.05 руб.</t>
  </si>
  <si>
    <t>PSK-220099</t>
  </si>
  <si>
    <t>VSFF5A</t>
  </si>
  <si>
    <t>Наконечник с краном маевского и с кольцом под кронштейн 1F  ViEiR   (50пар)</t>
  </si>
  <si>
    <t>725.90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</si>
  <si>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</si>
  <si>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</si>
  <si>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</si>
  <si>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PSK-220101</t>
  </si>
  <si>
    <t>VRB06</t>
  </si>
  <si>
    <t xml:space="preserve">Крепление телескопическое со скрытым креплением с кольцом 1" VIEIR  (10/100шт)  </t>
  </si>
  <si>
    <t>127.93 руб.</t>
  </si>
  <si>
    <t>PSK-220102</t>
  </si>
  <si>
    <t>VRB05</t>
  </si>
  <si>
    <t xml:space="preserve">Крепление телескопическое со скрытым креплением без кольца VIEIR (10/100шт)  </t>
  </si>
  <si>
    <t>PSK-220155</t>
  </si>
  <si>
    <t>VRT25</t>
  </si>
  <si>
    <t>Тен для полотенцесушителя (1/20шт)</t>
  </si>
  <si>
    <t>4 013.28 руб.</t>
  </si>
  <si>
    <t>PSK-222070</t>
  </si>
  <si>
    <t>Муфта стяжная вн-вн 1"х1" для п/с (1/20шт)</t>
  </si>
  <si>
    <t>841.77 руб.</t>
  </si>
  <si>
    <t>Полотенцесушители</t>
  </si>
  <si>
    <t>Полотенцесушители АЛЬЯНС из нержавеющей стали</t>
  </si>
  <si>
    <t>PSK-120001</t>
  </si>
  <si>
    <t>полотенцесушитель нерж сталь М 500*400 3/4"</t>
  </si>
  <si>
    <t>2 117.97 руб.</t>
  </si>
  <si>
    <t>PSK-120002</t>
  </si>
  <si>
    <t>полотенцесушитель нерж сталь М 500*500 3/4"</t>
  </si>
  <si>
    <t>2 397.39 руб.</t>
  </si>
  <si>
    <t>PSK-120003</t>
  </si>
  <si>
    <t>полотенцесушитель нерж сталь М 500*600 3/4"</t>
  </si>
  <si>
    <t>2 765.81 руб.</t>
  </si>
  <si>
    <t>PSK-120004</t>
  </si>
  <si>
    <t>полотенцесушитель нерж сталь М 500*400 1"</t>
  </si>
  <si>
    <t>2 357.95 руб.</t>
  </si>
  <si>
    <t>PSK-120005</t>
  </si>
  <si>
    <t>полотенцесушитель нерж сталь М 500*500 1"</t>
  </si>
  <si>
    <t>2 680.04 руб.</t>
  </si>
  <si>
    <t>PSK-120006</t>
  </si>
  <si>
    <t>полотенцесушитель нерж сталь М 500*600 1"</t>
  </si>
  <si>
    <t>3 112.36 руб.</t>
  </si>
  <si>
    <t>PSK-120007</t>
  </si>
  <si>
    <t>полотенцесушитель нерж сталь М 600*400 1"</t>
  </si>
  <si>
    <t>2 431.06 руб.</t>
  </si>
  <si>
    <t>PSK-120008</t>
  </si>
  <si>
    <t>полотенцесушитель нерж сталь М 600*500 1"</t>
  </si>
  <si>
    <t>2 872.90 руб.</t>
  </si>
  <si>
    <t>PSK-120009</t>
  </si>
  <si>
    <t>полотенцесушитель нерж сталь М 600*600 1"</t>
  </si>
  <si>
    <t>3 317.78 руб.</t>
  </si>
  <si>
    <t>PSK-120010</t>
  </si>
  <si>
    <t>полотенцесушитель нерж сталь М 500*400 1" с полкой</t>
  </si>
  <si>
    <t>4 281.29 руб.</t>
  </si>
  <si>
    <t>PSK-120011</t>
  </si>
  <si>
    <t>полотенцесушитель нерж сталь М 500*500 1" с полкой</t>
  </si>
  <si>
    <t>4 603.37 руб.</t>
  </si>
  <si>
    <t>PSK-120012</t>
  </si>
  <si>
    <t>полотенцесушитель нерж сталь М 500*600 1" с полкой</t>
  </si>
  <si>
    <t>5 035.69 руб.</t>
  </si>
  <si>
    <t>PSK-120026</t>
  </si>
  <si>
    <t>полотенцесушитель нерж сталь ФОКСТРОТ ПЛОСКОСТЬ МП 500*500 1" с полкой</t>
  </si>
  <si>
    <t>6 900.75 руб.</t>
  </si>
  <si>
    <t>PSK-120027</t>
  </si>
  <si>
    <t>полотенцесушитель нерж сталь ФОКСТРОТ ПЛОСКОСТЬ МП 500*600 1" с полкой</t>
  </si>
  <si>
    <t>7 704.25 руб.</t>
  </si>
  <si>
    <t>PSK-120028</t>
  </si>
  <si>
    <t>полотенцесушитель нерж сталь ФОКСТРОТ ПЛОСКОСТЬ МП 500*800 1" с полкой</t>
  </si>
  <si>
    <t>9 757.34 руб.</t>
  </si>
  <si>
    <t>PSK-120029</t>
  </si>
  <si>
    <t>полотенцесушитель нерж сталь ФОКСТРОТ ОБЪЕМНЫЙ МП-02 500*500 1" с полкой</t>
  </si>
  <si>
    <t>7 200.45 руб.</t>
  </si>
  <si>
    <t>PSK-120030</t>
  </si>
  <si>
    <t>полотенцесушитель нерж сталь ФОКСТРОТ ОБЪЕМНЫЙ МП-02 500*600 1" с полкой</t>
  </si>
  <si>
    <t>8 001.36 руб.</t>
  </si>
  <si>
    <t>PSK-120031</t>
  </si>
  <si>
    <t>полотенцесушитель нерж сталь ФОКСТРОТ ОБЪЕМНЫЙ МП-02 500*800 1" с полкой</t>
  </si>
  <si>
    <t>11 248.62 руб.</t>
  </si>
  <si>
    <t>PSK-120032</t>
  </si>
  <si>
    <t>полотенцесушитель нерж сталь ЛЕСЕНКА-ЛОМАННАЯ ЛК 500х500х600 1" боковое  подключение</t>
  </si>
  <si>
    <t>9 725.76 руб.</t>
  </si>
  <si>
    <t>PSK-120033</t>
  </si>
  <si>
    <t>полотенцесушитель нерж сталь ЛЕСЕНКА-ЛОМАННАЯ ЛК 500х500х800 1" боковое  подключение</t>
  </si>
  <si>
    <t>11 916.07 руб.</t>
  </si>
  <si>
    <t>PSK-120034</t>
  </si>
  <si>
    <t>полотенцесушитель нерж сталь ЛЕСЕНКА-ОБЪЕМНАЯ ЛКZ-02 500х500х600 1" две змейки боковое подключ</t>
  </si>
  <si>
    <t>9 913.42 руб.</t>
  </si>
  <si>
    <t>PSK-120035</t>
  </si>
  <si>
    <t>полотенцесушитель нерж сталь ЛЕСЕНКА-ОБЪЕМНАЯ ЛКZ-02 500х500х850 1" три змейки боковое подключ</t>
  </si>
  <si>
    <t>13 455.34 руб.</t>
  </si>
  <si>
    <t>PSK-120036</t>
  </si>
  <si>
    <t>полотенцесушитель НЕРЖ ЛНК 500х600 1" ДУГОВЫЕ перекладины НИЖНЕЕ подключение</t>
  </si>
  <si>
    <t>10 338.45 руб.</t>
  </si>
  <si>
    <t>PSK-120037</t>
  </si>
  <si>
    <t>полотенцесушитель НЕРЖ ЛНК 500х800 1" Д  в коробке</t>
  </si>
  <si>
    <t>13 160.18 руб.</t>
  </si>
  <si>
    <t>PSK-120038</t>
  </si>
  <si>
    <t>полотенцесушитель НЕРЖ ЛНКZ-02 500х850 1" три змейки,  в коробке</t>
  </si>
  <si>
    <t>12 421.87 руб.</t>
  </si>
  <si>
    <t>PSK-120039</t>
  </si>
  <si>
    <t>полотенцесушитель НЕРЖ ЛНК 50х60  Л  в коробке</t>
  </si>
  <si>
    <t>10 941.48 руб.</t>
  </si>
  <si>
    <t>PSK-120040</t>
  </si>
  <si>
    <t>полотенцесушитель НЕРЖ ЛНК 50х80  Л  в коробке</t>
  </si>
  <si>
    <t>13 710.22 руб.</t>
  </si>
  <si>
    <t>PSK-120041</t>
  </si>
  <si>
    <t xml:space="preserve">полотенцесушитель НЕРЖ ЛНК 500х800 С ПОЛКОЙ 25см, ДУГОВЫЕ перекладины 3 + 3 + 3 </t>
  </si>
  <si>
    <t>15 045.07 руб.</t>
  </si>
  <si>
    <t>PSK-120042</t>
  </si>
  <si>
    <t>полотенцесушитель нерж сталь ЛЕСЕНКА-ДУГА С ПОЛКОЙ ЛК 500х500х800х250 1" боковое правое подключ</t>
  </si>
  <si>
    <t>12 108.86 руб.</t>
  </si>
  <si>
    <t>PSK-120044</t>
  </si>
  <si>
    <t>полотенцесушитель НЕРЖ ЛНК 50х60 Д ЧЕРНЫЙ  в коробке</t>
  </si>
  <si>
    <t>16 294.75 руб.</t>
  </si>
  <si>
    <t>PSK-120045</t>
  </si>
  <si>
    <t>полотенцесушитель НЕРЖ ЛНК 50х60 Д БЕЛЫЙ  в коробке</t>
  </si>
  <si>
    <t>PSK-120049</t>
  </si>
  <si>
    <t>полотенцесушитель НЕРЖ АН 250х800х700 в коробке (60 смещение)</t>
  </si>
  <si>
    <t>0.00 руб.</t>
  </si>
  <si>
    <t>PSK-120050</t>
  </si>
  <si>
    <t>полотенцесушитель НЕРЖ ЛНК 500х1000 С ПОЛКОЙ 25см, ДУГОВЫЕ перекладины 3 + 3 + 3 + 2</t>
  </si>
  <si>
    <t>23 476.17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</si>
</sst>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a6f8e9e_d9db_11e9_8109_003048fd731b_b618d7f7_4847_11ea_810f_003048fd731b1.jpeg"/><Relationship Id="rId2" Type="http://schemas.openxmlformats.org/officeDocument/2006/relationships/image" Target="../media/ec4225e9_c980_11e9_8108_003048fd731b_b618d7f6_4847_11ea_810f_003048fd731b2.jpeg"/><Relationship Id="rId3" Type="http://schemas.openxmlformats.org/officeDocument/2006/relationships/image" Target="../media/a828f244_d541_11e9_8109_003048fd731b_b618d7f9_4847_11ea_810f_003048fd731b3.jpeg"/><Relationship Id="rId4" Type="http://schemas.openxmlformats.org/officeDocument/2006/relationships/image" Target="../media/a828f246_d541_11e9_8109_003048fd731b_b618d7f8_4847_11ea_810f_003048fd731b4.jpeg"/><Relationship Id="rId5" Type="http://schemas.openxmlformats.org/officeDocument/2006/relationships/image" Target="../media/a828f248_d541_11e9_8109_003048fd731b_4829b0dc_0627_11ea_810d_003048fd731b5.png"/><Relationship Id="rId6" Type="http://schemas.openxmlformats.org/officeDocument/2006/relationships/image" Target="../media/a828f24a_d541_11e9_8109_003048fd731b_4829b0dd_0627_11ea_810d_003048fd731b6.png"/><Relationship Id="rId7" Type="http://schemas.openxmlformats.org/officeDocument/2006/relationships/image" Target="../media/a828f24c_d541_11e9_8109_003048fd731b_4829b0de_0627_11ea_810d_003048fd731b7.jpeg"/><Relationship Id="rId8" Type="http://schemas.openxmlformats.org/officeDocument/2006/relationships/image" Target="../media/a828f24e_d541_11e9_8109_003048fd731b_4829b0df_0627_11ea_810d_003048fd731b8.jpeg"/><Relationship Id="rId9" Type="http://schemas.openxmlformats.org/officeDocument/2006/relationships/image" Target="../media/a828f250_d541_11e9_8109_003048fd731b_4829b0e0_0627_11ea_810d_003048fd731b9.png"/><Relationship Id="rId10" Type="http://schemas.openxmlformats.org/officeDocument/2006/relationships/image" Target="../media/a828f252_d541_11e9_8109_003048fd731b_4829b0e1_0627_11ea_810d_003048fd731b10.jpeg"/><Relationship Id="rId11" Type="http://schemas.openxmlformats.org/officeDocument/2006/relationships/image" Target="../media/a828f254_d541_11e9_8109_003048fd731b_4829b0e2_0627_11ea_810d_003048fd731b11.jpeg"/><Relationship Id="rId12" Type="http://schemas.openxmlformats.org/officeDocument/2006/relationships/image" Target="../media/a828f256_d541_11e9_8109_003048fd731b_4829b0e3_0627_11ea_810d_003048fd731b12.jpeg"/><Relationship Id="rId13" Type="http://schemas.openxmlformats.org/officeDocument/2006/relationships/image" Target="../media/a828f258_d541_11e9_8109_003048fd731b_4829b0e4_0627_11ea_810d_003048fd731b13.jpeg"/><Relationship Id="rId14" Type="http://schemas.openxmlformats.org/officeDocument/2006/relationships/image" Target="../media/a828f25a_d541_11e9_8109_003048fd731b_4829b0e5_0627_11ea_810d_003048fd731b14.jpeg"/><Relationship Id="rId15" Type="http://schemas.openxmlformats.org/officeDocument/2006/relationships/image" Target="../media/a828f25c_d541_11e9_8109_003048fd731b_4829b0e6_0627_11ea_810d_003048fd731b15.jpeg"/><Relationship Id="rId16" Type="http://schemas.openxmlformats.org/officeDocument/2006/relationships/image" Target="../media/a828f25e_d541_11e9_8109_003048fd731b_4829b0e7_0627_11ea_810d_003048fd731b16.jpeg"/><Relationship Id="rId17" Type="http://schemas.openxmlformats.org/officeDocument/2006/relationships/image" Target="../media/a828f260_d541_11e9_8109_003048fd731b_4829b0e8_0627_11ea_810d_003048fd731b17.jpeg"/><Relationship Id="rId18" Type="http://schemas.openxmlformats.org/officeDocument/2006/relationships/image" Target="../media/a828f262_d541_11e9_8109_003048fd731b_4829b0e9_0627_11ea_810d_003048fd731b18.jpeg"/><Relationship Id="rId19" Type="http://schemas.openxmlformats.org/officeDocument/2006/relationships/image" Target="../media/a828f264_d541_11e9_8109_003048fd731b_4829b0ea_0627_11ea_810d_003048fd731b19.jpeg"/><Relationship Id="rId20" Type="http://schemas.openxmlformats.org/officeDocument/2006/relationships/image" Target="../media/a828f266_d541_11e9_8109_003048fd731b_4829b0eb_0627_11ea_810d_003048fd731b20.jpeg"/><Relationship Id="rId21" Type="http://schemas.openxmlformats.org/officeDocument/2006/relationships/image" Target="../media/a828f268_d541_11e9_8109_003048fd731b_4829b0ec_0627_11ea_810d_003048fd731b21.jpeg"/><Relationship Id="rId22" Type="http://schemas.openxmlformats.org/officeDocument/2006/relationships/image" Target="../media/a828f26a_d541_11e9_8109_003048fd731b_4829b0ed_0627_11ea_810d_003048fd731b22.jpeg"/><Relationship Id="rId23" Type="http://schemas.openxmlformats.org/officeDocument/2006/relationships/image" Target="../media/a828f26c_d541_11e9_8109_003048fd731b_4829b0ee_0627_11ea_810d_003048fd731b23.jpeg"/><Relationship Id="rId24" Type="http://schemas.openxmlformats.org/officeDocument/2006/relationships/image" Target="../media/a828f26e_d541_11e9_8109_003048fd731b_4829b0ef_0627_11ea_810d_003048fd731b24.jpeg"/><Relationship Id="rId25" Type="http://schemas.openxmlformats.org/officeDocument/2006/relationships/image" Target="../media/a828f270_d541_11e9_8109_003048fd731b_4829b0f0_0627_11ea_810d_003048fd731b25.jpeg"/><Relationship Id="rId26" Type="http://schemas.openxmlformats.org/officeDocument/2006/relationships/image" Target="../media/a828f272_d541_11e9_8109_003048fd731b_4829b0f1_0627_11ea_810d_003048fd731b26.jpeg"/><Relationship Id="rId27" Type="http://schemas.openxmlformats.org/officeDocument/2006/relationships/image" Target="../media/a828f274_d541_11e9_8109_003048fd731b_4829b0f2_0627_11ea_810d_003048fd731b27.jpeg"/><Relationship Id="rId28" Type="http://schemas.openxmlformats.org/officeDocument/2006/relationships/image" Target="../media/a828f276_d541_11e9_8109_003048fd731b_4829b0f3_0627_11ea_810d_003048fd731b28.jpeg"/><Relationship Id="rId29" Type="http://schemas.openxmlformats.org/officeDocument/2006/relationships/image" Target="../media/a828f278_d541_11e9_8109_003048fd731b_4829b0f4_0627_11ea_810d_003048fd731b29.jpeg"/><Relationship Id="rId30" Type="http://schemas.openxmlformats.org/officeDocument/2006/relationships/image" Target="../media/a828f27b_d541_11e9_8109_003048fd731b_4829b0f5_0627_11ea_810d_003048fd731b30.jpeg"/><Relationship Id="rId31" Type="http://schemas.openxmlformats.org/officeDocument/2006/relationships/image" Target="../media/a828f27d_d541_11e9_8109_003048fd731b_4829b0f6_0627_11ea_810d_003048fd731b31.jpeg"/><Relationship Id="rId32" Type="http://schemas.openxmlformats.org/officeDocument/2006/relationships/image" Target="../media/a828f27f_d541_11e9_8109_003048fd731b_4829b0f7_0627_11ea_810d_003048fd731b32.jpeg"/><Relationship Id="rId33" Type="http://schemas.openxmlformats.org/officeDocument/2006/relationships/image" Target="../media/6873aea8_d543_11e9_8109_003048fd731b_4829b0f8_0627_11ea_810d_003048fd731b33.jpeg"/><Relationship Id="rId34" Type="http://schemas.openxmlformats.org/officeDocument/2006/relationships/image" Target="../media/6873aeaa_d543_11e9_8109_003048fd731b_4829b0f9_0627_11ea_810d_003048fd731b34.jpeg"/><Relationship Id="rId35" Type="http://schemas.openxmlformats.org/officeDocument/2006/relationships/image" Target="../media/6873aeac_d543_11e9_8109_003048fd731b_4829b0fa_0627_11ea_810d_003048fd731b35.jpeg"/><Relationship Id="rId36" Type="http://schemas.openxmlformats.org/officeDocument/2006/relationships/image" Target="../media/6873aeae_d543_11e9_8109_003048fd731b_4829b0fb_0627_11ea_810d_003048fd731b36.jpeg"/><Relationship Id="rId37" Type="http://schemas.openxmlformats.org/officeDocument/2006/relationships/image" Target="../media/6873aeb0_d543_11e9_8109_003048fd731b_4829b0fc_0627_11ea_810d_003048fd731b37.jpeg"/><Relationship Id="rId38" Type="http://schemas.openxmlformats.org/officeDocument/2006/relationships/image" Target="../media/6873aeb2_d543_11e9_8109_003048fd731b_4829b0fd_0627_11ea_810d_003048fd731b38.jpeg"/><Relationship Id="rId39" Type="http://schemas.openxmlformats.org/officeDocument/2006/relationships/image" Target="../media/6873aeb4_d543_11e9_8109_003048fd731b_4829b0fe_0627_11ea_810d_003048fd731b39.jpeg"/><Relationship Id="rId40" Type="http://schemas.openxmlformats.org/officeDocument/2006/relationships/image" Target="../media/6873aeb6_d543_11e9_8109_003048fd731b_4829b0ff_0627_11ea_810d_003048fd731b40.jpeg"/><Relationship Id="rId41" Type="http://schemas.openxmlformats.org/officeDocument/2006/relationships/image" Target="../media/6873aeb8_d543_11e9_8109_003048fd731b_4829b100_0627_11ea_810d_003048fd731b41.jpeg"/><Relationship Id="rId42" Type="http://schemas.openxmlformats.org/officeDocument/2006/relationships/image" Target="../media/6873aeba_d543_11e9_8109_003048fd731b_4829b101_0627_11ea_810d_003048fd731b42.jpeg"/><Relationship Id="rId43" Type="http://schemas.openxmlformats.org/officeDocument/2006/relationships/image" Target="../media/6873aebc_d543_11e9_8109_003048fd731b_4829b102_0627_11ea_810d_003048fd731b43.jpeg"/><Relationship Id="rId44" Type="http://schemas.openxmlformats.org/officeDocument/2006/relationships/image" Target="../media/6873aebe_d543_11e9_8109_003048fd731b_4829b103_0627_11ea_810d_003048fd731b44.jpeg"/><Relationship Id="rId45" Type="http://schemas.openxmlformats.org/officeDocument/2006/relationships/image" Target="../media/6873aec0_d543_11e9_8109_003048fd731b_4829b104_0627_11ea_810d_003048fd731b45.jpeg"/><Relationship Id="rId46" Type="http://schemas.openxmlformats.org/officeDocument/2006/relationships/image" Target="../media/6873aec2_d543_11e9_8109_003048fd731b_4829b105_0627_11ea_810d_003048fd731b46.jpeg"/><Relationship Id="rId47" Type="http://schemas.openxmlformats.org/officeDocument/2006/relationships/image" Target="../media/6873aec4_d543_11e9_8109_003048fd731b_4829b106_0627_11ea_810d_003048fd731b47.jpeg"/><Relationship Id="rId48" Type="http://schemas.openxmlformats.org/officeDocument/2006/relationships/image" Target="../media/6873aec6_d543_11e9_8109_003048fd731b_4829b107_0627_11ea_810d_003048fd731b48.png"/><Relationship Id="rId49" Type="http://schemas.openxmlformats.org/officeDocument/2006/relationships/image" Target="../media/6873aec8_d543_11e9_8109_003048fd731b_4829b108_0627_11ea_810d_003048fd731b49.png"/><Relationship Id="rId50" Type="http://schemas.openxmlformats.org/officeDocument/2006/relationships/image" Target="../media/1fcb30a8_5f91_11eb_822d_003048fd731b_d92286c0_f1db_11ef_a6e1_047c1617b14350.jpeg"/><Relationship Id="rId51" Type="http://schemas.openxmlformats.org/officeDocument/2006/relationships/image" Target="../media/394360db_c40a_11ea_8158_003048fd731b_d92286ca_f1db_11ef_a6e1_047c1617b14351.jpeg"/><Relationship Id="rId52" Type="http://schemas.openxmlformats.org/officeDocument/2006/relationships/image" Target="../media/394360dd_c40a_11ea_8158_003048fd731b_d92286cb_f1db_11ef_a6e1_047c1617b14352.jpeg"/><Relationship Id="rId53" Type="http://schemas.openxmlformats.org/officeDocument/2006/relationships/image" Target="../media/394360df_c40a_11ea_8158_003048fd731b_d92286cc_f1db_11ef_a6e1_047c1617b14353.jpeg"/><Relationship Id="rId54" Type="http://schemas.openxmlformats.org/officeDocument/2006/relationships/image" Target="../media/9238bc96_0c3e_11eb_81bc_003048fd731b_83eb9681_5d58_11f0_a779_047c1617b14354.jpeg"/><Relationship Id="rId55" Type="http://schemas.openxmlformats.org/officeDocument/2006/relationships/image" Target="../media/49bb2ed2_68f5_11ea_8111_003048fd731b_d43ed721_f115_11ee_a58b_047c1617b14355.jpeg"/><Relationship Id="rId56" Type="http://schemas.openxmlformats.org/officeDocument/2006/relationships/image" Target="../media/b6b0b2a5_419a_11ea_810f_003048fd731b_b618d7d9_4847_11ea_810f_003048fd731b56.jpeg"/><Relationship Id="rId57" Type="http://schemas.openxmlformats.org/officeDocument/2006/relationships/image" Target="../media/b6b0b2a7_419a_11ea_810f_003048fd731b_b618d7dc_4847_11ea_810f_003048fd731b57.jpeg"/><Relationship Id="rId58" Type="http://schemas.openxmlformats.org/officeDocument/2006/relationships/image" Target="../media/b6b0b2a9_419a_11ea_810f_003048fd731b_b618d7df_4847_11ea_810f_003048fd731b58.jpeg"/><Relationship Id="rId59" Type="http://schemas.openxmlformats.org/officeDocument/2006/relationships/image" Target="../media/b6b0b2ab_419a_11ea_810f_003048fd731b_b618d7d7_4847_11ea_810f_003048fd731b59.jpeg"/><Relationship Id="rId60" Type="http://schemas.openxmlformats.org/officeDocument/2006/relationships/image" Target="../media/b6b0b2ad_419a_11ea_810f_003048fd731b_b618d7da_4847_11ea_810f_003048fd731b60.jpeg"/><Relationship Id="rId61" Type="http://schemas.openxmlformats.org/officeDocument/2006/relationships/image" Target="../media/b6b0b2af_419a_11ea_810f_003048fd731b_b618d7dd_4847_11ea_810f_003048fd731b61.jpeg"/><Relationship Id="rId62" Type="http://schemas.openxmlformats.org/officeDocument/2006/relationships/image" Target="../media/b6b0b2b1_419a_11ea_810f_003048fd731b_b618d7e0_4847_11ea_810f_003048fd731b62.jpeg"/><Relationship Id="rId63" Type="http://schemas.openxmlformats.org/officeDocument/2006/relationships/image" Target="../media/b6b0b2b3_419a_11ea_810f_003048fd731b_b618d7e1_4847_11ea_810f_003048fd731b63.jpeg"/><Relationship Id="rId64" Type="http://schemas.openxmlformats.org/officeDocument/2006/relationships/image" Target="../media/b6b0b2b5_419a_11ea_810f_003048fd731b_b618d7e2_4847_11ea_810f_003048fd731b64.jpeg"/><Relationship Id="rId65" Type="http://schemas.openxmlformats.org/officeDocument/2006/relationships/image" Target="../media/b6b0b2b7_419a_11ea_810f_003048fd731b_b618d7d8_4847_11ea_810f_003048fd731b65.jpeg"/><Relationship Id="rId66" Type="http://schemas.openxmlformats.org/officeDocument/2006/relationships/image" Target="../media/b6b0b2b9_419a_11ea_810f_003048fd731b_b618d7db_4847_11ea_810f_003048fd731b66.jpeg"/><Relationship Id="rId67" Type="http://schemas.openxmlformats.org/officeDocument/2006/relationships/image" Target="../media/b6b0b2bb_419a_11ea_810f_003048fd731b_b618d7de_4847_11ea_810f_003048fd731b67.jpeg"/><Relationship Id="rId68" Type="http://schemas.openxmlformats.org/officeDocument/2006/relationships/image" Target="../media/4bac97fc_419b_11ea_810f_003048fd731b_b618d7e3_4847_11ea_810f_003048fd731b68.jpeg"/><Relationship Id="rId69" Type="http://schemas.openxmlformats.org/officeDocument/2006/relationships/image" Target="../media/4bac97fe_419b_11ea_810f_003048fd731b_b618d7e4_4847_11ea_810f_003048fd731b69.jpeg"/><Relationship Id="rId70" Type="http://schemas.openxmlformats.org/officeDocument/2006/relationships/image" Target="../media/4bac9800_419b_11ea_810f_003048fd731b_b618d7e5_4847_11ea_810f_003048fd731b70.jpeg"/><Relationship Id="rId71" Type="http://schemas.openxmlformats.org/officeDocument/2006/relationships/image" Target="../media/4bac9802_419b_11ea_810f_003048fd731b_b618d7e6_4847_11ea_810f_003048fd731b71.jpeg"/><Relationship Id="rId72" Type="http://schemas.openxmlformats.org/officeDocument/2006/relationships/image" Target="../media/4bac9804_419b_11ea_810f_003048fd731b_b618d7e7_4847_11ea_810f_003048fd731b72.jpeg"/><Relationship Id="rId73" Type="http://schemas.openxmlformats.org/officeDocument/2006/relationships/image" Target="../media/4bac9806_419b_11ea_810f_003048fd731b_b618d7e8_4847_11ea_810f_003048fd731b73.jpeg"/><Relationship Id="rId74" Type="http://schemas.openxmlformats.org/officeDocument/2006/relationships/image" Target="../media/31879132_4722_11ea_810f_003048fd731b_b618d7fc_4847_11ea_810f_003048fd731b74.jpeg"/><Relationship Id="rId75" Type="http://schemas.openxmlformats.org/officeDocument/2006/relationships/image" Target="../media/31879134_4722_11ea_810f_003048fd731b_b618d7fd_4847_11ea_810f_003048fd731b75.jpeg"/><Relationship Id="rId76" Type="http://schemas.openxmlformats.org/officeDocument/2006/relationships/image" Target="../media/31879136_4722_11ea_810f_003048fd731b_f3c62596_48b0_11ea_810f_003048fd731b76.jpeg"/><Relationship Id="rId77" Type="http://schemas.openxmlformats.org/officeDocument/2006/relationships/image" Target="../media/31879138_4722_11ea_810f_003048fd731b_b618d7fe_4847_11ea_810f_003048fd731b77.jpeg"/><Relationship Id="rId78" Type="http://schemas.openxmlformats.org/officeDocument/2006/relationships/image" Target="../media/3187913a_4722_11ea_810f_003048fd731b_b618d7ff_4847_11ea_810f_003048fd731b78.jpeg"/><Relationship Id="rId79" Type="http://schemas.openxmlformats.org/officeDocument/2006/relationships/image" Target="../media/3187913c_4722_11ea_810f_003048fd731b_b618d800_4847_11ea_810f_003048fd731b79.jpeg"/><Relationship Id="rId80" Type="http://schemas.openxmlformats.org/officeDocument/2006/relationships/image" Target="../media/366b83fe_e579_11eb_82eb_003048fd731b_d43ed662_f115_11ee_a58b_047c1617b14380.jpeg"/><Relationship Id="rId81" Type="http://schemas.openxmlformats.org/officeDocument/2006/relationships/image" Target="../media/366b8400_e579_11eb_82eb_003048fd731b_d43ed65e_f115_11ee_a58b_047c1617b14381.jpeg"/><Relationship Id="rId82" Type="http://schemas.openxmlformats.org/officeDocument/2006/relationships/image" Target="../media/366b8402_e579_11eb_82eb_003048fd731b_d43ed661_f115_11ee_a58b_047c1617b14382.jpeg"/><Relationship Id="rId83" Type="http://schemas.openxmlformats.org/officeDocument/2006/relationships/image" Target="../media/366b8404_e579_11eb_82eb_003048fd731b_d43ed65d_f115_11ee_a58b_047c1617b14383.jpeg"/><Relationship Id="rId84" Type="http://schemas.openxmlformats.org/officeDocument/2006/relationships/image" Target="../media/366b8406_e579_11eb_82eb_003048fd731b_cde2295d_f115_11ee_a58b_047c1617b14384.jpeg"/><Relationship Id="rId85" Type="http://schemas.openxmlformats.org/officeDocument/2006/relationships/image" Target="../media/366b840a_e579_11eb_82eb_003048fd731b_d43ed660_f115_11ee_a58b_047c1617b14385.jpeg"/><Relationship Id="rId86" Type="http://schemas.openxmlformats.org/officeDocument/2006/relationships/image" Target="../media/366b840c_e579_11eb_82eb_003048fd731b_d43ed65f_f115_11ee_a58b_047c1617b14386.jpeg"/><Relationship Id="rId87" Type="http://schemas.openxmlformats.org/officeDocument/2006/relationships/image" Target="../media/47b650b9_99f5_11eb_8285_003048fd731b_d43ed65a_f115_11ee_a58b_047c1617b14387.jpeg"/><Relationship Id="rId88" Type="http://schemas.openxmlformats.org/officeDocument/2006/relationships/image" Target="../media/a5cc0374_e119_11ec_a2ac_00259070b487_d43ed65b_f115_11ee_a58b_047c1617b1438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9" name="Image_85" descr="Image_85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0" name="Image_86" descr="Image_86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1" name="Image_87" descr="Image_87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2" name="Image_88" descr="Image_88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3" name="Image_89" descr="Image_89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4" name="Image_90" descr="Image_90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5" name="Image_91" descr="Image_91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6" name="Image_92" descr="Image_92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7" name="Image_93" descr="Image_93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8" name="Image_94" descr="Image_94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J5*151.73</f>
        <v>0</v>
      </c>
      <c r="L5" s="5"/>
    </row>
    <row r="6" spans="1:12" customHeight="1" ht="105" outlineLevel="4">
      <c r="A6" s="1"/>
      <c r="B6" s="1">
        <v>823103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J6*154.70</f>
        <v>0</v>
      </c>
      <c r="L6" s="5"/>
    </row>
    <row r="7" spans="1:12" customHeight="1" ht="105" outlineLevel="4">
      <c r="A7" s="1"/>
      <c r="B7" s="1">
        <v>823244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J7*105.61</f>
        <v>0</v>
      </c>
      <c r="L7" s="5"/>
    </row>
    <row r="8" spans="1:12" customHeight="1" ht="105" outlineLevel="4">
      <c r="A8" s="1"/>
      <c r="B8" s="1">
        <v>823245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J8*108.59</f>
        <v>0</v>
      </c>
      <c r="L8" s="5"/>
    </row>
    <row r="9" spans="1:12" customHeight="1" ht="105" outlineLevel="4">
      <c r="A9" s="1"/>
      <c r="B9" s="1">
        <v>823246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36</v>
      </c>
      <c r="H9" s="2">
        <v>0</v>
      </c>
      <c r="I9" s="1">
        <v>0</v>
      </c>
      <c r="J9" s="3" t="s">
        <v>18</v>
      </c>
      <c r="K9" s="2" t="str">
        <f>J9*83.30</f>
        <v>0</v>
      </c>
      <c r="L9" s="5"/>
    </row>
    <row r="10" spans="1:12" customHeight="1" ht="105" outlineLevel="4">
      <c r="A10" s="1"/>
      <c r="B10" s="1">
        <v>823247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>
        <v>0</v>
      </c>
      <c r="I10" s="1">
        <v>0</v>
      </c>
      <c r="J10" s="3" t="s">
        <v>18</v>
      </c>
      <c r="K10" s="2" t="str">
        <f>J10*1024.89</f>
        <v>0</v>
      </c>
      <c r="L10" s="5"/>
    </row>
    <row r="11" spans="1:12" customHeight="1" ht="105" outlineLevel="4">
      <c r="A11" s="1"/>
      <c r="B11" s="1">
        <v>823248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6</v>
      </c>
      <c r="H11" s="2">
        <v>0</v>
      </c>
      <c r="I11" s="1">
        <v>0</v>
      </c>
      <c r="J11" s="3" t="s">
        <v>18</v>
      </c>
      <c r="K11" s="2" t="str">
        <f>J11*940.10</f>
        <v>0</v>
      </c>
      <c r="L11" s="5"/>
    </row>
    <row r="12" spans="1:12" customHeight="1" ht="105" outlineLevel="4">
      <c r="A12" s="1"/>
      <c r="B12" s="1">
        <v>823249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4</v>
      </c>
      <c r="H12" s="2">
        <v>0</v>
      </c>
      <c r="I12" s="1">
        <v>0</v>
      </c>
      <c r="J12" s="3" t="s">
        <v>18</v>
      </c>
      <c r="K12" s="2" t="str">
        <f>J12*971.34</f>
        <v>0</v>
      </c>
      <c r="L12" s="5"/>
    </row>
    <row r="13" spans="1:12" customHeight="1" ht="105" outlineLevel="4">
      <c r="A13" s="1"/>
      <c r="B13" s="1">
        <v>823250</v>
      </c>
      <c r="C13" s="1" t="s">
        <v>49</v>
      </c>
      <c r="D13" s="1" t="s">
        <v>50</v>
      </c>
      <c r="E13" s="2" t="s">
        <v>47</v>
      </c>
      <c r="F13" s="2" t="s">
        <v>51</v>
      </c>
      <c r="G13" s="2">
        <v>6</v>
      </c>
      <c r="H13" s="2">
        <v>0</v>
      </c>
      <c r="I13" s="1">
        <v>0</v>
      </c>
      <c r="J13" s="3" t="s">
        <v>18</v>
      </c>
      <c r="K13" s="2" t="str">
        <f>J13*1164.71</f>
        <v>0</v>
      </c>
      <c r="L13" s="5"/>
    </row>
    <row r="14" spans="1:12" customHeight="1" ht="105" outlineLevel="4">
      <c r="A14" s="1"/>
      <c r="B14" s="1">
        <v>823251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6</v>
      </c>
      <c r="H14" s="2">
        <v>0</v>
      </c>
      <c r="I14" s="1">
        <v>0</v>
      </c>
      <c r="J14" s="3" t="s">
        <v>18</v>
      </c>
      <c r="K14" s="2" t="str">
        <f>J14*981.75</f>
        <v>0</v>
      </c>
      <c r="L14" s="5"/>
    </row>
    <row r="15" spans="1:12" customHeight="1" ht="105" outlineLevel="4">
      <c r="A15" s="1"/>
      <c r="B15" s="1">
        <v>823252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4</v>
      </c>
      <c r="H15" s="2">
        <v>0</v>
      </c>
      <c r="I15" s="1">
        <v>0</v>
      </c>
      <c r="J15" s="3" t="s">
        <v>18</v>
      </c>
      <c r="K15" s="2" t="str">
        <f>J15*972.83</f>
        <v>0</v>
      </c>
      <c r="L15" s="5"/>
    </row>
    <row r="16" spans="1:12" customHeight="1" ht="105" outlineLevel="4">
      <c r="A16" s="1"/>
      <c r="B16" s="1">
        <v>823253</v>
      </c>
      <c r="C16" s="1" t="s">
        <v>60</v>
      </c>
      <c r="D16" s="1" t="s">
        <v>61</v>
      </c>
      <c r="E16" s="2" t="s">
        <v>62</v>
      </c>
      <c r="F16" s="2" t="s">
        <v>48</v>
      </c>
      <c r="G16" s="2">
        <v>4</v>
      </c>
      <c r="H16" s="2">
        <v>0</v>
      </c>
      <c r="I16" s="1">
        <v>0</v>
      </c>
      <c r="J16" s="3" t="s">
        <v>18</v>
      </c>
      <c r="K16" s="2" t="str">
        <f>J16*971.34</f>
        <v>0</v>
      </c>
      <c r="L16" s="5"/>
    </row>
    <row r="17" spans="1:12" customHeight="1" ht="105" outlineLevel="4">
      <c r="A17" s="1"/>
      <c r="B17" s="1">
        <v>823254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5</v>
      </c>
      <c r="H17" s="2">
        <v>0</v>
      </c>
      <c r="I17" s="1">
        <v>0</v>
      </c>
      <c r="J17" s="3" t="s">
        <v>18</v>
      </c>
      <c r="K17" s="2" t="str">
        <f>J17*989.19</f>
        <v>0</v>
      </c>
      <c r="L17" s="5"/>
    </row>
    <row r="18" spans="1:12" customHeight="1" ht="105" outlineLevel="4">
      <c r="A18" s="1"/>
      <c r="B18" s="1">
        <v>823255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4</v>
      </c>
      <c r="H18" s="2">
        <v>0</v>
      </c>
      <c r="I18" s="1">
        <v>0</v>
      </c>
      <c r="J18" s="3" t="s">
        <v>18</v>
      </c>
      <c r="K18" s="2" t="str">
        <f>J18*1044.23</f>
        <v>0</v>
      </c>
      <c r="L18" s="5"/>
    </row>
    <row r="19" spans="1:12" customHeight="1" ht="105" outlineLevel="4">
      <c r="A19" s="1"/>
      <c r="B19" s="1">
        <v>823256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10</v>
      </c>
      <c r="H19" s="2">
        <v>0</v>
      </c>
      <c r="I19" s="1">
        <v>0</v>
      </c>
      <c r="J19" s="3" t="s">
        <v>18</v>
      </c>
      <c r="K19" s="2" t="str">
        <f>J19*1145.38</f>
        <v>0</v>
      </c>
      <c r="L19" s="5"/>
    </row>
    <row r="20" spans="1:12" customHeight="1" ht="105" outlineLevel="4">
      <c r="A20" s="1"/>
      <c r="B20" s="1">
        <v>823257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4</v>
      </c>
      <c r="H20" s="2">
        <v>0</v>
      </c>
      <c r="I20" s="1">
        <v>0</v>
      </c>
      <c r="J20" s="3" t="s">
        <v>18</v>
      </c>
      <c r="K20" s="2" t="str">
        <f>J20*1072.49</f>
        <v>0</v>
      </c>
      <c r="L20" s="5"/>
    </row>
    <row r="21" spans="1:12" customHeight="1" ht="105" outlineLevel="4">
      <c r="A21" s="1"/>
      <c r="B21" s="1">
        <v>823258</v>
      </c>
      <c r="C21" s="1" t="s">
        <v>79</v>
      </c>
      <c r="D21" s="1" t="s">
        <v>80</v>
      </c>
      <c r="E21" s="2" t="s">
        <v>77</v>
      </c>
      <c r="F21" s="2" t="s">
        <v>81</v>
      </c>
      <c r="G21" s="2">
        <v>4</v>
      </c>
      <c r="H21" s="2">
        <v>0</v>
      </c>
      <c r="I21" s="1">
        <v>0</v>
      </c>
      <c r="J21" s="3" t="s">
        <v>18</v>
      </c>
      <c r="K21" s="2" t="str">
        <f>J21*917.79</f>
        <v>0</v>
      </c>
      <c r="L21" s="5"/>
    </row>
    <row r="22" spans="1:12" customHeight="1" ht="105" outlineLevel="4">
      <c r="A22" s="1"/>
      <c r="B22" s="1">
        <v>823259</v>
      </c>
      <c r="C22" s="1" t="s">
        <v>82</v>
      </c>
      <c r="D22" s="1" t="s">
        <v>83</v>
      </c>
      <c r="E22" s="2" t="s">
        <v>69</v>
      </c>
      <c r="F22" s="2" t="s">
        <v>84</v>
      </c>
      <c r="G22" s="2">
        <v>4</v>
      </c>
      <c r="H22" s="2">
        <v>0</v>
      </c>
      <c r="I22" s="1">
        <v>0</v>
      </c>
      <c r="J22" s="3" t="s">
        <v>18</v>
      </c>
      <c r="K22" s="2" t="str">
        <f>J22*1090.34</f>
        <v>0</v>
      </c>
      <c r="L22" s="5"/>
    </row>
    <row r="23" spans="1:12" customHeight="1" ht="105" outlineLevel="4">
      <c r="A23" s="1"/>
      <c r="B23" s="1">
        <v>823260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6</v>
      </c>
      <c r="H23" s="2">
        <v>0</v>
      </c>
      <c r="I23" s="1">
        <v>0</v>
      </c>
      <c r="J23" s="3" t="s">
        <v>18</v>
      </c>
      <c r="K23" s="2" t="str">
        <f>J23*1157.28</f>
        <v>0</v>
      </c>
      <c r="L23" s="5"/>
    </row>
    <row r="24" spans="1:12" customHeight="1" ht="105" outlineLevel="4">
      <c r="A24" s="1"/>
      <c r="B24" s="1">
        <v>823261</v>
      </c>
      <c r="C24" s="1" t="s">
        <v>89</v>
      </c>
      <c r="D24" s="1" t="s">
        <v>90</v>
      </c>
      <c r="E24" s="2" t="s">
        <v>54</v>
      </c>
      <c r="F24" s="2" t="s">
        <v>91</v>
      </c>
      <c r="G24" s="2">
        <v>4</v>
      </c>
      <c r="H24" s="2">
        <v>0</v>
      </c>
      <c r="I24" s="1">
        <v>0</v>
      </c>
      <c r="J24" s="3" t="s">
        <v>18</v>
      </c>
      <c r="K24" s="2" t="str">
        <f>J24*835.98</f>
        <v>0</v>
      </c>
      <c r="L24" s="5"/>
    </row>
    <row r="25" spans="1:12" customHeight="1" ht="105" outlineLevel="4">
      <c r="A25" s="1"/>
      <c r="B25" s="1">
        <v>823262</v>
      </c>
      <c r="C25" s="1" t="s">
        <v>92</v>
      </c>
      <c r="D25" s="1" t="s">
        <v>93</v>
      </c>
      <c r="E25" s="2" t="s">
        <v>77</v>
      </c>
      <c r="F25" s="2" t="s">
        <v>91</v>
      </c>
      <c r="G25" s="2">
        <v>0</v>
      </c>
      <c r="H25" s="2">
        <v>0</v>
      </c>
      <c r="I25" s="1">
        <v>0</v>
      </c>
      <c r="J25" s="3" t="s">
        <v>18</v>
      </c>
      <c r="K25" s="2" t="str">
        <f>J25*835.98</f>
        <v>0</v>
      </c>
      <c r="L25" s="5"/>
    </row>
    <row r="26" spans="1:12" customHeight="1" ht="105" outlineLevel="4">
      <c r="A26" s="1"/>
      <c r="B26" s="1">
        <v>823263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4</v>
      </c>
      <c r="H26" s="2">
        <v>0</v>
      </c>
      <c r="I26" s="1">
        <v>0</v>
      </c>
      <c r="J26" s="3" t="s">
        <v>18</v>
      </c>
      <c r="K26" s="2" t="str">
        <f>J26*938.61</f>
        <v>0</v>
      </c>
      <c r="L26" s="5"/>
    </row>
    <row r="27" spans="1:12" customHeight="1" ht="105" outlineLevel="4">
      <c r="A27" s="1"/>
      <c r="B27" s="1">
        <v>823264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4</v>
      </c>
      <c r="H27" s="2">
        <v>0</v>
      </c>
      <c r="I27" s="1">
        <v>0</v>
      </c>
      <c r="J27" s="3" t="s">
        <v>18</v>
      </c>
      <c r="K27" s="2" t="str">
        <f>J27*978.78</f>
        <v>0</v>
      </c>
      <c r="L27" s="5"/>
    </row>
    <row r="28" spans="1:12" customHeight="1" ht="105" outlineLevel="4">
      <c r="A28" s="1"/>
      <c r="B28" s="1">
        <v>823265</v>
      </c>
      <c r="C28" s="1" t="s">
        <v>102</v>
      </c>
      <c r="D28" s="1" t="s">
        <v>103</v>
      </c>
      <c r="E28" s="2" t="s">
        <v>104</v>
      </c>
      <c r="F28" s="2" t="s">
        <v>40</v>
      </c>
      <c r="G28" s="2">
        <v>4</v>
      </c>
      <c r="H28" s="2">
        <v>0</v>
      </c>
      <c r="I28" s="1">
        <v>0</v>
      </c>
      <c r="J28" s="3" t="s">
        <v>18</v>
      </c>
      <c r="K28" s="2" t="str">
        <f>J28*1024.89</f>
        <v>0</v>
      </c>
      <c r="L28" s="5"/>
    </row>
    <row r="29" spans="1:12" customHeight="1" ht="105" outlineLevel="4">
      <c r="A29" s="1"/>
      <c r="B29" s="1">
        <v>823266</v>
      </c>
      <c r="C29" s="1" t="s">
        <v>105</v>
      </c>
      <c r="D29" s="1" t="s">
        <v>106</v>
      </c>
      <c r="E29" s="2" t="s">
        <v>96</v>
      </c>
      <c r="F29" s="2" t="s">
        <v>107</v>
      </c>
      <c r="G29" s="2" t="s">
        <v>36</v>
      </c>
      <c r="H29" s="2">
        <v>0</v>
      </c>
      <c r="I29" s="1">
        <v>0</v>
      </c>
      <c r="J29" s="3" t="s">
        <v>18</v>
      </c>
      <c r="K29" s="2" t="str">
        <f>J29*1126.04</f>
        <v>0</v>
      </c>
      <c r="L29" s="5"/>
    </row>
    <row r="30" spans="1:12" customHeight="1" ht="105" outlineLevel="4">
      <c r="A30" s="1"/>
      <c r="B30" s="1">
        <v>823267</v>
      </c>
      <c r="C30" s="1" t="s">
        <v>108</v>
      </c>
      <c r="D30" s="1" t="s">
        <v>109</v>
      </c>
      <c r="E30" s="2" t="s">
        <v>110</v>
      </c>
      <c r="F30" s="2" t="s">
        <v>111</v>
      </c>
      <c r="G30" s="2">
        <v>4</v>
      </c>
      <c r="H30" s="2">
        <v>0</v>
      </c>
      <c r="I30" s="1">
        <v>0</v>
      </c>
      <c r="J30" s="3" t="s">
        <v>18</v>
      </c>
      <c r="K30" s="2" t="str">
        <f>J30*1069.51</f>
        <v>0</v>
      </c>
      <c r="L30" s="5"/>
    </row>
    <row r="31" spans="1:12" customHeight="1" ht="105" outlineLevel="4">
      <c r="A31" s="1"/>
      <c r="B31" s="1">
        <v>823268</v>
      </c>
      <c r="C31" s="1" t="s">
        <v>112</v>
      </c>
      <c r="D31" s="1" t="s">
        <v>113</v>
      </c>
      <c r="E31" s="2" t="s">
        <v>114</v>
      </c>
      <c r="F31" s="2" t="s">
        <v>115</v>
      </c>
      <c r="G31" s="2">
        <v>8</v>
      </c>
      <c r="H31" s="2">
        <v>0</v>
      </c>
      <c r="I31" s="1">
        <v>0</v>
      </c>
      <c r="J31" s="3" t="s">
        <v>18</v>
      </c>
      <c r="K31" s="2" t="str">
        <f>J31*1115.63</f>
        <v>0</v>
      </c>
      <c r="L31" s="5"/>
    </row>
    <row r="32" spans="1:12" customHeight="1" ht="105" outlineLevel="4">
      <c r="A32" s="1"/>
      <c r="B32" s="1">
        <v>823269</v>
      </c>
      <c r="C32" s="1" t="s">
        <v>116</v>
      </c>
      <c r="D32" s="1" t="s">
        <v>117</v>
      </c>
      <c r="E32" s="2" t="s">
        <v>110</v>
      </c>
      <c r="F32" s="2" t="s">
        <v>118</v>
      </c>
      <c r="G32" s="2">
        <v>4</v>
      </c>
      <c r="H32" s="2">
        <v>0</v>
      </c>
      <c r="I32" s="1">
        <v>0</v>
      </c>
      <c r="J32" s="3" t="s">
        <v>18</v>
      </c>
      <c r="K32" s="2" t="str">
        <f>J32*1068.03</f>
        <v>0</v>
      </c>
      <c r="L32" s="5"/>
    </row>
    <row r="33" spans="1:12" customHeight="1" ht="105" outlineLevel="4">
      <c r="A33" s="1"/>
      <c r="B33" s="1">
        <v>823270</v>
      </c>
      <c r="C33" s="1" t="s">
        <v>119</v>
      </c>
      <c r="D33" s="1" t="s">
        <v>120</v>
      </c>
      <c r="E33" s="2" t="s">
        <v>114</v>
      </c>
      <c r="F33" s="2" t="s">
        <v>121</v>
      </c>
      <c r="G33" s="2">
        <v>4</v>
      </c>
      <c r="H33" s="2">
        <v>0</v>
      </c>
      <c r="I33" s="1">
        <v>0</v>
      </c>
      <c r="J33" s="3" t="s">
        <v>18</v>
      </c>
      <c r="K33" s="2" t="str">
        <f>J33*1152.81</f>
        <v>0</v>
      </c>
      <c r="L33" s="5"/>
    </row>
    <row r="34" spans="1:12" customHeight="1" ht="105" outlineLevel="4">
      <c r="A34" s="1"/>
      <c r="B34" s="1">
        <v>823271</v>
      </c>
      <c r="C34" s="1" t="s">
        <v>122</v>
      </c>
      <c r="D34" s="1" t="s">
        <v>123</v>
      </c>
      <c r="E34" s="2" t="s">
        <v>124</v>
      </c>
      <c r="F34" s="2" t="s">
        <v>125</v>
      </c>
      <c r="G34" s="2">
        <v>0</v>
      </c>
      <c r="H34" s="2">
        <v>0</v>
      </c>
      <c r="I34" s="1">
        <v>0</v>
      </c>
      <c r="J34" s="3" t="s">
        <v>126</v>
      </c>
      <c r="K34" s="2" t="str">
        <f>J34*782.43</f>
        <v>0</v>
      </c>
      <c r="L34" s="5"/>
    </row>
    <row r="35" spans="1:12" customHeight="1" ht="105" outlineLevel="4">
      <c r="A35" s="1"/>
      <c r="B35" s="1">
        <v>823272</v>
      </c>
      <c r="C35" s="1" t="s">
        <v>127</v>
      </c>
      <c r="D35" s="1" t="s">
        <v>128</v>
      </c>
      <c r="E35" s="2" t="s">
        <v>129</v>
      </c>
      <c r="F35" s="2" t="s">
        <v>130</v>
      </c>
      <c r="G35" s="2" t="s">
        <v>17</v>
      </c>
      <c r="H35" s="2">
        <v>0</v>
      </c>
      <c r="I35" s="1">
        <v>0</v>
      </c>
      <c r="J35" s="3" t="s">
        <v>126</v>
      </c>
      <c r="K35" s="2" t="str">
        <f>J35*949.03</f>
        <v>0</v>
      </c>
      <c r="L35" s="5"/>
    </row>
    <row r="36" spans="1:12" customHeight="1" ht="105" outlineLevel="4">
      <c r="A36" s="1"/>
      <c r="B36" s="1">
        <v>823273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3</v>
      </c>
      <c r="H36" s="2">
        <v>0</v>
      </c>
      <c r="I36" s="1">
        <v>0</v>
      </c>
      <c r="J36" s="3" t="s">
        <v>126</v>
      </c>
      <c r="K36" s="2" t="str">
        <f>J36*1033.81</f>
        <v>0</v>
      </c>
      <c r="L36" s="5"/>
    </row>
    <row r="37" spans="1:12" customHeight="1" ht="105" outlineLevel="4">
      <c r="A37" s="1"/>
      <c r="B37" s="1">
        <v>823274</v>
      </c>
      <c r="C37" s="1" t="s">
        <v>135</v>
      </c>
      <c r="D37" s="1" t="s">
        <v>136</v>
      </c>
      <c r="E37" s="2" t="s">
        <v>137</v>
      </c>
      <c r="F37" s="2" t="s">
        <v>138</v>
      </c>
      <c r="G37" s="2">
        <v>0</v>
      </c>
      <c r="H37" s="2">
        <v>0</v>
      </c>
      <c r="I37" s="1">
        <v>0</v>
      </c>
      <c r="J37" s="3" t="s">
        <v>126</v>
      </c>
      <c r="K37" s="2" t="str">
        <f>J37*1134.96</f>
        <v>0</v>
      </c>
      <c r="L37" s="5"/>
    </row>
    <row r="38" spans="1:12" customHeight="1" ht="105" outlineLevel="4">
      <c r="A38" s="1"/>
      <c r="B38" s="1">
        <v>823275</v>
      </c>
      <c r="C38" s="1" t="s">
        <v>139</v>
      </c>
      <c r="D38" s="1" t="s">
        <v>140</v>
      </c>
      <c r="E38" s="2" t="s">
        <v>141</v>
      </c>
      <c r="F38" s="2" t="s">
        <v>142</v>
      </c>
      <c r="G38" s="2">
        <v>4</v>
      </c>
      <c r="H38" s="2">
        <v>0</v>
      </c>
      <c r="I38" s="1">
        <v>0</v>
      </c>
      <c r="J38" s="3" t="s">
        <v>126</v>
      </c>
      <c r="K38" s="2" t="str">
        <f>J38*818.13</f>
        <v>0</v>
      </c>
      <c r="L38" s="5"/>
    </row>
    <row r="39" spans="1:12" customHeight="1" ht="105" outlineLevel="4">
      <c r="A39" s="1"/>
      <c r="B39" s="1">
        <v>823276</v>
      </c>
      <c r="C39" s="1" t="s">
        <v>143</v>
      </c>
      <c r="D39" s="1" t="s">
        <v>144</v>
      </c>
      <c r="E39" s="2" t="s">
        <v>145</v>
      </c>
      <c r="F39" s="2" t="s">
        <v>146</v>
      </c>
      <c r="G39" s="2">
        <v>1</v>
      </c>
      <c r="H39" s="2">
        <v>0</v>
      </c>
      <c r="I39" s="1">
        <v>0</v>
      </c>
      <c r="J39" s="3" t="s">
        <v>126</v>
      </c>
      <c r="K39" s="2" t="str">
        <f>J39*1130.50</f>
        <v>0</v>
      </c>
      <c r="L39" s="5"/>
    </row>
    <row r="40" spans="1:12" customHeight="1" ht="105" outlineLevel="4">
      <c r="A40" s="1"/>
      <c r="B40" s="1">
        <v>823277</v>
      </c>
      <c r="C40" s="1" t="s">
        <v>147</v>
      </c>
      <c r="D40" s="1" t="s">
        <v>148</v>
      </c>
      <c r="E40" s="2" t="s">
        <v>149</v>
      </c>
      <c r="F40" s="2" t="s">
        <v>150</v>
      </c>
      <c r="G40" s="2">
        <v>8</v>
      </c>
      <c r="H40" s="2">
        <v>0</v>
      </c>
      <c r="I40" s="1">
        <v>0</v>
      </c>
      <c r="J40" s="3" t="s">
        <v>126</v>
      </c>
      <c r="K40" s="2" t="str">
        <f>J40*998.11</f>
        <v>0</v>
      </c>
      <c r="L40" s="5"/>
    </row>
    <row r="41" spans="1:12" customHeight="1" ht="105" outlineLevel="4">
      <c r="A41" s="1"/>
      <c r="B41" s="1">
        <v>823278</v>
      </c>
      <c r="C41" s="1" t="s">
        <v>151</v>
      </c>
      <c r="D41" s="1" t="s">
        <v>152</v>
      </c>
      <c r="E41" s="2" t="s">
        <v>153</v>
      </c>
      <c r="F41" s="2" t="s">
        <v>154</v>
      </c>
      <c r="G41" s="2">
        <v>2</v>
      </c>
      <c r="H41" s="2">
        <v>0</v>
      </c>
      <c r="I41" s="1">
        <v>0</v>
      </c>
      <c r="J41" s="3" t="s">
        <v>126</v>
      </c>
      <c r="K41" s="2" t="str">
        <f>J41*1230.16</f>
        <v>0</v>
      </c>
      <c r="L41" s="5"/>
    </row>
    <row r="42" spans="1:12" customHeight="1" ht="105" outlineLevel="4">
      <c r="A42" s="1"/>
      <c r="B42" s="1">
        <v>823279</v>
      </c>
      <c r="C42" s="1" t="s">
        <v>155</v>
      </c>
      <c r="D42" s="1" t="s">
        <v>156</v>
      </c>
      <c r="E42" s="2" t="s">
        <v>157</v>
      </c>
      <c r="F42" s="2" t="s">
        <v>158</v>
      </c>
      <c r="G42" s="2">
        <v>4</v>
      </c>
      <c r="H42" s="2">
        <v>0</v>
      </c>
      <c r="I42" s="1">
        <v>0</v>
      </c>
      <c r="J42" s="3" t="s">
        <v>126</v>
      </c>
      <c r="K42" s="2" t="str">
        <f>J42*1365.53</f>
        <v>0</v>
      </c>
      <c r="L42" s="5"/>
    </row>
    <row r="43" spans="1:12" customHeight="1" ht="105" outlineLevel="4">
      <c r="A43" s="1"/>
      <c r="B43" s="1">
        <v>823280</v>
      </c>
      <c r="C43" s="1" t="s">
        <v>159</v>
      </c>
      <c r="D43" s="1" t="s">
        <v>160</v>
      </c>
      <c r="E43" s="2" t="s">
        <v>161</v>
      </c>
      <c r="F43" s="2" t="s">
        <v>162</v>
      </c>
      <c r="G43" s="2">
        <v>4</v>
      </c>
      <c r="H43" s="2">
        <v>0</v>
      </c>
      <c r="I43" s="1">
        <v>0</v>
      </c>
      <c r="J43" s="3" t="s">
        <v>126</v>
      </c>
      <c r="K43" s="2" t="str">
        <f>J43*770.53</f>
        <v>0</v>
      </c>
      <c r="L43" s="5"/>
    </row>
    <row r="44" spans="1:12" customHeight="1" ht="105" outlineLevel="4">
      <c r="A44" s="1"/>
      <c r="B44" s="1">
        <v>823281</v>
      </c>
      <c r="C44" s="1" t="s">
        <v>163</v>
      </c>
      <c r="D44" s="1" t="s">
        <v>164</v>
      </c>
      <c r="E44" s="2" t="s">
        <v>165</v>
      </c>
      <c r="F44" s="2" t="s">
        <v>166</v>
      </c>
      <c r="G44" s="2" t="s">
        <v>17</v>
      </c>
      <c r="H44" s="2">
        <v>0</v>
      </c>
      <c r="I44" s="1">
        <v>0</v>
      </c>
      <c r="J44" s="3" t="s">
        <v>126</v>
      </c>
      <c r="K44" s="2" t="str">
        <f>J44*877.63</f>
        <v>0</v>
      </c>
      <c r="L44" s="5"/>
    </row>
    <row r="45" spans="1:12" customHeight="1" ht="105" outlineLevel="4">
      <c r="A45" s="1"/>
      <c r="B45" s="1">
        <v>823282</v>
      </c>
      <c r="C45" s="1" t="s">
        <v>167</v>
      </c>
      <c r="D45" s="1" t="s">
        <v>168</v>
      </c>
      <c r="E45" s="2" t="s">
        <v>169</v>
      </c>
      <c r="F45" s="2" t="s">
        <v>170</v>
      </c>
      <c r="G45" s="2">
        <v>5</v>
      </c>
      <c r="H45" s="2">
        <v>0</v>
      </c>
      <c r="I45" s="1">
        <v>0</v>
      </c>
      <c r="J45" s="3" t="s">
        <v>126</v>
      </c>
      <c r="K45" s="2" t="str">
        <f>J45*893.99</f>
        <v>0</v>
      </c>
      <c r="L45" s="5"/>
    </row>
    <row r="46" spans="1:12" customHeight="1" ht="105" outlineLevel="4">
      <c r="A46" s="1"/>
      <c r="B46" s="1">
        <v>823283</v>
      </c>
      <c r="C46" s="1" t="s">
        <v>171</v>
      </c>
      <c r="D46" s="1" t="s">
        <v>172</v>
      </c>
      <c r="E46" s="2" t="s">
        <v>173</v>
      </c>
      <c r="F46" s="2" t="s">
        <v>174</v>
      </c>
      <c r="G46" s="2">
        <v>7</v>
      </c>
      <c r="H46" s="2">
        <v>0</v>
      </c>
      <c r="I46" s="1">
        <v>0</v>
      </c>
      <c r="J46" s="3" t="s">
        <v>126</v>
      </c>
      <c r="K46" s="2" t="str">
        <f>J46*1075.46</f>
        <v>0</v>
      </c>
      <c r="L46" s="5"/>
    </row>
    <row r="47" spans="1:12" customHeight="1" ht="105" outlineLevel="4">
      <c r="A47" s="1"/>
      <c r="B47" s="1">
        <v>823284</v>
      </c>
      <c r="C47" s="1" t="s">
        <v>175</v>
      </c>
      <c r="D47" s="1" t="s">
        <v>176</v>
      </c>
      <c r="E47" s="2" t="s">
        <v>177</v>
      </c>
      <c r="F47" s="2" t="s">
        <v>178</v>
      </c>
      <c r="G47" s="2">
        <v>2</v>
      </c>
      <c r="H47" s="2">
        <v>0</v>
      </c>
      <c r="I47" s="1">
        <v>0</v>
      </c>
      <c r="J47" s="3" t="s">
        <v>126</v>
      </c>
      <c r="K47" s="2" t="str">
        <f>J47*566.74</f>
        <v>0</v>
      </c>
      <c r="L47" s="5"/>
    </row>
    <row r="48" spans="1:12" customHeight="1" ht="105" outlineLevel="4">
      <c r="A48" s="1"/>
      <c r="B48" s="1">
        <v>823285</v>
      </c>
      <c r="C48" s="1" t="s">
        <v>179</v>
      </c>
      <c r="D48" s="1" t="s">
        <v>180</v>
      </c>
      <c r="E48" s="2" t="s">
        <v>181</v>
      </c>
      <c r="F48" s="2" t="s">
        <v>182</v>
      </c>
      <c r="G48" s="2">
        <v>3</v>
      </c>
      <c r="H48" s="2">
        <v>0</v>
      </c>
      <c r="I48" s="1">
        <v>0</v>
      </c>
      <c r="J48" s="3" t="s">
        <v>126</v>
      </c>
      <c r="K48" s="2" t="str">
        <f>J48*630.70</f>
        <v>0</v>
      </c>
      <c r="L48" s="5"/>
    </row>
    <row r="49" spans="1:12" customHeight="1" ht="105" outlineLevel="4">
      <c r="A49" s="1"/>
      <c r="B49" s="1">
        <v>823286</v>
      </c>
      <c r="C49" s="1" t="s">
        <v>183</v>
      </c>
      <c r="D49" s="1" t="s">
        <v>184</v>
      </c>
      <c r="E49" s="2" t="s">
        <v>185</v>
      </c>
      <c r="F49" s="2" t="s">
        <v>186</v>
      </c>
      <c r="G49" s="2" t="s">
        <v>17</v>
      </c>
      <c r="H49" s="2">
        <v>0</v>
      </c>
      <c r="I49" s="1">
        <v>0</v>
      </c>
      <c r="J49" s="3" t="s">
        <v>126</v>
      </c>
      <c r="K49" s="2" t="str">
        <f>J49*748.21</f>
        <v>0</v>
      </c>
      <c r="L49" s="5"/>
    </row>
    <row r="50" spans="1:12" customHeight="1" ht="105" outlineLevel="4">
      <c r="A50" s="1"/>
      <c r="B50" s="1">
        <v>823287</v>
      </c>
      <c r="C50" s="1" t="s">
        <v>187</v>
      </c>
      <c r="D50" s="1" t="s">
        <v>188</v>
      </c>
      <c r="E50" s="2" t="s">
        <v>189</v>
      </c>
      <c r="F50" s="2" t="s">
        <v>190</v>
      </c>
      <c r="G50" s="2" t="s">
        <v>17</v>
      </c>
      <c r="H50" s="2">
        <v>0</v>
      </c>
      <c r="I50" s="1">
        <v>0</v>
      </c>
      <c r="J50" s="3" t="s">
        <v>126</v>
      </c>
      <c r="K50" s="2" t="str">
        <f>J50*862.75</f>
        <v>0</v>
      </c>
      <c r="L50" s="5"/>
    </row>
    <row r="51" spans="1:12" customHeight="1" ht="105" outlineLevel="4">
      <c r="A51" s="1"/>
      <c r="B51" s="1">
        <v>823288</v>
      </c>
      <c r="C51" s="1" t="s">
        <v>191</v>
      </c>
      <c r="D51" s="1" t="s">
        <v>192</v>
      </c>
      <c r="E51" s="2" t="s">
        <v>193</v>
      </c>
      <c r="F51" s="2" t="s">
        <v>194</v>
      </c>
      <c r="G51" s="2">
        <v>5</v>
      </c>
      <c r="H51" s="2">
        <v>0</v>
      </c>
      <c r="I51" s="1">
        <v>0</v>
      </c>
      <c r="J51" s="3" t="s">
        <v>126</v>
      </c>
      <c r="K51" s="2" t="str">
        <f>J51*1008.53</f>
        <v>0</v>
      </c>
      <c r="L51" s="5"/>
    </row>
    <row r="52" spans="1:12" customHeight="1" ht="105" outlineLevel="4">
      <c r="A52" s="1"/>
      <c r="B52" s="1">
        <v>823289</v>
      </c>
      <c r="C52" s="1" t="s">
        <v>195</v>
      </c>
      <c r="D52" s="1" t="s">
        <v>196</v>
      </c>
      <c r="E52" s="2" t="s">
        <v>197</v>
      </c>
      <c r="F52" s="2" t="s">
        <v>198</v>
      </c>
      <c r="G52" s="2">
        <v>2</v>
      </c>
      <c r="H52" s="2">
        <v>0</v>
      </c>
      <c r="I52" s="1">
        <v>0</v>
      </c>
      <c r="J52" s="3" t="s">
        <v>126</v>
      </c>
      <c r="K52" s="2" t="str">
        <f>J52*1181.08</f>
        <v>0</v>
      </c>
      <c r="L52" s="5"/>
    </row>
    <row r="53" spans="1:12" customHeight="1" ht="105" outlineLevel="4">
      <c r="A53" s="1"/>
      <c r="B53" s="1">
        <v>823290</v>
      </c>
      <c r="C53" s="1" t="s">
        <v>199</v>
      </c>
      <c r="D53" s="1" t="s">
        <v>200</v>
      </c>
      <c r="E53" s="2" t="s">
        <v>201</v>
      </c>
      <c r="F53" s="2" t="s">
        <v>202</v>
      </c>
      <c r="G53" s="2">
        <v>10</v>
      </c>
      <c r="H53" s="2">
        <v>0</v>
      </c>
      <c r="I53" s="1">
        <v>0</v>
      </c>
      <c r="J53" s="3" t="s">
        <v>126</v>
      </c>
      <c r="K53" s="2" t="str">
        <f>J53*1065.05</f>
        <v>0</v>
      </c>
      <c r="L53" s="5"/>
    </row>
    <row r="54" spans="1:12" customHeight="1" ht="105" outlineLevel="4">
      <c r="A54" s="1"/>
      <c r="B54" s="1">
        <v>834438</v>
      </c>
      <c r="C54" s="1" t="s">
        <v>203</v>
      </c>
      <c r="D54" s="1" t="s">
        <v>204</v>
      </c>
      <c r="E54" s="2" t="s">
        <v>205</v>
      </c>
      <c r="F54" s="2" t="s">
        <v>206</v>
      </c>
      <c r="G54" s="2">
        <v>3</v>
      </c>
      <c r="H54" s="2">
        <v>0</v>
      </c>
      <c r="I54" s="1">
        <v>0</v>
      </c>
      <c r="J54" s="3" t="s">
        <v>18</v>
      </c>
      <c r="K54" s="2" t="str">
        <f>J54*725.90</f>
        <v>0</v>
      </c>
      <c r="L54" s="5"/>
    </row>
    <row r="55" spans="1:12" customHeight="1" ht="105" outlineLevel="4">
      <c r="A55" s="1"/>
      <c r="B55" s="1">
        <v>827986</v>
      </c>
      <c r="C55" s="1" t="s">
        <v>207</v>
      </c>
      <c r="D55" s="1" t="s">
        <v>208</v>
      </c>
      <c r="E55" s="2" t="s">
        <v>209</v>
      </c>
      <c r="F55" s="2" t="s">
        <v>31</v>
      </c>
      <c r="G55" s="2">
        <v>0</v>
      </c>
      <c r="H55" s="2">
        <v>0</v>
      </c>
      <c r="I55" s="1">
        <v>0</v>
      </c>
      <c r="J55" s="3" t="s">
        <v>18</v>
      </c>
      <c r="K55" s="2" t="str">
        <f>J55*108.59</f>
        <v>0</v>
      </c>
      <c r="L55" s="5"/>
    </row>
    <row r="56" spans="1:12" customHeight="1" ht="105" outlineLevel="4">
      <c r="A56" s="1"/>
      <c r="B56" s="1">
        <v>827987</v>
      </c>
      <c r="C56" s="1" t="s">
        <v>210</v>
      </c>
      <c r="D56" s="1" t="s">
        <v>211</v>
      </c>
      <c r="E56" s="2" t="s">
        <v>212</v>
      </c>
      <c r="F56" s="2" t="s">
        <v>213</v>
      </c>
      <c r="G56" s="2">
        <v>0</v>
      </c>
      <c r="H56" s="2">
        <v>0</v>
      </c>
      <c r="I56" s="1">
        <v>0</v>
      </c>
      <c r="J56" s="3" t="s">
        <v>18</v>
      </c>
      <c r="K56" s="2" t="str">
        <f>J56*127.93</f>
        <v>0</v>
      </c>
      <c r="L56" s="5"/>
    </row>
    <row r="57" spans="1:12" customHeight="1" ht="105" outlineLevel="4">
      <c r="A57" s="1"/>
      <c r="B57" s="1">
        <v>827988</v>
      </c>
      <c r="C57" s="1" t="s">
        <v>214</v>
      </c>
      <c r="D57" s="1" t="s">
        <v>215</v>
      </c>
      <c r="E57" s="2" t="s">
        <v>216</v>
      </c>
      <c r="F57" s="2" t="s">
        <v>35</v>
      </c>
      <c r="G57" s="2">
        <v>0</v>
      </c>
      <c r="H57" s="2">
        <v>0</v>
      </c>
      <c r="I57" s="1">
        <v>0</v>
      </c>
      <c r="J57" s="3" t="s">
        <v>18</v>
      </c>
      <c r="K57" s="2" t="str">
        <f>J57*83.30</f>
        <v>0</v>
      </c>
      <c r="L57" s="5"/>
    </row>
    <row r="58" spans="1:12" customHeight="1" ht="105" outlineLevel="4">
      <c r="A58" s="1"/>
      <c r="B58" s="1">
        <v>828504</v>
      </c>
      <c r="C58" s="1" t="s">
        <v>217</v>
      </c>
      <c r="D58" s="1" t="s">
        <v>218</v>
      </c>
      <c r="E58" s="2" t="s">
        <v>219</v>
      </c>
      <c r="F58" s="2" t="s">
        <v>220</v>
      </c>
      <c r="G58" s="2">
        <v>0</v>
      </c>
      <c r="H58" s="2">
        <v>0</v>
      </c>
      <c r="I58" s="1">
        <v>0</v>
      </c>
      <c r="J58" s="3" t="s">
        <v>18</v>
      </c>
      <c r="K58" s="2" t="str">
        <f>J58*4013.28</f>
        <v>0</v>
      </c>
      <c r="L58" s="5"/>
    </row>
    <row r="59" spans="1:12" customHeight="1" ht="105" outlineLevel="4">
      <c r="A59" s="1"/>
      <c r="B59" s="1">
        <v>878835</v>
      </c>
      <c r="C59" s="1" t="s">
        <v>221</v>
      </c>
      <c r="D59" s="1"/>
      <c r="E59" s="2" t="s">
        <v>222</v>
      </c>
      <c r="F59" s="2" t="s">
        <v>223</v>
      </c>
      <c r="G59" s="2">
        <v>5</v>
      </c>
      <c r="H59" s="2">
        <v>0</v>
      </c>
      <c r="I59" s="1">
        <v>0</v>
      </c>
      <c r="J59" s="3" t="s">
        <v>126</v>
      </c>
      <c r="K59" s="2" t="str">
        <f>J59*841.77</f>
        <v>0</v>
      </c>
      <c r="L59" s="5"/>
    </row>
    <row r="60" spans="1:12" outlineLevel="1">
      <c r="A60" s="7" t="s">
        <v>224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5"/>
    </row>
    <row r="61" spans="1:12" outlineLevel="2">
      <c r="A61" s="8" t="s">
        <v>225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5"/>
    </row>
    <row r="62" spans="1:12" customHeight="1" ht="105" outlineLevel="4">
      <c r="A62" s="1"/>
      <c r="B62" s="1">
        <v>878829</v>
      </c>
      <c r="C62" s="1" t="s">
        <v>226</v>
      </c>
      <c r="D62" s="1"/>
      <c r="E62" s="2" t="s">
        <v>227</v>
      </c>
      <c r="F62" s="2" t="s">
        <v>228</v>
      </c>
      <c r="G62" s="2">
        <v>3</v>
      </c>
      <c r="H62" s="2">
        <v>0</v>
      </c>
      <c r="I62" s="1">
        <v>0</v>
      </c>
      <c r="J62" s="3" t="s">
        <v>18</v>
      </c>
      <c r="K62" s="2" t="str">
        <f>J62*2117.97</f>
        <v>0</v>
      </c>
      <c r="L62" s="5"/>
    </row>
    <row r="63" spans="1:12" customHeight="1" ht="105" outlineLevel="4">
      <c r="A63" s="1"/>
      <c r="B63" s="1">
        <v>878830</v>
      </c>
      <c r="C63" s="1" t="s">
        <v>229</v>
      </c>
      <c r="D63" s="1"/>
      <c r="E63" s="2" t="s">
        <v>230</v>
      </c>
      <c r="F63" s="2" t="s">
        <v>231</v>
      </c>
      <c r="G63" s="2">
        <v>7</v>
      </c>
      <c r="H63" s="2">
        <v>0</v>
      </c>
      <c r="I63" s="1">
        <v>0</v>
      </c>
      <c r="J63" s="3" t="s">
        <v>18</v>
      </c>
      <c r="K63" s="2" t="str">
        <f>J63*2397.39</f>
        <v>0</v>
      </c>
      <c r="L63" s="5"/>
    </row>
    <row r="64" spans="1:12" customHeight="1" ht="105" outlineLevel="4">
      <c r="A64" s="1"/>
      <c r="B64" s="1">
        <v>878831</v>
      </c>
      <c r="C64" s="1" t="s">
        <v>232</v>
      </c>
      <c r="D64" s="1"/>
      <c r="E64" s="2" t="s">
        <v>233</v>
      </c>
      <c r="F64" s="2" t="s">
        <v>234</v>
      </c>
      <c r="G64" s="2">
        <v>2</v>
      </c>
      <c r="H64" s="2">
        <v>0</v>
      </c>
      <c r="I64" s="1">
        <v>0</v>
      </c>
      <c r="J64" s="3" t="s">
        <v>18</v>
      </c>
      <c r="K64" s="2" t="str">
        <f>J64*2765.81</f>
        <v>0</v>
      </c>
      <c r="L64" s="5"/>
    </row>
    <row r="65" spans="1:12" customHeight="1" ht="105" outlineLevel="4">
      <c r="A65" s="1"/>
      <c r="B65" s="1">
        <v>825118</v>
      </c>
      <c r="C65" s="1" t="s">
        <v>235</v>
      </c>
      <c r="D65" s="1"/>
      <c r="E65" s="2" t="s">
        <v>236</v>
      </c>
      <c r="F65" s="2" t="s">
        <v>237</v>
      </c>
      <c r="G65" s="2">
        <v>9</v>
      </c>
      <c r="H65" s="2">
        <v>0</v>
      </c>
      <c r="I65" s="1">
        <v>0</v>
      </c>
      <c r="J65" s="3" t="s">
        <v>18</v>
      </c>
      <c r="K65" s="2" t="str">
        <f>J65*2357.95</f>
        <v>0</v>
      </c>
      <c r="L65" s="5"/>
    </row>
    <row r="66" spans="1:12" customHeight="1" ht="105" outlineLevel="4">
      <c r="A66" s="1"/>
      <c r="B66" s="1">
        <v>825119</v>
      </c>
      <c r="C66" s="1" t="s">
        <v>238</v>
      </c>
      <c r="D66" s="1"/>
      <c r="E66" s="2" t="s">
        <v>239</v>
      </c>
      <c r="F66" s="2" t="s">
        <v>240</v>
      </c>
      <c r="G66" s="2">
        <v>0</v>
      </c>
      <c r="H66" s="2">
        <v>0</v>
      </c>
      <c r="I66" s="1">
        <v>0</v>
      </c>
      <c r="J66" s="3" t="s">
        <v>18</v>
      </c>
      <c r="K66" s="2" t="str">
        <f>J66*2680.04</f>
        <v>0</v>
      </c>
      <c r="L66" s="5"/>
    </row>
    <row r="67" spans="1:12" customHeight="1" ht="105" outlineLevel="4">
      <c r="A67" s="1"/>
      <c r="B67" s="1">
        <v>825120</v>
      </c>
      <c r="C67" s="1" t="s">
        <v>241</v>
      </c>
      <c r="D67" s="1"/>
      <c r="E67" s="2" t="s">
        <v>242</v>
      </c>
      <c r="F67" s="2" t="s">
        <v>243</v>
      </c>
      <c r="G67" s="2" t="s">
        <v>36</v>
      </c>
      <c r="H67" s="2">
        <v>0</v>
      </c>
      <c r="I67" s="1">
        <v>0</v>
      </c>
      <c r="J67" s="3" t="s">
        <v>18</v>
      </c>
      <c r="K67" s="2" t="str">
        <f>J67*3112.36</f>
        <v>0</v>
      </c>
      <c r="L67" s="5"/>
    </row>
    <row r="68" spans="1:12" customHeight="1" ht="105" outlineLevel="4">
      <c r="A68" s="1"/>
      <c r="B68" s="1">
        <v>825121</v>
      </c>
      <c r="C68" s="1" t="s">
        <v>244</v>
      </c>
      <c r="D68" s="1"/>
      <c r="E68" s="2" t="s">
        <v>245</v>
      </c>
      <c r="F68" s="2" t="s">
        <v>246</v>
      </c>
      <c r="G68" s="2">
        <v>0</v>
      </c>
      <c r="H68" s="2">
        <v>0</v>
      </c>
      <c r="I68" s="1">
        <v>0</v>
      </c>
      <c r="J68" s="3" t="s">
        <v>18</v>
      </c>
      <c r="K68" s="2" t="str">
        <f>J68*2431.06</f>
        <v>0</v>
      </c>
      <c r="L68" s="5"/>
    </row>
    <row r="69" spans="1:12" customHeight="1" ht="105" outlineLevel="4">
      <c r="A69" s="1"/>
      <c r="B69" s="1">
        <v>825122</v>
      </c>
      <c r="C69" s="1" t="s">
        <v>247</v>
      </c>
      <c r="D69" s="1"/>
      <c r="E69" s="2" t="s">
        <v>248</v>
      </c>
      <c r="F69" s="2" t="s">
        <v>249</v>
      </c>
      <c r="G69" s="2">
        <v>5</v>
      </c>
      <c r="H69" s="2">
        <v>0</v>
      </c>
      <c r="I69" s="1">
        <v>0</v>
      </c>
      <c r="J69" s="3" t="s">
        <v>18</v>
      </c>
      <c r="K69" s="2" t="str">
        <f>J69*2872.90</f>
        <v>0</v>
      </c>
      <c r="L69" s="5"/>
    </row>
    <row r="70" spans="1:12" customHeight="1" ht="105" outlineLevel="4">
      <c r="A70" s="1"/>
      <c r="B70" s="1">
        <v>825123</v>
      </c>
      <c r="C70" s="1" t="s">
        <v>250</v>
      </c>
      <c r="D70" s="1"/>
      <c r="E70" s="2" t="s">
        <v>251</v>
      </c>
      <c r="F70" s="2" t="s">
        <v>252</v>
      </c>
      <c r="G70" s="2">
        <v>0</v>
      </c>
      <c r="H70" s="2">
        <v>0</v>
      </c>
      <c r="I70" s="1">
        <v>0</v>
      </c>
      <c r="J70" s="3" t="s">
        <v>18</v>
      </c>
      <c r="K70" s="2" t="str">
        <f>J70*3317.78</f>
        <v>0</v>
      </c>
      <c r="L70" s="5"/>
    </row>
    <row r="71" spans="1:12" customHeight="1" ht="105" outlineLevel="4">
      <c r="A71" s="1"/>
      <c r="B71" s="1">
        <v>825124</v>
      </c>
      <c r="C71" s="1" t="s">
        <v>253</v>
      </c>
      <c r="D71" s="1"/>
      <c r="E71" s="2" t="s">
        <v>254</v>
      </c>
      <c r="F71" s="2" t="s">
        <v>255</v>
      </c>
      <c r="G71" s="2">
        <v>2</v>
      </c>
      <c r="H71" s="2">
        <v>0</v>
      </c>
      <c r="I71" s="1">
        <v>0</v>
      </c>
      <c r="J71" s="3" t="s">
        <v>18</v>
      </c>
      <c r="K71" s="2" t="str">
        <f>J71*4281.29</f>
        <v>0</v>
      </c>
      <c r="L71" s="5"/>
    </row>
    <row r="72" spans="1:12" customHeight="1" ht="105" outlineLevel="4">
      <c r="A72" s="1"/>
      <c r="B72" s="1">
        <v>825125</v>
      </c>
      <c r="C72" s="1" t="s">
        <v>256</v>
      </c>
      <c r="D72" s="1"/>
      <c r="E72" s="2" t="s">
        <v>257</v>
      </c>
      <c r="F72" s="2" t="s">
        <v>258</v>
      </c>
      <c r="G72" s="2">
        <v>2</v>
      </c>
      <c r="H72" s="2">
        <v>0</v>
      </c>
      <c r="I72" s="1">
        <v>0</v>
      </c>
      <c r="J72" s="3" t="s">
        <v>18</v>
      </c>
      <c r="K72" s="2" t="str">
        <f>J72*4603.37</f>
        <v>0</v>
      </c>
      <c r="L72" s="5"/>
    </row>
    <row r="73" spans="1:12" customHeight="1" ht="105" outlineLevel="4">
      <c r="A73" s="1"/>
      <c r="B73" s="1">
        <v>825126</v>
      </c>
      <c r="C73" s="1" t="s">
        <v>259</v>
      </c>
      <c r="D73" s="1"/>
      <c r="E73" s="2" t="s">
        <v>260</v>
      </c>
      <c r="F73" s="2" t="s">
        <v>261</v>
      </c>
      <c r="G73" s="2">
        <v>0</v>
      </c>
      <c r="H73" s="2">
        <v>0</v>
      </c>
      <c r="I73" s="1">
        <v>0</v>
      </c>
      <c r="J73" s="3" t="s">
        <v>18</v>
      </c>
      <c r="K73" s="2" t="str">
        <f>J73*5035.69</f>
        <v>0</v>
      </c>
      <c r="L73" s="5"/>
    </row>
    <row r="74" spans="1:12" customHeight="1" ht="105" outlineLevel="4">
      <c r="A74" s="1"/>
      <c r="B74" s="1">
        <v>825140</v>
      </c>
      <c r="C74" s="1" t="s">
        <v>262</v>
      </c>
      <c r="D74" s="1"/>
      <c r="E74" s="2" t="s">
        <v>263</v>
      </c>
      <c r="F74" s="2" t="s">
        <v>264</v>
      </c>
      <c r="G74" s="2">
        <v>1</v>
      </c>
      <c r="H74" s="2">
        <v>0</v>
      </c>
      <c r="I74" s="1">
        <v>0</v>
      </c>
      <c r="J74" s="3" t="s">
        <v>18</v>
      </c>
      <c r="K74" s="2" t="str">
        <f>J74*6900.75</f>
        <v>0</v>
      </c>
      <c r="L74" s="5"/>
    </row>
    <row r="75" spans="1:12" customHeight="1" ht="105" outlineLevel="4">
      <c r="A75" s="1"/>
      <c r="B75" s="1">
        <v>825141</v>
      </c>
      <c r="C75" s="1" t="s">
        <v>265</v>
      </c>
      <c r="D75" s="1"/>
      <c r="E75" s="2" t="s">
        <v>266</v>
      </c>
      <c r="F75" s="2" t="s">
        <v>267</v>
      </c>
      <c r="G75" s="2">
        <v>0</v>
      </c>
      <c r="H75" s="2">
        <v>0</v>
      </c>
      <c r="I75" s="1">
        <v>0</v>
      </c>
      <c r="J75" s="3" t="s">
        <v>18</v>
      </c>
      <c r="K75" s="2" t="str">
        <f>J75*7704.25</f>
        <v>0</v>
      </c>
      <c r="L75" s="5"/>
    </row>
    <row r="76" spans="1:12" customHeight="1" ht="105" outlineLevel="4">
      <c r="A76" s="1"/>
      <c r="B76" s="1">
        <v>825142</v>
      </c>
      <c r="C76" s="1" t="s">
        <v>268</v>
      </c>
      <c r="D76" s="1"/>
      <c r="E76" s="2" t="s">
        <v>269</v>
      </c>
      <c r="F76" s="2" t="s">
        <v>270</v>
      </c>
      <c r="G76" s="2">
        <v>0</v>
      </c>
      <c r="H76" s="2">
        <v>0</v>
      </c>
      <c r="I76" s="1">
        <v>0</v>
      </c>
      <c r="J76" s="3" t="s">
        <v>18</v>
      </c>
      <c r="K76" s="2" t="str">
        <f>J76*9757.34</f>
        <v>0</v>
      </c>
      <c r="L76" s="5"/>
    </row>
    <row r="77" spans="1:12" customHeight="1" ht="105" outlineLevel="4">
      <c r="A77" s="1"/>
      <c r="B77" s="1">
        <v>825143</v>
      </c>
      <c r="C77" s="1" t="s">
        <v>271</v>
      </c>
      <c r="D77" s="1"/>
      <c r="E77" s="2" t="s">
        <v>272</v>
      </c>
      <c r="F77" s="2" t="s">
        <v>273</v>
      </c>
      <c r="G77" s="2">
        <v>4</v>
      </c>
      <c r="H77" s="2">
        <v>0</v>
      </c>
      <c r="I77" s="1">
        <v>0</v>
      </c>
      <c r="J77" s="3" t="s">
        <v>18</v>
      </c>
      <c r="K77" s="2" t="str">
        <f>J77*7200.45</f>
        <v>0</v>
      </c>
      <c r="L77" s="5"/>
    </row>
    <row r="78" spans="1:12" customHeight="1" ht="105" outlineLevel="4">
      <c r="A78" s="1"/>
      <c r="B78" s="1">
        <v>825144</v>
      </c>
      <c r="C78" s="1" t="s">
        <v>274</v>
      </c>
      <c r="D78" s="1"/>
      <c r="E78" s="2" t="s">
        <v>275</v>
      </c>
      <c r="F78" s="2" t="s">
        <v>276</v>
      </c>
      <c r="G78" s="2">
        <v>0</v>
      </c>
      <c r="H78" s="2">
        <v>0</v>
      </c>
      <c r="I78" s="1">
        <v>0</v>
      </c>
      <c r="J78" s="3" t="s">
        <v>18</v>
      </c>
      <c r="K78" s="2" t="str">
        <f>J78*8001.36</f>
        <v>0</v>
      </c>
      <c r="L78" s="5"/>
    </row>
    <row r="79" spans="1:12" customHeight="1" ht="105" outlineLevel="4">
      <c r="A79" s="1"/>
      <c r="B79" s="1">
        <v>825145</v>
      </c>
      <c r="C79" s="1" t="s">
        <v>277</v>
      </c>
      <c r="D79" s="1"/>
      <c r="E79" s="2" t="s">
        <v>278</v>
      </c>
      <c r="F79" s="2" t="s">
        <v>279</v>
      </c>
      <c r="G79" s="2">
        <v>3</v>
      </c>
      <c r="H79" s="2">
        <v>0</v>
      </c>
      <c r="I79" s="1">
        <v>0</v>
      </c>
      <c r="J79" s="3" t="s">
        <v>18</v>
      </c>
      <c r="K79" s="2" t="str">
        <f>J79*11248.62</f>
        <v>0</v>
      </c>
      <c r="L79" s="5"/>
    </row>
    <row r="80" spans="1:12" customHeight="1" ht="105" outlineLevel="4">
      <c r="A80" s="1"/>
      <c r="B80" s="1">
        <v>825154</v>
      </c>
      <c r="C80" s="1" t="s">
        <v>280</v>
      </c>
      <c r="D80" s="1"/>
      <c r="E80" s="2" t="s">
        <v>281</v>
      </c>
      <c r="F80" s="2" t="s">
        <v>282</v>
      </c>
      <c r="G80" s="2">
        <v>0</v>
      </c>
      <c r="H80" s="2">
        <v>0</v>
      </c>
      <c r="I80" s="1">
        <v>0</v>
      </c>
      <c r="J80" s="3" t="s">
        <v>18</v>
      </c>
      <c r="K80" s="2" t="str">
        <f>J80*9725.76</f>
        <v>0</v>
      </c>
      <c r="L80" s="5"/>
    </row>
    <row r="81" spans="1:12" customHeight="1" ht="105" outlineLevel="4">
      <c r="A81" s="1"/>
      <c r="B81" s="1">
        <v>825155</v>
      </c>
      <c r="C81" s="1" t="s">
        <v>283</v>
      </c>
      <c r="D81" s="1"/>
      <c r="E81" s="2" t="s">
        <v>284</v>
      </c>
      <c r="F81" s="2" t="s">
        <v>285</v>
      </c>
      <c r="G81" s="2">
        <v>0</v>
      </c>
      <c r="H81" s="2">
        <v>0</v>
      </c>
      <c r="I81" s="1">
        <v>0</v>
      </c>
      <c r="J81" s="3" t="s">
        <v>18</v>
      </c>
      <c r="K81" s="2" t="str">
        <f>J81*11916.07</f>
        <v>0</v>
      </c>
      <c r="L81" s="5"/>
    </row>
    <row r="82" spans="1:12" customHeight="1" ht="105" outlineLevel="4">
      <c r="A82" s="1"/>
      <c r="B82" s="1">
        <v>825156</v>
      </c>
      <c r="C82" s="1" t="s">
        <v>286</v>
      </c>
      <c r="D82" s="1"/>
      <c r="E82" s="2" t="s">
        <v>287</v>
      </c>
      <c r="F82" s="2" t="s">
        <v>288</v>
      </c>
      <c r="G82" s="2">
        <v>2</v>
      </c>
      <c r="H82" s="2">
        <v>0</v>
      </c>
      <c r="I82" s="1">
        <v>0</v>
      </c>
      <c r="J82" s="3" t="s">
        <v>18</v>
      </c>
      <c r="K82" s="2" t="str">
        <f>J82*9913.42</f>
        <v>0</v>
      </c>
      <c r="L82" s="5"/>
    </row>
    <row r="83" spans="1:12" customHeight="1" ht="105" outlineLevel="4">
      <c r="A83" s="1"/>
      <c r="B83" s="1">
        <v>825157</v>
      </c>
      <c r="C83" s="1" t="s">
        <v>289</v>
      </c>
      <c r="D83" s="1"/>
      <c r="E83" s="2" t="s">
        <v>290</v>
      </c>
      <c r="F83" s="2" t="s">
        <v>291</v>
      </c>
      <c r="G83" s="2">
        <v>3</v>
      </c>
      <c r="H83" s="2">
        <v>0</v>
      </c>
      <c r="I83" s="1">
        <v>0</v>
      </c>
      <c r="J83" s="3" t="s">
        <v>18</v>
      </c>
      <c r="K83" s="2" t="str">
        <f>J83*13455.34</f>
        <v>0</v>
      </c>
      <c r="L83" s="5"/>
    </row>
    <row r="84" spans="1:12" customHeight="1" ht="105" outlineLevel="4">
      <c r="A84" s="1"/>
      <c r="B84" s="1">
        <v>825158</v>
      </c>
      <c r="C84" s="1" t="s">
        <v>292</v>
      </c>
      <c r="D84" s="1"/>
      <c r="E84" s="2" t="s">
        <v>293</v>
      </c>
      <c r="F84" s="2" t="s">
        <v>294</v>
      </c>
      <c r="G84" s="2">
        <v>0</v>
      </c>
      <c r="H84" s="2">
        <v>0</v>
      </c>
      <c r="I84" s="1">
        <v>0</v>
      </c>
      <c r="J84" s="3" t="s">
        <v>18</v>
      </c>
      <c r="K84" s="2" t="str">
        <f>J84*10338.45</f>
        <v>0</v>
      </c>
      <c r="L84" s="5"/>
    </row>
    <row r="85" spans="1:12" customHeight="1" ht="105" outlineLevel="4">
      <c r="A85" s="1"/>
      <c r="B85" s="1">
        <v>825159</v>
      </c>
      <c r="C85" s="1" t="s">
        <v>295</v>
      </c>
      <c r="D85" s="1"/>
      <c r="E85" s="2" t="s">
        <v>296</v>
      </c>
      <c r="F85" s="2" t="s">
        <v>297</v>
      </c>
      <c r="G85" s="2">
        <v>0</v>
      </c>
      <c r="H85" s="2">
        <v>0</v>
      </c>
      <c r="I85" s="1">
        <v>0</v>
      </c>
      <c r="J85" s="3" t="s">
        <v>18</v>
      </c>
      <c r="K85" s="2" t="str">
        <f>J85*13160.18</f>
        <v>0</v>
      </c>
      <c r="L85" s="5"/>
    </row>
    <row r="86" spans="1:12" customHeight="1" ht="105" outlineLevel="4">
      <c r="A86" s="1"/>
      <c r="B86" s="1">
        <v>833561</v>
      </c>
      <c r="C86" s="1" t="s">
        <v>298</v>
      </c>
      <c r="D86" s="1"/>
      <c r="E86" s="2" t="s">
        <v>299</v>
      </c>
      <c r="F86" s="2" t="s">
        <v>300</v>
      </c>
      <c r="G86" s="2">
        <v>1</v>
      </c>
      <c r="H86" s="2">
        <v>0</v>
      </c>
      <c r="I86" s="1">
        <v>0</v>
      </c>
      <c r="J86" s="3" t="s">
        <v>18</v>
      </c>
      <c r="K86" s="2" t="str">
        <f>J86*12421.87</f>
        <v>0</v>
      </c>
      <c r="L86" s="5"/>
    </row>
    <row r="87" spans="1:12" customHeight="1" ht="105" outlineLevel="4">
      <c r="A87" s="1"/>
      <c r="B87" s="1">
        <v>833562</v>
      </c>
      <c r="C87" s="1" t="s">
        <v>301</v>
      </c>
      <c r="D87" s="1"/>
      <c r="E87" s="2" t="s">
        <v>302</v>
      </c>
      <c r="F87" s="2" t="s">
        <v>303</v>
      </c>
      <c r="G87" s="2">
        <v>1</v>
      </c>
      <c r="H87" s="2">
        <v>0</v>
      </c>
      <c r="I87" s="1">
        <v>0</v>
      </c>
      <c r="J87" s="3" t="s">
        <v>18</v>
      </c>
      <c r="K87" s="2" t="str">
        <f>J87*10941.48</f>
        <v>0</v>
      </c>
      <c r="L87" s="5"/>
    </row>
    <row r="88" spans="1:12" customHeight="1" ht="105" outlineLevel="4">
      <c r="A88" s="1"/>
      <c r="B88" s="1">
        <v>833563</v>
      </c>
      <c r="C88" s="1" t="s">
        <v>304</v>
      </c>
      <c r="D88" s="1"/>
      <c r="E88" s="2" t="s">
        <v>305</v>
      </c>
      <c r="F88" s="2" t="s">
        <v>306</v>
      </c>
      <c r="G88" s="2">
        <v>0</v>
      </c>
      <c r="H88" s="2">
        <v>0</v>
      </c>
      <c r="I88" s="1">
        <v>0</v>
      </c>
      <c r="J88" s="3" t="s">
        <v>18</v>
      </c>
      <c r="K88" s="2" t="str">
        <f>J88*13710.22</f>
        <v>0</v>
      </c>
      <c r="L88" s="5"/>
    </row>
    <row r="89" spans="1:12" customHeight="1" ht="105" outlineLevel="4">
      <c r="A89" s="1"/>
      <c r="B89" s="1">
        <v>833564</v>
      </c>
      <c r="C89" s="1" t="s">
        <v>307</v>
      </c>
      <c r="D89" s="1"/>
      <c r="E89" s="2" t="s">
        <v>308</v>
      </c>
      <c r="F89" s="2" t="s">
        <v>309</v>
      </c>
      <c r="G89" s="2">
        <v>0</v>
      </c>
      <c r="H89" s="2">
        <v>0</v>
      </c>
      <c r="I89" s="1">
        <v>0</v>
      </c>
      <c r="J89" s="3" t="s">
        <v>18</v>
      </c>
      <c r="K89" s="2" t="str">
        <f>J89*15045.07</f>
        <v>0</v>
      </c>
      <c r="L89" s="5"/>
    </row>
    <row r="90" spans="1:12" customHeight="1" ht="105" outlineLevel="4">
      <c r="A90" s="1"/>
      <c r="B90" s="1">
        <v>833565</v>
      </c>
      <c r="C90" s="1" t="s">
        <v>310</v>
      </c>
      <c r="D90" s="1"/>
      <c r="E90" s="2" t="s">
        <v>311</v>
      </c>
      <c r="F90" s="2" t="s">
        <v>312</v>
      </c>
      <c r="G90" s="2">
        <v>0</v>
      </c>
      <c r="H90" s="2">
        <v>0</v>
      </c>
      <c r="I90" s="1">
        <v>0</v>
      </c>
      <c r="J90" s="3" t="s">
        <v>18</v>
      </c>
      <c r="K90" s="2" t="str">
        <f>J90*12108.86</f>
        <v>0</v>
      </c>
      <c r="L90" s="5"/>
    </row>
    <row r="91" spans="1:12" customHeight="1" ht="105" outlineLevel="4">
      <c r="A91" s="1"/>
      <c r="B91" s="1">
        <v>833567</v>
      </c>
      <c r="C91" s="1" t="s">
        <v>313</v>
      </c>
      <c r="D91" s="1"/>
      <c r="E91" s="2" t="s">
        <v>314</v>
      </c>
      <c r="F91" s="2" t="s">
        <v>315</v>
      </c>
      <c r="G91" s="2">
        <v>1</v>
      </c>
      <c r="H91" s="2">
        <v>0</v>
      </c>
      <c r="I91" s="1">
        <v>0</v>
      </c>
      <c r="J91" s="3" t="s">
        <v>18</v>
      </c>
      <c r="K91" s="2" t="str">
        <f>J91*16294.75</f>
        <v>0</v>
      </c>
      <c r="L91" s="5"/>
    </row>
    <row r="92" spans="1:12" customHeight="1" ht="105" outlineLevel="4">
      <c r="A92" s="1"/>
      <c r="B92" s="1">
        <v>833568</v>
      </c>
      <c r="C92" s="1" t="s">
        <v>316</v>
      </c>
      <c r="D92" s="1"/>
      <c r="E92" s="2" t="s">
        <v>317</v>
      </c>
      <c r="F92" s="2" t="s">
        <v>315</v>
      </c>
      <c r="G92" s="2">
        <v>1</v>
      </c>
      <c r="H92" s="2">
        <v>0</v>
      </c>
      <c r="I92" s="1">
        <v>0</v>
      </c>
      <c r="J92" s="3" t="s">
        <v>18</v>
      </c>
      <c r="K92" s="2" t="str">
        <f>J92*16294.75</f>
        <v>0</v>
      </c>
      <c r="L92" s="5"/>
    </row>
    <row r="93" spans="1:12" customHeight="1" ht="105" outlineLevel="4">
      <c r="A93" s="1"/>
      <c r="B93" s="1">
        <v>832231</v>
      </c>
      <c r="C93" s="1" t="s">
        <v>318</v>
      </c>
      <c r="D93" s="1"/>
      <c r="E93" s="2" t="s">
        <v>319</v>
      </c>
      <c r="F93" s="2" t="s">
        <v>320</v>
      </c>
      <c r="G93" s="2">
        <v>0</v>
      </c>
      <c r="H93" s="2">
        <v>0</v>
      </c>
      <c r="I93" s="1">
        <v>0</v>
      </c>
      <c r="J93" s="3" t="s">
        <v>18</v>
      </c>
      <c r="K93" s="2" t="str">
        <f>J93*0.00</f>
        <v>0</v>
      </c>
      <c r="L93" s="5"/>
    </row>
    <row r="94" spans="1:12" customHeight="1" ht="105" outlineLevel="4">
      <c r="A94" s="1"/>
      <c r="B94" s="1">
        <v>868598</v>
      </c>
      <c r="C94" s="1" t="s">
        <v>321</v>
      </c>
      <c r="D94" s="1"/>
      <c r="E94" s="2" t="s">
        <v>322</v>
      </c>
      <c r="F94" s="2" t="s">
        <v>323</v>
      </c>
      <c r="G94" s="2">
        <v>0</v>
      </c>
      <c r="H94" s="2">
        <v>0</v>
      </c>
      <c r="I94" s="1">
        <v>0</v>
      </c>
      <c r="J94" s="3" t="s">
        <v>18</v>
      </c>
      <c r="K94" s="2" t="str">
        <f>J94*23476.17</f>
        <v>0</v>
      </c>
      <c r="L9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0:K60"/>
    <mergeCell ref="A4:K4"/>
    <mergeCell ref="A61:K6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2025-10-29T11:25:00+03:00</dcterms:created>
  <dcterms:modified xsi:type="dcterms:W3CDTF">2025-10-29T11:25:00+03:00</dcterms:modified>
  <dc:title>Untitled Spreadsheet</dc:title>
  <dc:description/>
  <dc:subject/>
  <cp:keywords/>
  <cp:category/>
</cp:coreProperties>
</file>