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<sst xmlns="http://schemas.openxmlformats.org/spreadsheetml/2006/main" uniqueCount="661">
  <si>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</si>
  <si>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</si>
  <si>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</si>
  <si>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</si>
  <si>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</si>
  <si>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</si>
  <si>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</si>
  <si>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</si>
  <si>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</si>
  <si>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</si>
  <si>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</si>
  <si>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Воздухоотводчики</t>
  </si>
  <si>
    <t>Воздухоотводчики VALTEC</t>
  </si>
  <si>
    <t>VLC-431001</t>
  </si>
  <si>
    <t>VT.502.NH.04</t>
  </si>
  <si>
    <t>Воздухоотводчик автомат. 1/2" (NEW) (20 /120шт)</t>
  </si>
  <si>
    <t>707.00 руб.</t>
  </si>
  <si>
    <t>&gt;50</t>
  </si>
  <si>
    <t>&gt;1000</t>
  </si>
  <si>
    <t>шт</t>
  </si>
  <si>
    <t>VLC-431002</t>
  </si>
  <si>
    <t>VT.502.NV.04</t>
  </si>
  <si>
    <t>Воздухоотводчик автомат.  верт. 1/2"</t>
  </si>
  <si>
    <t>744.00 руб.</t>
  </si>
  <si>
    <t>&gt;25</t>
  </si>
  <si>
    <t>VLC-431003</t>
  </si>
  <si>
    <t>VT.502.NA.04</t>
  </si>
  <si>
    <t>Воздухоотводчик автомат. угл. 1/2"</t>
  </si>
  <si>
    <t>810.00 руб.</t>
  </si>
  <si>
    <t>&gt;100</t>
  </si>
  <si>
    <t>VLC-431004</t>
  </si>
  <si>
    <t>VT.539.N.03</t>
  </si>
  <si>
    <t>Клапан отсекающий 3/8" (50 /400шт)</t>
  </si>
  <si>
    <t>111.00 руб.</t>
  </si>
  <si>
    <t>&gt;10</t>
  </si>
  <si>
    <t>VLC-431005</t>
  </si>
  <si>
    <t>VT.539.N.04</t>
  </si>
  <si>
    <t>Клапан отсекающий 1/2" (50 /400шт)</t>
  </si>
  <si>
    <t>172.00 руб.</t>
  </si>
  <si>
    <t>Воздухоотводчики VIEIR</t>
  </si>
  <si>
    <t>SOS-220001</t>
  </si>
  <si>
    <t>PF500</t>
  </si>
  <si>
    <t>Воздухоотводчик автомат. прямой 1/2" VR никель (1/100шт)</t>
  </si>
  <si>
    <t>358.49 руб.</t>
  </si>
  <si>
    <t>SOS-220002</t>
  </si>
  <si>
    <t>PF505</t>
  </si>
  <si>
    <t>Воздухоотводчик автомат. угловой 1/2" VR никель(1/100шт)</t>
  </si>
  <si>
    <t>336.18 руб.</t>
  </si>
  <si>
    <t>SOS-220003</t>
  </si>
  <si>
    <t>PF504</t>
  </si>
  <si>
    <t>Воздухоотводчик с обратным клапаном 1/2" ХРОМ (100/1шт)</t>
  </si>
  <si>
    <t>365.93 руб.</t>
  </si>
  <si>
    <t>SOS-220004</t>
  </si>
  <si>
    <t>PF501</t>
  </si>
  <si>
    <t>Воздухоотводчик автомат. угловой 1/2 латунь (1/100шт)</t>
  </si>
  <si>
    <t>417.99 руб.</t>
  </si>
  <si>
    <t>SOS-220005</t>
  </si>
  <si>
    <t>PF503</t>
  </si>
  <si>
    <t>Воздухоотводчик с обратным клапаном 1/2" ЛАТУНЬ (100/1шт)</t>
  </si>
  <si>
    <t>458.15 руб.</t>
  </si>
  <si>
    <t>SOS-220006</t>
  </si>
  <si>
    <t>PF506</t>
  </si>
  <si>
    <t>422.45 руб.</t>
  </si>
  <si>
    <t>SOS-220007</t>
  </si>
  <si>
    <t>PF502</t>
  </si>
  <si>
    <t>Воздухоотводчик автомат. прямой 1/2" VR латунь (1/100шт)</t>
  </si>
  <si>
    <t>354.03 руб.</t>
  </si>
  <si>
    <t>SOS-220008</t>
  </si>
  <si>
    <t>PF507</t>
  </si>
  <si>
    <t>Воздухоотводчик автомат. прямой 1/2 , Никель   ViEiR  (150/1шт)</t>
  </si>
  <si>
    <t>355.51 руб.</t>
  </si>
  <si>
    <t>SOS-220009</t>
  </si>
  <si>
    <t>PF508</t>
  </si>
  <si>
    <t>Воздухоотводчик автомат. прямой 1/2" VR никель(1/100шт)</t>
  </si>
  <si>
    <t>423.94 руб.</t>
  </si>
  <si>
    <t>Воздухоотводчики ZEGOR</t>
  </si>
  <si>
    <t>ZGR-000106</t>
  </si>
  <si>
    <t>QS-3441</t>
  </si>
  <si>
    <t>Воздухоотводчик автомат. ZEGOR 3/8  прямой ХРОМ в комплекте с отсеч. клапаном 1/2 (1/100шт)</t>
  </si>
  <si>
    <t>392.52 руб.</t>
  </si>
  <si>
    <t>Группы безопасности</t>
  </si>
  <si>
    <t>Группы безопасности VIEIR</t>
  </si>
  <si>
    <t>SOS-310001</t>
  </si>
  <si>
    <t>AQ1058</t>
  </si>
  <si>
    <t>Настенная группа безопасности расширительного бака в сборе (1/10шт)</t>
  </si>
  <si>
    <t>2 435.04 руб.</t>
  </si>
  <si>
    <t>SOS-310002</t>
  </si>
  <si>
    <t>AQ1063</t>
  </si>
  <si>
    <t>Группа безопасности для котла  в сборе VR (1/20шт)</t>
  </si>
  <si>
    <t>2 036.39 руб.</t>
  </si>
  <si>
    <t>SOS-310003</t>
  </si>
  <si>
    <t>AQ1123</t>
  </si>
  <si>
    <t>Группа безопасности 3 бара для котла VR в сборе мини (1/20шт)</t>
  </si>
  <si>
    <t>1 435.44 руб.</t>
  </si>
  <si>
    <t>SOS-310004</t>
  </si>
  <si>
    <t>AQ1124</t>
  </si>
  <si>
    <t>Группа безопасности для котла VR в сборе никель (1/20шт)</t>
  </si>
  <si>
    <t>2 116.71 руб.</t>
  </si>
  <si>
    <t>SOS-310005</t>
  </si>
  <si>
    <t>AQ1113</t>
  </si>
  <si>
    <t>Группа безопасности для котла ViEiR стальная (1/20шт)</t>
  </si>
  <si>
    <t>2 326.45 руб.</t>
  </si>
  <si>
    <t>SOS-310006</t>
  </si>
  <si>
    <t>AQ1063A</t>
  </si>
  <si>
    <t>Группа безопасности для котла  ЛАТУНЬ ViEiR  (20/1шт) 1,5BAR</t>
  </si>
  <si>
    <t>2 158.36 руб.</t>
  </si>
  <si>
    <t>SOS-310007</t>
  </si>
  <si>
    <t>AQ1123A</t>
  </si>
  <si>
    <t>Группа безопасности МИНИ  ViEiR (20/1шт) 1,5BAR</t>
  </si>
  <si>
    <t>1 502.38 руб.</t>
  </si>
  <si>
    <t>VER-000210</t>
  </si>
  <si>
    <t>AQ1123N</t>
  </si>
  <si>
    <t xml:space="preserve">Группа безопасности МИНИ никелированная "ViEiR"(20/1шт) 3BAR </t>
  </si>
  <si>
    <t>1 526.18 руб.</t>
  </si>
  <si>
    <t>Группы безопасности ZEGOR</t>
  </si>
  <si>
    <t>ZGR-000099</t>
  </si>
  <si>
    <t>QS-5801</t>
  </si>
  <si>
    <t>Группа безопасности котла ZEGOR КОМПАКТ (3 бара) в сборе (1/12шт)</t>
  </si>
  <si>
    <t>2 196.66 руб.</t>
  </si>
  <si>
    <t>ZGR-000100</t>
  </si>
  <si>
    <t>QS-5802</t>
  </si>
  <si>
    <t>Группа безопасности котла ZEGOR ЭКО (3 бара) в сборе (1/30шт)</t>
  </si>
  <si>
    <t>1 656.92 руб.</t>
  </si>
  <si>
    <t>Клапана балансировочные регулировочные</t>
  </si>
  <si>
    <t>Балансировочные клапана VALTEC</t>
  </si>
  <si>
    <t>VLC-1145001</t>
  </si>
  <si>
    <t>VT.623.G.05</t>
  </si>
  <si>
    <t>Клапан перепускной 3/4" (5 /40шт)</t>
  </si>
  <si>
    <t>6 283.00 руб.</t>
  </si>
  <si>
    <t>VLC-1145002</t>
  </si>
  <si>
    <t>VT.054.N.04</t>
  </si>
  <si>
    <t>Клапан балансировочный 1/2" (1 /30шт)</t>
  </si>
  <si>
    <t>1 390.00 руб.</t>
  </si>
  <si>
    <t>VLC-1145003</t>
  </si>
  <si>
    <t>VT.054.N.05</t>
  </si>
  <si>
    <t>Клапан балансировочный 3/4" (1 /30шт)</t>
  </si>
  <si>
    <t>1 816.00 руб.</t>
  </si>
  <si>
    <t>VLC-1145004</t>
  </si>
  <si>
    <t>VT.054.N.06</t>
  </si>
  <si>
    <t>Клапан балансировочный 1" (1 /20шт)</t>
  </si>
  <si>
    <t>2 593.00 руб.</t>
  </si>
  <si>
    <t>&gt;500</t>
  </si>
  <si>
    <t>VLC-1145005</t>
  </si>
  <si>
    <t>VT.054.N.08</t>
  </si>
  <si>
    <t>Клапан балансировочный 1 1/2" (1 /12шт)</t>
  </si>
  <si>
    <t>5 661.00 руб.</t>
  </si>
  <si>
    <t>VLC-1145006</t>
  </si>
  <si>
    <t>VT.054.N.07</t>
  </si>
  <si>
    <t>Клапан балансировочный 1 1/4"</t>
  </si>
  <si>
    <t>3 368.00 руб.</t>
  </si>
  <si>
    <t>VLC-1145007</t>
  </si>
  <si>
    <t>VT.054.NLF.04</t>
  </si>
  <si>
    <t>Клапан балансировочный с пониженной пропускной способностью 1/2" (Kvs 2,8) (1 /30шт)</t>
  </si>
  <si>
    <t>1 480.00 руб.</t>
  </si>
  <si>
    <t>VLC-900131</t>
  </si>
  <si>
    <t>VT.043.G.0401</t>
  </si>
  <si>
    <t>Автоматический регулятор перепада давления регулируемый ½” 5-50 кПа</t>
  </si>
  <si>
    <t>9 787.00 руб.</t>
  </si>
  <si>
    <t>VLC-900132</t>
  </si>
  <si>
    <t>VT.043.G.0501</t>
  </si>
  <si>
    <t>Автоматический регулятор перепада давления регулируемый 3/4” 5-50 кПа</t>
  </si>
  <si>
    <t>VLC-900133</t>
  </si>
  <si>
    <t>VT.043.G.0601</t>
  </si>
  <si>
    <t>Автоматический регулятор перепада давления регулируемый 1” 5-50 кПа</t>
  </si>
  <si>
    <t>10 496.00 руб.</t>
  </si>
  <si>
    <t>VLC-900134</t>
  </si>
  <si>
    <t>VT.043.G.0602</t>
  </si>
  <si>
    <t>Автоматический регулятор перепада давления регулируемый 1” 10-60 кПа</t>
  </si>
  <si>
    <t>17 054.00 руб.</t>
  </si>
  <si>
    <t>VLC-900135</t>
  </si>
  <si>
    <t>VT.043.G.0702</t>
  </si>
  <si>
    <t>Автоматический регулятор перепада давления регулируемый 1 1/4” 10-60 кПа</t>
  </si>
  <si>
    <t>17 857.00 руб.</t>
  </si>
  <si>
    <t>VLC-900136</t>
  </si>
  <si>
    <t>VT.044.G.0420</t>
  </si>
  <si>
    <t>Автоматический регулятор перепада давления фиксированный ½” 20 кПа</t>
  </si>
  <si>
    <t>6 125.00 руб.</t>
  </si>
  <si>
    <t>VLC-900137</t>
  </si>
  <si>
    <t>VT.044.G.0520</t>
  </si>
  <si>
    <t>Автоматический регулятор перепада давления фиксированный 3/4” 20 кПа</t>
  </si>
  <si>
    <t>VLC-900138</t>
  </si>
  <si>
    <t>VT.044.G.0620</t>
  </si>
  <si>
    <t>Автоматический регулятор перепада давления фиксированный 1” 20 кПа</t>
  </si>
  <si>
    <t>7 076.00 руб.</t>
  </si>
  <si>
    <t>VLC-999019</t>
  </si>
  <si>
    <t>VT.054.N.09</t>
  </si>
  <si>
    <t>Клапан балансировочный 2"</t>
  </si>
  <si>
    <t>6 882.00 руб.</t>
  </si>
  <si>
    <t>VLC-999120</t>
  </si>
  <si>
    <t>VT.9154.02800.0405E</t>
  </si>
  <si>
    <t>Ограничитель темп. прям. действ (тип RTL),  прямой, 1/2" нар. X 3/4" евроконус</t>
  </si>
  <si>
    <t>9 048.00 руб.</t>
  </si>
  <si>
    <t>Регулировочные клапаны VALTEC</t>
  </si>
  <si>
    <t>VLC-1143001</t>
  </si>
  <si>
    <t>VT.040.G.60006</t>
  </si>
  <si>
    <t>Автоматич. регулятор перепада  давл. в компл. с запорно-регулировочным клапаном, 1" 250-600 mBar</t>
  </si>
  <si>
    <t>24 102.00 руб.</t>
  </si>
  <si>
    <t>VLC-1143002</t>
  </si>
  <si>
    <t>VT.040.G.30006</t>
  </si>
  <si>
    <t>Автоматич. регулятор перепада  давл. в компл. с запорно-регулировочным клапаном, 1" 50-300 mBar</t>
  </si>
  <si>
    <t>22 897.00 руб.</t>
  </si>
  <si>
    <t>VLC-1143003</t>
  </si>
  <si>
    <t>VT.040.G.60004</t>
  </si>
  <si>
    <t>Автоматич. регулятор перепада  давл. в компл. с запорно-регулировочным клапаном, 1/2" 250-600 mBar</t>
  </si>
  <si>
    <t>21 303.00 руб.</t>
  </si>
  <si>
    <t>VLC-1143004</t>
  </si>
  <si>
    <t>VT.040.G.30004</t>
  </si>
  <si>
    <t>Автоматич. регулятор перепада  давл. в компл. с запорно-регулировочным клапаном, 1/2" 50-300 mBar</t>
  </si>
  <si>
    <t>VLC-1143005</t>
  </si>
  <si>
    <t>VT.040.G.60005</t>
  </si>
  <si>
    <t>Автоматич. регулятор перепада  давл. в компл. с запорно-регулировочным клапаном, 3/4" 250-600 mBar</t>
  </si>
  <si>
    <t>22 493.00 руб.</t>
  </si>
  <si>
    <t>VLC-1143006</t>
  </si>
  <si>
    <t>VT.040.G.30005</t>
  </si>
  <si>
    <t>Автоматич. регулятор перепада  давл. в компл. с запорно-регулировочным клапаном, 3/4" 50-300 mBar</t>
  </si>
  <si>
    <t>22 313.00 руб.</t>
  </si>
  <si>
    <t>VLC-1143007</t>
  </si>
  <si>
    <t>VT.041.G.30006</t>
  </si>
  <si>
    <t>Автоматический регулятор перепада давления 1" 50-300 mBar</t>
  </si>
  <si>
    <t>14 797.00 руб.</t>
  </si>
  <si>
    <t>VLC-1143008</t>
  </si>
  <si>
    <t>VT.041.G.30004</t>
  </si>
  <si>
    <t>Автоматический регулятор перепада давления 1/2" 50-300 mBar</t>
  </si>
  <si>
    <t>14 525.00 руб.</t>
  </si>
  <si>
    <t>VLC-1143009</t>
  </si>
  <si>
    <t>VT.041.G.30005</t>
  </si>
  <si>
    <t>Автоматический регулятор перепада давления 3/4" 50-300 mBar</t>
  </si>
  <si>
    <t>14 774.00 руб.</t>
  </si>
  <si>
    <t>VLC-1143010</t>
  </si>
  <si>
    <t>VT.PICV.G.06</t>
  </si>
  <si>
    <t>Автоматический стабилизатор расхода регулируемый, динамический, 1  вн.-вн</t>
  </si>
  <si>
    <t>10 812.00 руб.</t>
  </si>
  <si>
    <t>VLC-1143011</t>
  </si>
  <si>
    <t>VT.PICV.G.04</t>
  </si>
  <si>
    <t>Автоматический стабилизатор расхода регулируемый, динамический, 1/2  вн.-вн</t>
  </si>
  <si>
    <t>3 537.00 руб.</t>
  </si>
  <si>
    <t>VLC-1143012</t>
  </si>
  <si>
    <t>VT.PICV.G.05</t>
  </si>
  <si>
    <t>Автоматический стабилизатор расхода регулируемый, динамический, 3/4  вн.-вн</t>
  </si>
  <si>
    <t>3 636.00 руб.</t>
  </si>
  <si>
    <t>VLC-1143013</t>
  </si>
  <si>
    <t>Автоматич.стабилизатор расхода,регулируемый,динамический,корпус 1  вн.-вн (590141)</t>
  </si>
  <si>
    <t>10 846.00 руб.</t>
  </si>
  <si>
    <t>VLC-1143014</t>
  </si>
  <si>
    <t>VT.PICV.G.17</t>
  </si>
  <si>
    <t>Автоматический стабилизатор расхода регулируемый, динамический, 1 1/4 вн.-вн (590068)</t>
  </si>
  <si>
    <t>10 432.00 руб.</t>
  </si>
  <si>
    <t>VLC-1143015</t>
  </si>
  <si>
    <t>VT.042.G.30006</t>
  </si>
  <si>
    <t>Запорно-регулировочный клапан 1"</t>
  </si>
  <si>
    <t>8 493.00 руб.</t>
  </si>
  <si>
    <t>VLC-1143016</t>
  </si>
  <si>
    <t>VT.042.G.30004</t>
  </si>
  <si>
    <t>Запорно-регулировочный клапан 1/2"</t>
  </si>
  <si>
    <t>6 878.00 руб.</t>
  </si>
  <si>
    <t>VLC-1143017</t>
  </si>
  <si>
    <t>VT.042.G.30005</t>
  </si>
  <si>
    <t>Запорно-регулировочный клапан 3/4"</t>
  </si>
  <si>
    <t>7 626.00 руб.</t>
  </si>
  <si>
    <t>VLC-1143018</t>
  </si>
  <si>
    <t>VT.PICC.G.035</t>
  </si>
  <si>
    <t>Картридж с встр.рег.клап для корп. 1/2" или 3/4", 16-200 кПа, 37-575 л/ч, Сер. (590123)</t>
  </si>
  <si>
    <t>13 168.00 руб.</t>
  </si>
  <si>
    <t>VLC-1143019</t>
  </si>
  <si>
    <t>VT.PICC.G.136</t>
  </si>
  <si>
    <t>Картридж с встр.рег.клап. для корп. 1", 16-400 кПа, 865-4630 л/ч, Черн (590125)</t>
  </si>
  <si>
    <t>26 070.00 руб.</t>
  </si>
  <si>
    <t>VLC-1143020</t>
  </si>
  <si>
    <t>VT.PICC.G.036</t>
  </si>
  <si>
    <t>Картридж с встр.рег.клап. для корп. 1/2" или 3/4", 30-400 кПа, 64-1110 л/ч, Черн. (590124)</t>
  </si>
  <si>
    <t>VLC-1143021</t>
  </si>
  <si>
    <t>VT.PICC.G.125</t>
  </si>
  <si>
    <t>Картридж с откр. настр. для корп. 1", 17–400 кПа, 535-5830 л/ч, черн/сер (590122)</t>
  </si>
  <si>
    <t>13 220.00 руб.</t>
  </si>
  <si>
    <t>VLC-1143022</t>
  </si>
  <si>
    <t>VT.PICC.G.022</t>
  </si>
  <si>
    <t>Картридж с открытой настройкой. 17-200 кПа, 276-825 л/ч, Красный</t>
  </si>
  <si>
    <t>6 887.00 руб.</t>
  </si>
  <si>
    <t>VLC-1143023</t>
  </si>
  <si>
    <t>VT.PICC.G.020</t>
  </si>
  <si>
    <t>Картридж с открытой настройкой. 17-210 кПа, 100-412 л/ч, Черный</t>
  </si>
  <si>
    <t>6 703.00 руб.</t>
  </si>
  <si>
    <t>VLC-1143024</t>
  </si>
  <si>
    <t>VT.PICC.G.021</t>
  </si>
  <si>
    <t>Картридж с открытой настройкой. 17-210 кПа, 157-609 л/ч, Зеленый</t>
  </si>
  <si>
    <t>6 971.00 руб.</t>
  </si>
  <si>
    <t>VLC-1143025</t>
  </si>
  <si>
    <t>VT.PICC.G.024</t>
  </si>
  <si>
    <t>Картридж с открытой настройкой. 30-400 кПа, 138-615 л/ч, Черный</t>
  </si>
  <si>
    <t>6 746.00 руб.</t>
  </si>
  <si>
    <t>VLC-1143026</t>
  </si>
  <si>
    <t>VT.PICC.G.025</t>
  </si>
  <si>
    <t>Картридж с открытой настройкой. 30-400 кПа, 238-896 л/ч, Зеленый</t>
  </si>
  <si>
    <t>6 852.00 руб.</t>
  </si>
  <si>
    <t>VLC-1143027</t>
  </si>
  <si>
    <t>VT.PICC.G.023</t>
  </si>
  <si>
    <t>Картридж с открытой настройкой. 30-400 кПа, 406-1270 л/ч, Красный</t>
  </si>
  <si>
    <t>6 864.00 руб.</t>
  </si>
  <si>
    <t>VLC-1143028</t>
  </si>
  <si>
    <t>VT.348.N.04</t>
  </si>
  <si>
    <t>Регулятор температуры прямого действия 1/2"</t>
  </si>
  <si>
    <t>3 652.00 руб.</t>
  </si>
  <si>
    <t>Термостатические смесительные клапана VALTEC</t>
  </si>
  <si>
    <t>VLC-1141001</t>
  </si>
  <si>
    <t>VT.MT10NR</t>
  </si>
  <si>
    <t>Трехходовой термостатический смесительный клапанThermomix 1/2"  (не регул.)</t>
  </si>
  <si>
    <t>10 630.00 руб.</t>
  </si>
  <si>
    <t>VLC-1141002</t>
  </si>
  <si>
    <t>VT.MT10RU</t>
  </si>
  <si>
    <t>Трехходовой термостатический смесительный клапан Thermomix 1/2" (регул)</t>
  </si>
  <si>
    <t>10 571.00 руб.</t>
  </si>
  <si>
    <t>Предохранительные клапана</t>
  </si>
  <si>
    <t>Предохранительные клапанa VALTEC</t>
  </si>
  <si>
    <t>VLC-1142001</t>
  </si>
  <si>
    <t>VT.460.0.3</t>
  </si>
  <si>
    <t>Группа безопасности с латунным корпусом (с манометрами 0-4 бар ) (1 /20шт)</t>
  </si>
  <si>
    <t>2 962.00 руб.</t>
  </si>
  <si>
    <t>VLC-1142002</t>
  </si>
  <si>
    <t>VT.461.N.04</t>
  </si>
  <si>
    <t>Группа безопасности бойлера (группа 1/2 + сифон) (1 /8шт)</t>
  </si>
  <si>
    <t>3 361.00 руб.</t>
  </si>
  <si>
    <t>VLC-1142003</t>
  </si>
  <si>
    <t>VT.461.N.05</t>
  </si>
  <si>
    <t>Группа безопасности бойлера (группа 3/4 + сифон + переходник 3/4*1/2) (1 /8шт)</t>
  </si>
  <si>
    <t>4 082.00 руб.</t>
  </si>
  <si>
    <t>VLC-1142007</t>
  </si>
  <si>
    <t>VT.495.0.3</t>
  </si>
  <si>
    <t>Настенная группа безопасности стальная консольная с манометром  0-4 бар (1 /9шт)</t>
  </si>
  <si>
    <t>VLC-1142008</t>
  </si>
  <si>
    <t>VT.1831.N.04</t>
  </si>
  <si>
    <t>Клапан предохр. регул. 1-12 бар 1/2" (6 /96шт)</t>
  </si>
  <si>
    <t>1 291.00 руб.</t>
  </si>
  <si>
    <t>VLC-1142009</t>
  </si>
  <si>
    <t>VT.1831.N.05</t>
  </si>
  <si>
    <t>Клапан предохр. регул. 1-12 бар 3/4" (5 /60шт)</t>
  </si>
  <si>
    <t>2 212.00 руб.</t>
  </si>
  <si>
    <t>VLC-1142010</t>
  </si>
  <si>
    <t>VT.1831.N.06</t>
  </si>
  <si>
    <t>Клапан предохр. регул. 1-12 бар 1" (4 /36шт)</t>
  </si>
  <si>
    <t>3 229.00 руб.</t>
  </si>
  <si>
    <t>VLC-1142011</t>
  </si>
  <si>
    <t>VT.1831.N.07</t>
  </si>
  <si>
    <t>Клапан предохр. регул. 1-12 бар 1 1/4" (2 /18шт)</t>
  </si>
  <si>
    <t>5 523.00 руб.</t>
  </si>
  <si>
    <t>VLC-1142012</t>
  </si>
  <si>
    <t>VT.1831.N.08</t>
  </si>
  <si>
    <t>Клапан предохр. регул. 1-12 бар 1 1/2" (1 /12шт)</t>
  </si>
  <si>
    <t>8 171.00 руб.</t>
  </si>
  <si>
    <t>VLC-1142013</t>
  </si>
  <si>
    <t>VT.1831.N.09</t>
  </si>
  <si>
    <t>Клапан предохр. регул. 1-12 бар 2" (1 /6шт)</t>
  </si>
  <si>
    <t>13 484.00 руб.</t>
  </si>
  <si>
    <t>VLC-1142014</t>
  </si>
  <si>
    <t>VT.496.N.0430</t>
  </si>
  <si>
    <t>Клапан предохр. 1/2" х3 бара, вн.-нар.</t>
  </si>
  <si>
    <t>606.00 руб.</t>
  </si>
  <si>
    <t>VLC-900176</t>
  </si>
  <si>
    <t>VT.1831.RG.04</t>
  </si>
  <si>
    <t>Клапан предохр. регул. 1-16 Бар, 1/2"</t>
  </si>
  <si>
    <t>2 523.00 руб.</t>
  </si>
  <si>
    <t>VLC-900177</t>
  </si>
  <si>
    <t>VT.1831.RG.05</t>
  </si>
  <si>
    <t>Клапан предохр. регул. 1-16 Бар, 3/4"</t>
  </si>
  <si>
    <t>3 791.00 руб.</t>
  </si>
  <si>
    <t>VLC-900178</t>
  </si>
  <si>
    <t>VT.1831.RG.06</t>
  </si>
  <si>
    <t>Клапан предохр. регул. 1-16 Бар, 1"</t>
  </si>
  <si>
    <t>5 128.00 руб.</t>
  </si>
  <si>
    <t>VLC-900179</t>
  </si>
  <si>
    <t>VT.1831.RG.07</t>
  </si>
  <si>
    <t>Клапан предохр. регул. 1-16 Бар, 1 1/4"</t>
  </si>
  <si>
    <t>7 858.00 руб.</t>
  </si>
  <si>
    <t>VLC-900180</t>
  </si>
  <si>
    <t>VT.1831.RG.08</t>
  </si>
  <si>
    <t>Клапан предохр. регул. 1-16 Бар, 1 1/2"</t>
  </si>
  <si>
    <t>9 725.00 руб.</t>
  </si>
  <si>
    <t>VLC-900181</t>
  </si>
  <si>
    <t>VT.1831.RG.09</t>
  </si>
  <si>
    <t>Клапан предохр. регул. 1-16 Бар, 2"</t>
  </si>
  <si>
    <t>13 391.00 руб.</t>
  </si>
  <si>
    <t>VLC-900182</t>
  </si>
  <si>
    <t>VT.1831.RG.10</t>
  </si>
  <si>
    <t>Клапан предохр. регул. 1-16 Бар, 2 1/2"</t>
  </si>
  <si>
    <t>44 763.00 руб.</t>
  </si>
  <si>
    <t>VLC-900183</t>
  </si>
  <si>
    <t>VT.1831.RG.11</t>
  </si>
  <si>
    <t>Клапан предохр. регул. 1-16 Бар, 3"</t>
  </si>
  <si>
    <t>56 247.00 руб.</t>
  </si>
  <si>
    <t>Предохранительные клапана OR (Италия)</t>
  </si>
  <si>
    <t>VLC-900168</t>
  </si>
  <si>
    <t>OR.1831.04</t>
  </si>
  <si>
    <t>Клапан пред-ый 1-12 б.1/2" вн. р.</t>
  </si>
  <si>
    <t>2 873.00 руб.</t>
  </si>
  <si>
    <t>VLC-900169</t>
  </si>
  <si>
    <t>OR.1831.05</t>
  </si>
  <si>
    <t>Клапан пред-ый 1-12 б.3/4" вн. р.</t>
  </si>
  <si>
    <t>3 970.00 руб.</t>
  </si>
  <si>
    <t>VLC-900170</t>
  </si>
  <si>
    <t>OR.1831.06</t>
  </si>
  <si>
    <t>Клапан пред-ый 1-12 б.1" вн. р.</t>
  </si>
  <si>
    <t>5 207.00 руб.</t>
  </si>
  <si>
    <t>VLC-900171</t>
  </si>
  <si>
    <t>OR.1831.07</t>
  </si>
  <si>
    <t>Клапан пред-ый 1-12 б.1 1/4" вн. р.</t>
  </si>
  <si>
    <t>8 523.00 руб.</t>
  </si>
  <si>
    <t>VLC-900172</t>
  </si>
  <si>
    <t>OR.1831.08</t>
  </si>
  <si>
    <t>Клапан пред-ый 1-12 б.1 1/2" вн. р.</t>
  </si>
  <si>
    <t>11 881.00 руб.</t>
  </si>
  <si>
    <t>VLC-900173</t>
  </si>
  <si>
    <t>OR.1831.09</t>
  </si>
  <si>
    <t>Клапан пред-ый 1-12 б.2" вн. р.</t>
  </si>
  <si>
    <t>16 749.00 руб.</t>
  </si>
  <si>
    <t>VLC-900174</t>
  </si>
  <si>
    <t>OR.1831.10</t>
  </si>
  <si>
    <t>Клапан пред-ый 1-12 б.2 1/2" вн. р</t>
  </si>
  <si>
    <t>44 226.00 руб.</t>
  </si>
  <si>
    <t>VLC-900175</t>
  </si>
  <si>
    <t>OR.1831.11</t>
  </si>
  <si>
    <t>Клапан пред-ый 1-12 б.3" вн. р.</t>
  </si>
  <si>
    <t>56 547.00 руб.</t>
  </si>
  <si>
    <t>Предохранительные клапана VIEIR</t>
  </si>
  <si>
    <t>SOS-110001</t>
  </si>
  <si>
    <t>VR33FFK-1.5</t>
  </si>
  <si>
    <t>Клапан предохранительный 1/2"вн х1/2"вн красный VR 1,5 бара (100/10шт)</t>
  </si>
  <si>
    <t>368.90 руб.</t>
  </si>
  <si>
    <t>SOS-110002</t>
  </si>
  <si>
    <t>VR33FFK-3</t>
  </si>
  <si>
    <t>Клапан предохранительный 1/2"вн х1/2"вн красный VR 3 бара (100/10шт)</t>
  </si>
  <si>
    <t>SOS-110003</t>
  </si>
  <si>
    <t>VR33FFK-6</t>
  </si>
  <si>
    <t>Клапан предохранительный 1/2"вн х1/2"вн красный VR 6 бар (100/10шт)</t>
  </si>
  <si>
    <t>SOS-110004</t>
  </si>
  <si>
    <t>VR34FFK-3</t>
  </si>
  <si>
    <t>Клапан предохранительный 1/2"вн х3/4"вн красный VR 3 бара (100/10шт)</t>
  </si>
  <si>
    <t>SOS-110005</t>
  </si>
  <si>
    <t>VR33FMK-1.5</t>
  </si>
  <si>
    <t>Клапан предохранительный 1/2"вн х1/2"нар красный VR 1,5 бара (100/10шт)</t>
  </si>
  <si>
    <t>SOS-110006</t>
  </si>
  <si>
    <t>VR33FMK-3</t>
  </si>
  <si>
    <t>Клапан предохранительный 1/2"вн х1/2"нар красный VR 3 бара (100/10шт)</t>
  </si>
  <si>
    <t>SOS-110007</t>
  </si>
  <si>
    <t>VR33FFC-6</t>
  </si>
  <si>
    <t>Клапан предохранительный 1/2"вн х1/2"вн синий VR 6 бар (100/10шт)</t>
  </si>
  <si>
    <t>SOS-110008</t>
  </si>
  <si>
    <t>VR33FFC-8</t>
  </si>
  <si>
    <t>Клапан предохранительный 1/2"вн х1/2"вн синий VR 8 бар (100/10шт)</t>
  </si>
  <si>
    <t>SOS-110009</t>
  </si>
  <si>
    <t>BL10</t>
  </si>
  <si>
    <t>Клапан предохранительный для водонагревателя 1/2 7 бар (200/10шт)</t>
  </si>
  <si>
    <t>245.44 руб.</t>
  </si>
  <si>
    <t>SOS-110013</t>
  </si>
  <si>
    <t>BL11</t>
  </si>
  <si>
    <t>Клапан предохранительный для водонагревателя 3/4 7 бар (200/10шт)</t>
  </si>
  <si>
    <t>400.14 руб.</t>
  </si>
  <si>
    <t>SOS-110014</t>
  </si>
  <si>
    <t>BL12</t>
  </si>
  <si>
    <t>Группа безопасности бойлера 1/2"x3/4" 7 бар  (200/10шт)</t>
  </si>
  <si>
    <t>1 234.63 руб.</t>
  </si>
  <si>
    <t>SOS-110015</t>
  </si>
  <si>
    <t>VR11KFM-1.5</t>
  </si>
  <si>
    <t>Клапан предохранительный 1/2"вн х1/2"нар  красный VR 1,5 бара (100/10шт)</t>
  </si>
  <si>
    <t>392.70 руб.</t>
  </si>
  <si>
    <t>SOS-110016</t>
  </si>
  <si>
    <t>VR11KFM-3</t>
  </si>
  <si>
    <t>Клапан предохранительный 1/2"вн х1/2"нар  красный VR 3 бара (100/10шт)</t>
  </si>
  <si>
    <t>Предохранительные клапана ZEGOR</t>
  </si>
  <si>
    <t>ZGR-000101</t>
  </si>
  <si>
    <t>QS-3071</t>
  </si>
  <si>
    <t>Клапан предохранительный 1/2"вн х1/2"вн  ZEGOR 1,5 бара (1/100шт)</t>
  </si>
  <si>
    <t>317.42 руб.</t>
  </si>
  <si>
    <t>ZGR-000102</t>
  </si>
  <si>
    <t>QS-3072</t>
  </si>
  <si>
    <t>Клапан предохранительный 2,5 бара 1/2" вн-вн  ZEGOR (1/100шт)</t>
  </si>
  <si>
    <t>309.61 руб.</t>
  </si>
  <si>
    <t>ZGR-000103</t>
  </si>
  <si>
    <t>QS-3070</t>
  </si>
  <si>
    <t>Клапан предохранительный 1/2"вн х1/2"вн  ZEGOR 3 бара (1/100шт)</t>
  </si>
  <si>
    <t>ZGR-000104</t>
  </si>
  <si>
    <t>QS-3073</t>
  </si>
  <si>
    <t>Клапан предохранительный 1/2"вн х1/2"вн  ZEGOR 6 бар (1/100шт)</t>
  </si>
  <si>
    <t>337.26 руб.</t>
  </si>
  <si>
    <t>ZGR-000105</t>
  </si>
  <si>
    <t>QS-3401</t>
  </si>
  <si>
    <t>Клапан предохранительный  бойлера 6 бар с курком 1/2“х1/2“ НВ (35/210шт)</t>
  </si>
  <si>
    <t>290.84 руб.</t>
  </si>
  <si>
    <t>ZGR-000114</t>
  </si>
  <si>
    <t>QS-3070N</t>
  </si>
  <si>
    <t>Клапан предохранительный 1/2"вн х1/2"нар  ZEGOR 3 бара (1/100шт)</t>
  </si>
  <si>
    <t>ZGR-000115</t>
  </si>
  <si>
    <t>QS-3071N</t>
  </si>
  <si>
    <t>Клапан предохранительный 1/2"вн х1/2"нар  ZEGOR 1,5 бара (1/100шт)</t>
  </si>
  <si>
    <t>ZGR-000116</t>
  </si>
  <si>
    <t>QS-3072N</t>
  </si>
  <si>
    <t>Клапан предохранительный 2,5 бара 1/2" вн-нар  ZEGOR (1/100шт)</t>
  </si>
  <si>
    <t>ZGR-000117</t>
  </si>
  <si>
    <t>QS-3073N</t>
  </si>
  <si>
    <t>Клапан предохранительный 1/2"вн х1/2"нар  ZEGOR 6 бар (1/100шт)</t>
  </si>
  <si>
    <t>Редукторы давления</t>
  </si>
  <si>
    <t>Редуктора давления VALTEC</t>
  </si>
  <si>
    <t>VLC-1144001</t>
  </si>
  <si>
    <t>VT.082.N.04</t>
  </si>
  <si>
    <t>Редуктор давления с фильтром и манометром, от 2 до 5 бар 1/2" (1 /36шт)</t>
  </si>
  <si>
    <t>1 721.00 руб.</t>
  </si>
  <si>
    <t>VLC-1144002</t>
  </si>
  <si>
    <t>VT.082.N.05</t>
  </si>
  <si>
    <t>Редуктор давления с фильтром и манометром, от 2 до 5 бар 3/4"</t>
  </si>
  <si>
    <t>3 326.00 руб.</t>
  </si>
  <si>
    <t>VLC-1144003</t>
  </si>
  <si>
    <t>VT.084.N.04</t>
  </si>
  <si>
    <t>Линейный редуктор -ограничитель расхода 1/2"  (1 /36шт)</t>
  </si>
  <si>
    <t>2 397.00 руб.</t>
  </si>
  <si>
    <t>VLC-1144005</t>
  </si>
  <si>
    <t>VT.085.N.0407</t>
  </si>
  <si>
    <t>-Редуктор давления мембранный, от 1 до 7 бар 1/2" (1 /30шт)</t>
  </si>
  <si>
    <t>4 836.00 руб.</t>
  </si>
  <si>
    <t>VLC-1144006</t>
  </si>
  <si>
    <t>VT.085.N.0507</t>
  </si>
  <si>
    <t>Редуктор давления мембранный, от 1 до 7 бар 3/4" (1 /20шт)</t>
  </si>
  <si>
    <t>6 794.00 руб.</t>
  </si>
  <si>
    <t>VLC-1144008</t>
  </si>
  <si>
    <t>VT.086.N.05</t>
  </si>
  <si>
    <t>Редуктор давления от 1 до 5,5 бар 3/4" (1 /80шт)</t>
  </si>
  <si>
    <t>1 729.00 руб.</t>
  </si>
  <si>
    <t>VLC-1144009</t>
  </si>
  <si>
    <t>VT.087.N.0445</t>
  </si>
  <si>
    <t>Редуктор давления поршневой, от 1 до 4,5 бар 1/2" (1 /48шт)</t>
  </si>
  <si>
    <t>1 378.00 руб.</t>
  </si>
  <si>
    <t>VLC-1144010</t>
  </si>
  <si>
    <t>VT.087.N.0545</t>
  </si>
  <si>
    <t>Редуктор давления поршневой, от 1 до 4,5 бар 3/4" (1 /48шт)</t>
  </si>
  <si>
    <t>1 597.00 руб.</t>
  </si>
  <si>
    <t>VLC-1144011</t>
  </si>
  <si>
    <t>VT.087.N.0645</t>
  </si>
  <si>
    <t>Редуктор давления поршневой, от 1 до 4,5 бар 1" (1 /24шт)</t>
  </si>
  <si>
    <t>7 835.00 руб.</t>
  </si>
  <si>
    <t>VLC-1144012</t>
  </si>
  <si>
    <t>VT.087.N.0745</t>
  </si>
  <si>
    <t>Редуктор давления поршневой, от 1 до 4,5 бар 1 1/4" (1 /12шт)</t>
  </si>
  <si>
    <t>12 064.00 руб.</t>
  </si>
  <si>
    <t>VLC-1144013</t>
  </si>
  <si>
    <t>VT.087.N.0845</t>
  </si>
  <si>
    <t>Редуктор давления поршневой, от 1 до 4,5 бар 1 1/2" 91 /6шт)</t>
  </si>
  <si>
    <t>15 715.00 руб.</t>
  </si>
  <si>
    <t>VLC-1144014</t>
  </si>
  <si>
    <t>VT.087.N.0945</t>
  </si>
  <si>
    <t>Редуктор давления поршневой, от 1 до 4,5 бар 2"</t>
  </si>
  <si>
    <t>22 689.00 руб.</t>
  </si>
  <si>
    <t>VLC-1144015</t>
  </si>
  <si>
    <t>VT.088.0.R</t>
  </si>
  <si>
    <t>Манометр для редуктора VT.088.N (1 /100шт)</t>
  </si>
  <si>
    <t>311.00 руб.</t>
  </si>
  <si>
    <t>VLC-1144018</t>
  </si>
  <si>
    <t>VT.515.N.04</t>
  </si>
  <si>
    <t>Подпиточный клапан с фильтром и манометром 1/2" (1 /36шт)</t>
  </si>
  <si>
    <t>2 894.00 руб.</t>
  </si>
  <si>
    <t>VLC-1144020</t>
  </si>
  <si>
    <t>VT.088.N.0455</t>
  </si>
  <si>
    <t>Редуктор давления поршневой с манометром, от 0,5 до 5,5 бар 1/2"</t>
  </si>
  <si>
    <t>2 560.00 руб.</t>
  </si>
  <si>
    <t>VLC-900543</t>
  </si>
  <si>
    <t>VT.081.N.04</t>
  </si>
  <si>
    <t>Редуктор давления поршневой, от 2 до 5 бар 1/2"</t>
  </si>
  <si>
    <t>1 078.00 руб.</t>
  </si>
  <si>
    <t>VLC-900544</t>
  </si>
  <si>
    <t>VT.083.N.04</t>
  </si>
  <si>
    <t>Редуктор давления поршневой, от 1 до 6 бар 1/2"</t>
  </si>
  <si>
    <t>1 548.00 руб.</t>
  </si>
  <si>
    <t>VLC-999011</t>
  </si>
  <si>
    <t>VT.085.N.0607</t>
  </si>
  <si>
    <t>Редуктор давления мембранный, от 1 до 7 бар 1"</t>
  </si>
  <si>
    <t>11 599.00 руб.</t>
  </si>
  <si>
    <t>VLC-999012</t>
  </si>
  <si>
    <t>VT.085.N.0707</t>
  </si>
  <si>
    <t>Редуктор давления мембранный, от 1 до 7 бар 1 1/4"</t>
  </si>
  <si>
    <t>17 043.00 руб.</t>
  </si>
  <si>
    <t>VLC-999013</t>
  </si>
  <si>
    <t>VT.085.N.0807</t>
  </si>
  <si>
    <t>Редуктор давления мембранный, от 1 до 7 бар 1 1/2"</t>
  </si>
  <si>
    <t>27 278.00 руб.</t>
  </si>
  <si>
    <t>VLC-999014</t>
  </si>
  <si>
    <t>VT.085.N.0907</t>
  </si>
  <si>
    <t>Редуктор давления мембранный, от 1 до 7 бар 2"</t>
  </si>
  <si>
    <t>42 865.00 руб.</t>
  </si>
  <si>
    <t>VLC-999015</t>
  </si>
  <si>
    <t>VT.086.NH.06</t>
  </si>
  <si>
    <t>Редуктор давления поршневой PN25, от 1 до 5,5 бар 1"</t>
  </si>
  <si>
    <t>4 232.00 руб.</t>
  </si>
  <si>
    <t>VLC-999016</t>
  </si>
  <si>
    <t>VT.086.NH.07</t>
  </si>
  <si>
    <t>Редуктор давления поршневой PN25, от 1 до 5,5 бар 1 1/4"</t>
  </si>
  <si>
    <t>6 695.00 руб.</t>
  </si>
  <si>
    <t>VLC-999017</t>
  </si>
  <si>
    <t>VT.086.NH.08</t>
  </si>
  <si>
    <t>Редуктор давления поршневой PN25, от 1 до 5,5 бар 1 1/2"</t>
  </si>
  <si>
    <t>9 041.00 руб.</t>
  </si>
  <si>
    <t>VLC-999018</t>
  </si>
  <si>
    <t>VT.086.NH.09</t>
  </si>
  <si>
    <t>Редуктор давления поршневой PN25, от 1 до 5,5 бар 2"</t>
  </si>
  <si>
    <t>11 574.00 руб.</t>
  </si>
  <si>
    <t>Редуктора давления VIEIR</t>
  </si>
  <si>
    <t>SOS-410001</t>
  </si>
  <si>
    <t>BL766</t>
  </si>
  <si>
    <t>Регулятор давления поршневой VR под манометр 1/2  (1/40шт)</t>
  </si>
  <si>
    <t>1 341.19 руб.</t>
  </si>
  <si>
    <t>SOS-410002</t>
  </si>
  <si>
    <t>BL767</t>
  </si>
  <si>
    <t>Регулятор давления поршневой VR под манометр 3/4  (1/40шт)</t>
  </si>
  <si>
    <t>1 478.65 руб.</t>
  </si>
  <si>
    <t>SOS-410003</t>
  </si>
  <si>
    <t>BL769</t>
  </si>
  <si>
    <t>Регулятор давления VR под манометр 1/2 (1/30шт)</t>
  </si>
  <si>
    <t>1 845.99 руб.</t>
  </si>
  <si>
    <t>SOS-410004</t>
  </si>
  <si>
    <t>BL770</t>
  </si>
  <si>
    <t>Регулятор давления VR под манометр 3/4 (1/30шт)</t>
  </si>
  <si>
    <t>1 912.93 руб.</t>
  </si>
  <si>
    <t>SOS-410005</t>
  </si>
  <si>
    <t>BL771</t>
  </si>
  <si>
    <t>Регулятор давления VR под манометр 1 (1/30шт)</t>
  </si>
  <si>
    <t>3 082.10 руб.</t>
  </si>
  <si>
    <t>SOS-410006</t>
  </si>
  <si>
    <t>BL763</t>
  </si>
  <si>
    <t>Регулятор давления VR под манометр 1/2 (1/40шт)</t>
  </si>
  <si>
    <t>749.70 руб.</t>
  </si>
  <si>
    <t>SOS-410007</t>
  </si>
  <si>
    <t>BL764</t>
  </si>
  <si>
    <t>Регулятор давления VR под манометр 3/4 (1/40шт)</t>
  </si>
  <si>
    <t>828.54 руб.</t>
  </si>
  <si>
    <t>SOS-410008</t>
  </si>
  <si>
    <t>BL765</t>
  </si>
  <si>
    <t>1 033.81 руб.</t>
  </si>
  <si>
    <t>SOS-410009</t>
  </si>
  <si>
    <t>BL768</t>
  </si>
  <si>
    <t>Регулятор давления 1/2 под  манометр(1/40шт)</t>
  </si>
  <si>
    <t>1 100.75 руб.</t>
  </si>
  <si>
    <t>SOS-410011</t>
  </si>
  <si>
    <t>VR720</t>
  </si>
  <si>
    <t>Регулятор давления ( РЕДУКТОР) 1/2  "ViEiR" (80шт)</t>
  </si>
  <si>
    <t>600.95 руб.</t>
  </si>
  <si>
    <t>VER-000136</t>
  </si>
  <si>
    <t>BL775</t>
  </si>
  <si>
    <t>Регулятор давления поршневой под манометр 1/2  "ViEiR" (60шт)</t>
  </si>
  <si>
    <t>816.64 руб.</t>
  </si>
  <si>
    <t>VER-000137</t>
  </si>
  <si>
    <t>BL776</t>
  </si>
  <si>
    <t>Регулятор давления поршневой под манометр 3/4" "ViEiR" (60шт)</t>
  </si>
  <si>
    <t>864.24 руб.</t>
  </si>
  <si>
    <t>VER-000216</t>
  </si>
  <si>
    <t>VP53</t>
  </si>
  <si>
    <t>Регулятор давления (РЕДУКТОР) 1/2  "VER-PRO" (20шт)</t>
  </si>
  <si>
    <t>3 852.63 руб.</t>
  </si>
  <si>
    <t>Редуктора давления ZEGOR</t>
  </si>
  <si>
    <t>ZGR-000107</t>
  </si>
  <si>
    <t>QS-3431</t>
  </si>
  <si>
    <t>Регулятор давления поршневой 1/2 ZEGOR регулир. 2-10бар с вых. под манометр (1/50шт)</t>
  </si>
  <si>
    <t>912.81 руб.</t>
  </si>
  <si>
    <t>ZGR-000108</t>
  </si>
  <si>
    <t>QS-3831</t>
  </si>
  <si>
    <t>Регулятор давления поршневой 3/4 ZEGOR регулир. 2-10бар с вых. под манометр (1/50шт)</t>
  </si>
  <si>
    <t>1 052.01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</si>
</sst>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74_86a6_11e9_8101_003048fd731b_189ecdfb_a59f_11ee_a526_047c1617b1431.jpeg"/><Relationship Id="rId2" Type="http://schemas.openxmlformats.org/officeDocument/2006/relationships/image" Target="../media/21186278_86a6_11e9_8101_003048fd731b_189ecdff_a59f_11ee_a526_047c1617b1432.jpeg"/><Relationship Id="rId3" Type="http://schemas.openxmlformats.org/officeDocument/2006/relationships/image" Target="../media/2118627b_86a6_11e9_8101_003048fd731b_189ece03_a59f_11ee_a526_047c1617b1433.jpeg"/><Relationship Id="rId4" Type="http://schemas.openxmlformats.org/officeDocument/2006/relationships/image" Target="../media/2118627e_86a6_11e9_8101_003048fd731b_189ece07_a59f_11ee_a526_047c1617b1434.jpeg"/><Relationship Id="rId5" Type="http://schemas.openxmlformats.org/officeDocument/2006/relationships/image" Target="../media/21186282_86a6_11e9_8101_003048fd731b_189ece0b_a59f_11ee_a526_047c1617b1435.jpeg"/><Relationship Id="rId6" Type="http://schemas.openxmlformats.org/officeDocument/2006/relationships/image" Target="../media/2118628c_86a6_11e9_8101_003048fd731b_189ecded_a59f_11ee_a526_047c1617b1436.jpeg"/><Relationship Id="rId7" Type="http://schemas.openxmlformats.org/officeDocument/2006/relationships/image" Target="../media/21186290_86a6_11e9_8101_003048fd731b_189ecdee_a59f_11ee_a526_047c1617b1437.jpeg"/><Relationship Id="rId8" Type="http://schemas.openxmlformats.org/officeDocument/2006/relationships/image" Target="../media/21186294_86a6_11e9_8101_003048fd731b_189ecdef_a59f_11ee_a526_047c1617b1438.jpeg"/><Relationship Id="rId9" Type="http://schemas.openxmlformats.org/officeDocument/2006/relationships/image" Target="../media/21186298_86a6_11e9_8101_003048fd731b_189ecdf0_a59f_11ee_a526_047c1617b1439.jpeg"/><Relationship Id="rId10" Type="http://schemas.openxmlformats.org/officeDocument/2006/relationships/image" Target="../media/2118629c_86a6_11e9_8101_003048fd731b_6f54f19b_11fe_11ef_a5b8_047c1617b14310.png"/><Relationship Id="rId11" Type="http://schemas.openxmlformats.org/officeDocument/2006/relationships/image" Target="../media/2a604763_f967_11e9_810b_003048fd731b_189ecdf2_a59f_11ee_a526_047c1617b14311.jpeg"/><Relationship Id="rId12" Type="http://schemas.openxmlformats.org/officeDocument/2006/relationships/image" Target="../media/e1867f0f_3767_11ea_810f_003048fd731b_189ecdf3_a59f_11ee_a526_047c1617b14312.jpeg"/><Relationship Id="rId13" Type="http://schemas.openxmlformats.org/officeDocument/2006/relationships/image" Target="../media/1fcb3138_5f91_11eb_822d_003048fd731b_189ecdf4_a59f_11ee_a526_047c1617b14313.jpeg"/><Relationship Id="rId14" Type="http://schemas.openxmlformats.org/officeDocument/2006/relationships/image" Target="../media/65198544_39f6_11eb_81fc_003048fd731b_189ecdf7_a59f_11ee_a526_047c1617b14314.jpeg"/><Relationship Id="rId15" Type="http://schemas.openxmlformats.org/officeDocument/2006/relationships/image" Target="../media/5540d7b1_f5a0_11eb_8302_003048fd731b_a1555440_602e_11ec_a20b_00259070b48715.jpeg"/><Relationship Id="rId16" Type="http://schemas.openxmlformats.org/officeDocument/2006/relationships/image" Target="../media/211862a2_86a6_11e9_8101_003048fd731b_189ece0f_a59f_11ee_a526_047c1617b14316.jpeg"/><Relationship Id="rId17" Type="http://schemas.openxmlformats.org/officeDocument/2006/relationships/image" Target="../media/211862a6_86a6_11e9_8101_003048fd731b_189ece10_a59f_11ee_a526_047c1617b14317.jpeg"/><Relationship Id="rId18" Type="http://schemas.openxmlformats.org/officeDocument/2006/relationships/image" Target="../media/211862aa_86a6_11e9_8101_003048fd731b_189ece11_a59f_11ee_a526_047c1617b14318.jpeg"/><Relationship Id="rId19" Type="http://schemas.openxmlformats.org/officeDocument/2006/relationships/image" Target="../media/211862ae_86a6_11e9_8101_003048fd731b_189ece12_a59f_11ee_a526_047c1617b14319.jpeg"/><Relationship Id="rId20" Type="http://schemas.openxmlformats.org/officeDocument/2006/relationships/image" Target="../media/64b52f15_7c9e_11ea_8111_003048fd731b_189ece13_a59f_11ee_a526_047c1617b14320.jpeg"/><Relationship Id="rId21" Type="http://schemas.openxmlformats.org/officeDocument/2006/relationships/image" Target="../media/1fcb313a_5f91_11eb_822d_003048fd731b_189ece14_a59f_11ee_a526_047c1617b14321.jpeg"/><Relationship Id="rId22" Type="http://schemas.openxmlformats.org/officeDocument/2006/relationships/image" Target="../media/1fcb313c_5f91_11eb_822d_003048fd731b_189ece15_a59f_11ee_a526_047c1617b14322.jpeg"/><Relationship Id="rId23" Type="http://schemas.openxmlformats.org/officeDocument/2006/relationships/image" Target="../media/d0d91a73_7762_11ec_a212_00259070b487_189ece16_a59f_11ee_a526_047c1617b14323.jpeg"/><Relationship Id="rId24" Type="http://schemas.openxmlformats.org/officeDocument/2006/relationships/image" Target="../media/5540d7a3_f5a0_11eb_8302_003048fd731b_6f54f1a7_11fe_11ef_a5b8_047c1617b14324.jpeg"/><Relationship Id="rId25" Type="http://schemas.openxmlformats.org/officeDocument/2006/relationships/image" Target="../media/5540d7a5_f5a0_11eb_8302_003048fd731b_a1555442_602e_11ec_a20b_00259070b48725.jpeg"/><Relationship Id="rId26" Type="http://schemas.openxmlformats.org/officeDocument/2006/relationships/image" Target="../media/27dd1f0e_86a6_11e9_8101_003048fd731b_189eceec_a59f_11ee_a526_047c1617b14326.jpeg"/><Relationship Id="rId27" Type="http://schemas.openxmlformats.org/officeDocument/2006/relationships/image" Target="../media/27dd1f12_86a6_11e9_8101_003048fd731b_189ecef0_a59f_11ee_a526_047c1617b14327.jpeg"/><Relationship Id="rId28" Type="http://schemas.openxmlformats.org/officeDocument/2006/relationships/image" Target="../media/27dd1f15_86a6_11e9_8101_003048fd731b_189ecef4_a59f_11ee_a526_047c1617b14328.jpeg"/><Relationship Id="rId29" Type="http://schemas.openxmlformats.org/officeDocument/2006/relationships/image" Target="../media/27dd1f18_86a6_11e9_8101_003048fd731b_189ecef8_a59f_11ee_a526_047c1617b14329.jpeg"/><Relationship Id="rId30" Type="http://schemas.openxmlformats.org/officeDocument/2006/relationships/image" Target="../media/27dd1f1b_86a6_11e9_8101_003048fd731b_189ecefc_a59f_11ee_a526_047c1617b14330.jpeg"/><Relationship Id="rId31" Type="http://schemas.openxmlformats.org/officeDocument/2006/relationships/image" Target="../media/27dd1f1e_86a6_11e9_8101_003048fd731b_189ecf00_a59f_11ee_a526_047c1617b14331.jpeg"/><Relationship Id="rId32" Type="http://schemas.openxmlformats.org/officeDocument/2006/relationships/image" Target="../media/27dd1f20_86a6_11e9_8101_003048fd731b_189ecf04_a59f_11ee_a526_047c1617b14332.jpeg"/><Relationship Id="rId33" Type="http://schemas.openxmlformats.org/officeDocument/2006/relationships/image" Target="../media/662b1556_3466_11eb_81f3_003048fd731b_189ecf08_a59f_11ee_a526_047c1617b14333.jpeg"/><Relationship Id="rId34" Type="http://schemas.openxmlformats.org/officeDocument/2006/relationships/image" Target="../media/662b1558_3466_11eb_81f3_003048fd731b_189ecf0c_a59f_11ee_a526_047c1617b14334.jpeg"/><Relationship Id="rId35" Type="http://schemas.openxmlformats.org/officeDocument/2006/relationships/image" Target="../media/662b155a_3466_11eb_81f3_003048fd731b_189ecf10_a59f_11ee_a526_047c1617b14335.jpeg"/><Relationship Id="rId36" Type="http://schemas.openxmlformats.org/officeDocument/2006/relationships/image" Target="../media/662b155c_3466_11eb_81f3_003048fd731b_189ecf14_a59f_11ee_a526_047c1617b14336.jpeg"/><Relationship Id="rId37" Type="http://schemas.openxmlformats.org/officeDocument/2006/relationships/image" Target="../media/662b155e_3466_11eb_81f3_003048fd731b_189ecf18_a59f_11ee_a526_047c1617b14337.jpeg"/><Relationship Id="rId38" Type="http://schemas.openxmlformats.org/officeDocument/2006/relationships/image" Target="../media/662b1560_3466_11eb_81f3_003048fd731b_189ecf1c_a59f_11ee_a526_047c1617b14338.jpeg"/><Relationship Id="rId39" Type="http://schemas.openxmlformats.org/officeDocument/2006/relationships/image" Target="../media/662b1562_3466_11eb_81f3_003048fd731b_189ecf20_a59f_11ee_a526_047c1617b14339.jpeg"/><Relationship Id="rId40" Type="http://schemas.openxmlformats.org/officeDocument/2006/relationships/image" Target="../media/662b1564_3466_11eb_81f3_003048fd731b_189ecf24_a59f_11ee_a526_047c1617b14340.jpeg"/><Relationship Id="rId41" Type="http://schemas.openxmlformats.org/officeDocument/2006/relationships/image" Target="../media/3a76c3cd_0b65_11ec_831e_003048fd731b_189ecf28_a59f_11ee_a526_047c1617b14341.jpeg"/><Relationship Id="rId42" Type="http://schemas.openxmlformats.org/officeDocument/2006/relationships/image" Target="../media/65637da2_0b65_11ec_831e_003048fd731b_189ecf2c_a59f_11ee_a526_047c1617b14342.jpeg"/><Relationship Id="rId43" Type="http://schemas.openxmlformats.org/officeDocument/2006/relationships/image" Target="../media/27dd1ec8_86a6_11e9_8101_003048fd731b_189ecea4_a59f_11ee_a526_047c1617b14343.jpeg"/><Relationship Id="rId44" Type="http://schemas.openxmlformats.org/officeDocument/2006/relationships/image" Target="../media/27dd1eca_86a6_11e9_8101_003048fd731b_189ecea8_a59f_11ee_a526_047c1617b14344.jpeg"/><Relationship Id="rId45" Type="http://schemas.openxmlformats.org/officeDocument/2006/relationships/image" Target="../media/27dd1ecc_86a6_11e9_8101_003048fd731b_189eceac_a59f_11ee_a526_047c1617b14345.jpeg"/><Relationship Id="rId46" Type="http://schemas.openxmlformats.org/officeDocument/2006/relationships/image" Target="../media/27dd1ece_86a6_11e9_8101_003048fd731b_189eceb0_a59f_11ee_a526_047c1617b14346.jpeg"/><Relationship Id="rId47" Type="http://schemas.openxmlformats.org/officeDocument/2006/relationships/image" Target="../media/27dd1ed0_86a6_11e9_8101_003048fd731b_189eceb4_a59f_11ee_a526_047c1617b14347.jpeg"/><Relationship Id="rId48" Type="http://schemas.openxmlformats.org/officeDocument/2006/relationships/image" Target="../media/27dd1ed2_86a6_11e9_8101_003048fd731b_189eceb8_a59f_11ee_a526_047c1617b14348.jpeg"/><Relationship Id="rId49" Type="http://schemas.openxmlformats.org/officeDocument/2006/relationships/image" Target="../media/27dd1ed4_86a6_11e9_8101_003048fd731b_189ecebc_a59f_11ee_a526_047c1617b14349.jpeg"/><Relationship Id="rId50" Type="http://schemas.openxmlformats.org/officeDocument/2006/relationships/image" Target="../media/27dd1ed6_86a6_11e9_8101_003048fd731b_189ecec0_a59f_11ee_a526_047c1617b14350.jpeg"/><Relationship Id="rId51" Type="http://schemas.openxmlformats.org/officeDocument/2006/relationships/image" Target="../media/27dd1ed8_86a6_11e9_8101_003048fd731b_189ecec4_a59f_11ee_a526_047c1617b14351.jpeg"/><Relationship Id="rId52" Type="http://schemas.openxmlformats.org/officeDocument/2006/relationships/image" Target="../media/27dd1eda_86a6_11e9_8101_003048fd731b_189ecec8_a59f_11ee_a526_047c1617b14352.jpeg"/><Relationship Id="rId53" Type="http://schemas.openxmlformats.org/officeDocument/2006/relationships/image" Target="../media/27dd1ede_86a6_11e9_8101_003048fd731b_189ececc_a59f_11ee_a526_047c1617b14353.jpeg"/><Relationship Id="rId54" Type="http://schemas.openxmlformats.org/officeDocument/2006/relationships/image" Target="../media/27dd1ee2_86a6_11e9_8101_003048fd731b_189eced0_a59f_11ee_a526_047c1617b14354.jpeg"/><Relationship Id="rId55" Type="http://schemas.openxmlformats.org/officeDocument/2006/relationships/image" Target="../media/27dd1ee6_86a6_11e9_8101_003048fd731b_189eced4_a59f_11ee_a526_047c1617b14355.jpeg"/><Relationship Id="rId56" Type="http://schemas.openxmlformats.org/officeDocument/2006/relationships/image" Target="../media/27dd1ee8_86a6_11e9_8101_003048fd731b_189eced8_a59f_11ee_a526_047c1617b14356.jpeg"/><Relationship Id="rId57" Type="http://schemas.openxmlformats.org/officeDocument/2006/relationships/image" Target="../media/27dd1eea_86a6_11e9_8101_003048fd731b_189ecedc_a59f_11ee_a526_047c1617b14357.jpeg"/><Relationship Id="rId58" Type="http://schemas.openxmlformats.org/officeDocument/2006/relationships/image" Target="../media/27dd1eec_86a6_11e9_8101_003048fd731b_189ecee0_a59f_11ee_a526_047c1617b14358.jpeg"/><Relationship Id="rId59" Type="http://schemas.openxmlformats.org/officeDocument/2006/relationships/image" Target="../media/27dd1eee_86a6_11e9_8101_003048fd731b_189ecee4_a59f_11ee_a526_047c1617b14359.jpeg"/><Relationship Id="rId60" Type="http://schemas.openxmlformats.org/officeDocument/2006/relationships/image" Target="../media/27dd1ef0_86a6_11e9_8101_003048fd731b_634a4356_f953_11e9_810b_003048fd731b60.jpeg"/><Relationship Id="rId61" Type="http://schemas.openxmlformats.org/officeDocument/2006/relationships/image" Target="../media/27dd1ef2_86a6_11e9_8101_003048fd731b_634a4357_f953_11e9_810b_003048fd731b61.jpeg"/><Relationship Id="rId62" Type="http://schemas.openxmlformats.org/officeDocument/2006/relationships/image" Target="../media/27dd1ef4_86a6_11e9_8101_003048fd731b_634a4358_f953_11e9_810b_003048fd731b62.jpeg"/><Relationship Id="rId63" Type="http://schemas.openxmlformats.org/officeDocument/2006/relationships/image" Target="../media/27dd1ef6_86a6_11e9_8101_003048fd731b_634a4359_f953_11e9_810b_003048fd731b63.jpeg"/><Relationship Id="rId64" Type="http://schemas.openxmlformats.org/officeDocument/2006/relationships/image" Target="../media/27dd1ef8_86a6_11e9_8101_003048fd731b_634a435a_f953_11e9_810b_003048fd731b64.jpeg"/><Relationship Id="rId65" Type="http://schemas.openxmlformats.org/officeDocument/2006/relationships/image" Target="../media/27dd1efa_86a6_11e9_8101_003048fd731b_634a435b_f953_11e9_810b_003048fd731b65.jpeg"/><Relationship Id="rId66" Type="http://schemas.openxmlformats.org/officeDocument/2006/relationships/image" Target="../media/27dd1efe_86a6_11e9_8101_003048fd731b_634a435c_f953_11e9_810b_003048fd731b66.jpeg"/><Relationship Id="rId67" Type="http://schemas.openxmlformats.org/officeDocument/2006/relationships/image" Target="../media/27dd1f02_86a6_11e9_8101_003048fd731b_634a435d_f953_11e9_810b_003048fd731b67.jpeg"/><Relationship Id="rId68" Type="http://schemas.openxmlformats.org/officeDocument/2006/relationships/image" Target="../media/27dd1f04_86a6_11e9_8101_003048fd731b_634a435e_f953_11e9_810b_003048fd731b68.jpeg"/><Relationship Id="rId69" Type="http://schemas.openxmlformats.org/officeDocument/2006/relationships/image" Target="../media/27dd1f08_86a6_11e9_8101_003048fd731b_634a435f_f953_11e9_810b_003048fd731b69.jpeg"/><Relationship Id="rId70" Type="http://schemas.openxmlformats.org/officeDocument/2006/relationships/image" Target="../media/27dd1f0a_86a6_11e9_8101_003048fd731b_189ecee8_a59f_11ee_a526_047c1617b14370.jpeg"/><Relationship Id="rId71" Type="http://schemas.openxmlformats.org/officeDocument/2006/relationships/image" Target="../media/27dd1ec1_86a6_11e9_8101_003048fd731b_189ece9c_a59f_11ee_a526_047c1617b14371.jpeg"/><Relationship Id="rId72" Type="http://schemas.openxmlformats.org/officeDocument/2006/relationships/image" Target="../media/27dd1ec4_86a6_11e9_8101_003048fd731b_189ecea0_a59f_11ee_a526_047c1617b14372.jpeg"/><Relationship Id="rId73" Type="http://schemas.openxmlformats.org/officeDocument/2006/relationships/image" Target="../media/21186219_86a6_11e9_8101_003048fd731b_189ece18_a59f_11ee_a526_047c1617b14373.jpeg"/><Relationship Id="rId74" Type="http://schemas.openxmlformats.org/officeDocument/2006/relationships/image" Target="../media/2118621c_86a6_11e9_8101_003048fd731b_189ece1c_a59f_11ee_a526_047c1617b14374.jpeg"/><Relationship Id="rId75" Type="http://schemas.openxmlformats.org/officeDocument/2006/relationships/image" Target="../media/2118621f_86a6_11e9_8101_003048fd731b_189ece20_a59f_11ee_a526_047c1617b14375.jpeg"/><Relationship Id="rId76" Type="http://schemas.openxmlformats.org/officeDocument/2006/relationships/image" Target="../media/2118622e_86a6_11e9_8101_003048fd731b_189ece24_a59f_11ee_a526_047c1617b14376.jpeg"/><Relationship Id="rId77" Type="http://schemas.openxmlformats.org/officeDocument/2006/relationships/image" Target="../media/21186231_86a6_11e9_8101_003048fd731b_d7887d73_a59e_11ee_a526_047c1617b14377.jpeg"/><Relationship Id="rId78" Type="http://schemas.openxmlformats.org/officeDocument/2006/relationships/image" Target="../media/21186235_86a6_11e9_8101_003048fd731b_189ecd90_a59f_11ee_a526_047c1617b14378.jpeg"/><Relationship Id="rId79" Type="http://schemas.openxmlformats.org/officeDocument/2006/relationships/image" Target="../media/21186239_86a6_11e9_8101_003048fd731b_189ecd94_a59f_11ee_a526_047c1617b14379.jpeg"/><Relationship Id="rId80" Type="http://schemas.openxmlformats.org/officeDocument/2006/relationships/image" Target="../media/2118623d_86a6_11e9_8101_003048fd731b_189ecd98_a59f_11ee_a526_047c1617b14380.jpeg"/><Relationship Id="rId81" Type="http://schemas.openxmlformats.org/officeDocument/2006/relationships/image" Target="../media/21186241_86a6_11e9_8101_003048fd731b_189ecd9c_a59f_11ee_a526_047c1617b14381.jpeg"/><Relationship Id="rId82" Type="http://schemas.openxmlformats.org/officeDocument/2006/relationships/image" Target="../media/21186244_86a6_11e9_8101_003048fd731b_189ecda0_a59f_11ee_a526_047c1617b14382.jpeg"/><Relationship Id="rId83" Type="http://schemas.openxmlformats.org/officeDocument/2006/relationships/image" Target="../media/d981dabd_77ea_11ea_8111_003048fd731b_189ecda4_a59f_11ee_a526_047c1617b14383.jpeg"/><Relationship Id="rId84" Type="http://schemas.openxmlformats.org/officeDocument/2006/relationships/image" Target="../media/662b15b0_3466_11eb_81f3_003048fd731b_189ecda8_a59f_11ee_a526_047c1617b14384.jpeg"/><Relationship Id="rId85" Type="http://schemas.openxmlformats.org/officeDocument/2006/relationships/image" Target="../media/662b15b2_3466_11eb_81f3_003048fd731b_189ecdac_a59f_11ee_a526_047c1617b14385.jpeg"/><Relationship Id="rId86" Type="http://schemas.openxmlformats.org/officeDocument/2006/relationships/image" Target="../media/662b15b4_3466_11eb_81f3_003048fd731b_189ecdb0_a59f_11ee_a526_047c1617b14386.jpeg"/><Relationship Id="rId87" Type="http://schemas.openxmlformats.org/officeDocument/2006/relationships/image" Target="../media/662b15b6_3466_11eb_81f3_003048fd731b_189ecdb4_a59f_11ee_a526_047c1617b14387.jpeg"/><Relationship Id="rId88" Type="http://schemas.openxmlformats.org/officeDocument/2006/relationships/image" Target="../media/662b15b8_3466_11eb_81f3_003048fd731b_189ecdb8_a59f_11ee_a526_047c1617b14388.jpeg"/><Relationship Id="rId89" Type="http://schemas.openxmlformats.org/officeDocument/2006/relationships/image" Target="../media/662b15ba_3466_11eb_81f3_003048fd731b_189ecdbc_a59f_11ee_a526_047c1617b14389.jpeg"/><Relationship Id="rId90" Type="http://schemas.openxmlformats.org/officeDocument/2006/relationships/image" Target="../media/662b15bc_3466_11eb_81f3_003048fd731b_189ecdc0_a59f_11ee_a526_047c1617b14390.jpeg"/><Relationship Id="rId91" Type="http://schemas.openxmlformats.org/officeDocument/2006/relationships/image" Target="../media/662b15be_3466_11eb_81f3_003048fd731b_189ecdc4_a59f_11ee_a526_047c1617b14391.jpeg"/><Relationship Id="rId92" Type="http://schemas.openxmlformats.org/officeDocument/2006/relationships/image" Target="../media/662b15a0_3466_11eb_81f3_003048fd731b_189ecdc8_a59f_11ee_a526_047c1617b14392.jpeg"/><Relationship Id="rId93" Type="http://schemas.openxmlformats.org/officeDocument/2006/relationships/image" Target="../media/662b15a2_3466_11eb_81f3_003048fd731b_189ecdcc_a59f_11ee_a526_047c1617b14393.jpeg"/><Relationship Id="rId94" Type="http://schemas.openxmlformats.org/officeDocument/2006/relationships/image" Target="../media/662b15a4_3466_11eb_81f3_003048fd731b_189ecdd0_a59f_11ee_a526_047c1617b14394.jpeg"/><Relationship Id="rId95" Type="http://schemas.openxmlformats.org/officeDocument/2006/relationships/image" Target="../media/662b15a6_3466_11eb_81f3_003048fd731b_189ecdd4_a59f_11ee_a526_047c1617b14395.jpeg"/><Relationship Id="rId96" Type="http://schemas.openxmlformats.org/officeDocument/2006/relationships/image" Target="../media/662b15a8_3466_11eb_81f3_003048fd731b_189ecdd8_a59f_11ee_a526_047c1617b14396.jpeg"/><Relationship Id="rId97" Type="http://schemas.openxmlformats.org/officeDocument/2006/relationships/image" Target="../media/662b15aa_3466_11eb_81f3_003048fd731b_189ecddc_a59f_11ee_a526_047c1617b14397.jpeg"/><Relationship Id="rId98" Type="http://schemas.openxmlformats.org/officeDocument/2006/relationships/image" Target="../media/662b15ac_3466_11eb_81f3_003048fd731b_189ecde0_a59f_11ee_a526_047c1617b14398.jpeg"/><Relationship Id="rId99" Type="http://schemas.openxmlformats.org/officeDocument/2006/relationships/image" Target="../media/662b15ae_3466_11eb_81f3_003048fd731b_189ecde4_a59f_11ee_a526_047c1617b14399.jpeg"/><Relationship Id="rId100" Type="http://schemas.openxmlformats.org/officeDocument/2006/relationships/image" Target="../media/21186248_86a6_11e9_8101_003048fd731b_21d4f5bf_793a_11f0_a79f_047c1617b143100.jpeg"/><Relationship Id="rId101" Type="http://schemas.openxmlformats.org/officeDocument/2006/relationships/image" Target="../media/2118624c_86a6_11e9_8101_003048fd731b_21d4f5c0_793a_11f0_a79f_047c1617b143101.jpeg"/><Relationship Id="rId102" Type="http://schemas.openxmlformats.org/officeDocument/2006/relationships/image" Target="../media/21186250_86a6_11e9_8101_003048fd731b_21d4f5c1_793a_11f0_a79f_047c1617b143102.jpeg"/><Relationship Id="rId103" Type="http://schemas.openxmlformats.org/officeDocument/2006/relationships/image" Target="../media/21186254_86a6_11e9_8101_003048fd731b_21d4f5c4_793a_11f0_a79f_047c1617b143103.jpeg"/><Relationship Id="rId104" Type="http://schemas.openxmlformats.org/officeDocument/2006/relationships/image" Target="../media/21186258_86a6_11e9_8101_003048fd731b_6f54f1ab_11fe_11ef_a5b8_047c1617b143104.jpeg"/><Relationship Id="rId105" Type="http://schemas.openxmlformats.org/officeDocument/2006/relationships/image" Target="../media/2118625c_86a6_11e9_8101_003048fd731b_6f54f1ac_11fe_11ef_a5b8_047c1617b143105.jpeg"/><Relationship Id="rId106" Type="http://schemas.openxmlformats.org/officeDocument/2006/relationships/image" Target="../media/21186260_86a6_11e9_8101_003048fd731b_21d4f5c2_793a_11f0_a79f_047c1617b143106.jpeg"/><Relationship Id="rId107" Type="http://schemas.openxmlformats.org/officeDocument/2006/relationships/image" Target="../media/21186264_86a6_11e9_8101_003048fd731b_21d4f5c3_793a_11f0_a79f_047c1617b143107.jpeg"/><Relationship Id="rId108" Type="http://schemas.openxmlformats.org/officeDocument/2006/relationships/image" Target="../media/21186268_86a6_11e9_8101_003048fd731b_d7887d62_a59e_11ee_a526_047c1617b143108.jpeg"/><Relationship Id="rId109" Type="http://schemas.openxmlformats.org/officeDocument/2006/relationships/image" Target="../media/2a60475f_f967_11e9_810b_003048fd731b_d7887d63_a59e_11ee_a526_047c1617b143109.jpeg"/><Relationship Id="rId110" Type="http://schemas.openxmlformats.org/officeDocument/2006/relationships/image" Target="../media/2a604761_f967_11e9_810b_003048fd731b_4b3c1c58_5a46_11f0_a775_047c1617b143110.jpeg"/><Relationship Id="rId111" Type="http://schemas.openxmlformats.org/officeDocument/2006/relationships/image" Target="../media/9238bc92_0c3e_11eb_81bc_003048fd731b_d7887d65_a59e_11ee_a526_047c1617b143111.jpeg"/><Relationship Id="rId112" Type="http://schemas.openxmlformats.org/officeDocument/2006/relationships/image" Target="../media/9238bc94_0c3e_11eb_81bc_003048fd731b_d7887d66_a59e_11ee_a526_047c1617b143112.jpeg"/><Relationship Id="rId113" Type="http://schemas.openxmlformats.org/officeDocument/2006/relationships/image" Target="../media/5540d7a7_f5a0_11eb_8302_003048fd731b_189ecde8_a59f_11ee_a526_047c1617b143113.jpeg"/><Relationship Id="rId114" Type="http://schemas.openxmlformats.org/officeDocument/2006/relationships/image" Target="../media/5540d7a9_f5a0_11eb_8302_003048fd731b_189ecde9_a59f_11ee_a526_047c1617b143114.jpeg"/><Relationship Id="rId115" Type="http://schemas.openxmlformats.org/officeDocument/2006/relationships/image" Target="../media/5540d7ab_f5a0_11eb_8302_003048fd731b_189ecdea_a59f_11ee_a526_047c1617b143115.jpeg"/><Relationship Id="rId116" Type="http://schemas.openxmlformats.org/officeDocument/2006/relationships/image" Target="../media/5540d7ad_f5a0_11eb_8302_003048fd731b_189ecdeb_a59f_11ee_a526_047c1617b143116.jpeg"/><Relationship Id="rId117" Type="http://schemas.openxmlformats.org/officeDocument/2006/relationships/image" Target="../media/5540d7af_f5a0_11eb_8302_003048fd731b_189ecdec_a59f_11ee_a526_047c1617b143117.jpeg"/><Relationship Id="rId118" Type="http://schemas.openxmlformats.org/officeDocument/2006/relationships/image" Target="../media/29b1cbb7_3e5b_11ec_836e_003048fd731b_a155543c_602e_11ec_a20b_00259070b487118.jpeg"/><Relationship Id="rId119" Type="http://schemas.openxmlformats.org/officeDocument/2006/relationships/image" Target="../media/29b1cbb9_3e5b_11ec_836e_003048fd731b_a155543d_602e_11ec_a20b_00259070b487119.jpeg"/><Relationship Id="rId120" Type="http://schemas.openxmlformats.org/officeDocument/2006/relationships/image" Target="../media/29b1cbbb_3e5b_11ec_836e_003048fd731b_a155543e_602e_11ec_a20b_00259070b487120.jpeg"/><Relationship Id="rId121" Type="http://schemas.openxmlformats.org/officeDocument/2006/relationships/image" Target="../media/29b1cbbd_3e5b_11ec_836e_003048fd731b_a155543f_602e_11ec_a20b_00259070b487121.jpeg"/><Relationship Id="rId122" Type="http://schemas.openxmlformats.org/officeDocument/2006/relationships/image" Target="../media/211862d4_86a6_11e9_8101_003048fd731b_189ece34_a59f_11ee_a526_047c1617b143122.jpeg"/><Relationship Id="rId123" Type="http://schemas.openxmlformats.org/officeDocument/2006/relationships/image" Target="../media/211862d7_86a6_11e9_8101_003048fd731b_189ece38_a59f_11ee_a526_047c1617b143123.jpeg"/><Relationship Id="rId124" Type="http://schemas.openxmlformats.org/officeDocument/2006/relationships/image" Target="../media/211862d9_86a6_11e9_8101_003048fd731b_189ece3c_a59f_11ee_a526_047c1617b143124.jpeg"/><Relationship Id="rId125" Type="http://schemas.openxmlformats.org/officeDocument/2006/relationships/image" Target="../media/211862de_86a6_11e9_8101_003048fd731b_189ece44_a59f_11ee_a526_047c1617b143125.jpeg"/><Relationship Id="rId126" Type="http://schemas.openxmlformats.org/officeDocument/2006/relationships/image" Target="../media/211862e1_86a6_11e9_8101_003048fd731b_189ece48_a59f_11ee_a526_047c1617b143126.jpeg"/><Relationship Id="rId127" Type="http://schemas.openxmlformats.org/officeDocument/2006/relationships/image" Target="../media/27dd1e9d_86a6_11e9_8101_003048fd731b_189ece50_a59f_11ee_a526_047c1617b143127.jpeg"/><Relationship Id="rId128" Type="http://schemas.openxmlformats.org/officeDocument/2006/relationships/image" Target="../media/27dd1ea0_86a6_11e9_8101_003048fd731b_189ece54_a59f_11ee_a526_047c1617b143128.jpeg"/><Relationship Id="rId129" Type="http://schemas.openxmlformats.org/officeDocument/2006/relationships/image" Target="../media/27dd1ea3_86a6_11e9_8101_003048fd731b_189ece58_a59f_11ee_a526_047c1617b143129.jpeg"/><Relationship Id="rId130" Type="http://schemas.openxmlformats.org/officeDocument/2006/relationships/image" Target="../media/27dd1ea6_86a6_11e9_8101_003048fd731b_189ece5c_a59f_11ee_a526_047c1617b143130.jpeg"/><Relationship Id="rId131" Type="http://schemas.openxmlformats.org/officeDocument/2006/relationships/image" Target="../media/27dd1ea9_86a6_11e9_8101_003048fd731b_189ece60_a59f_11ee_a526_047c1617b143131.jpeg"/><Relationship Id="rId132" Type="http://schemas.openxmlformats.org/officeDocument/2006/relationships/image" Target="../media/27dd1eac_86a6_11e9_8101_003048fd731b_189ece64_a59f_11ee_a526_047c1617b143132.jpeg"/><Relationship Id="rId133" Type="http://schemas.openxmlformats.org/officeDocument/2006/relationships/image" Target="../media/27dd1eaf_86a6_11e9_8101_003048fd731b_189ece68_a59f_11ee_a526_047c1617b143133.jpeg"/><Relationship Id="rId134" Type="http://schemas.openxmlformats.org/officeDocument/2006/relationships/image" Target="../media/27dd1eb1_86a6_11e9_8101_003048fd731b_d9a655f4_f1e4_11ef_a6e1_047c1617b143134.jpeg"/><Relationship Id="rId135" Type="http://schemas.openxmlformats.org/officeDocument/2006/relationships/image" Target="../media/27dd1eba_86a6_11e9_8101_003048fd731b_189ece70_a59f_11ee_a526_047c1617b143135.jpeg"/><Relationship Id="rId136" Type="http://schemas.openxmlformats.org/officeDocument/2006/relationships/image" Target="../media/4687ac51_ffbc_11e9_810b_003048fd731b_189ece78_a59f_11ee_a526_047c1617b143136.jpeg"/><Relationship Id="rId137" Type="http://schemas.openxmlformats.org/officeDocument/2006/relationships/image" Target="../media/aff82a9c_1073_11ee_a463_047c1617b143_6f54f1b1_11fe_11ef_a5b8_047c1617b143137.jpeg"/><Relationship Id="rId138" Type="http://schemas.openxmlformats.org/officeDocument/2006/relationships/image" Target="../media/cadd875f_207c_11ee_a47a_047c1617b143_6f54f1b5_11fe_11ef_a5b8_047c1617b143138.jpeg"/><Relationship Id="rId139" Type="http://schemas.openxmlformats.org/officeDocument/2006/relationships/image" Target="../media/3a76c3bd_0b65_11ec_831e_003048fd731b_189ece7c_a59f_11ee_a526_047c1617b143139.jpeg"/><Relationship Id="rId140" Type="http://schemas.openxmlformats.org/officeDocument/2006/relationships/image" Target="../media/3a76c3bf_0b65_11ec_831e_003048fd731b_189ece80_a59f_11ee_a526_047c1617b143140.jpeg"/><Relationship Id="rId141" Type="http://schemas.openxmlformats.org/officeDocument/2006/relationships/image" Target="../media/3a76c3c1_0b65_11ec_831e_003048fd731b_189ece84_a59f_11ee_a526_047c1617b143141.jpeg"/><Relationship Id="rId142" Type="http://schemas.openxmlformats.org/officeDocument/2006/relationships/image" Target="../media/3a76c3c3_0b65_11ec_831e_003048fd731b_189ece88_a59f_11ee_a526_047c1617b143142.jpeg"/><Relationship Id="rId143" Type="http://schemas.openxmlformats.org/officeDocument/2006/relationships/image" Target="../media/3a76c3c5_0b65_11ec_831e_003048fd731b_189ece8c_a59f_11ee_a526_047c1617b143143.jpeg"/><Relationship Id="rId144" Type="http://schemas.openxmlformats.org/officeDocument/2006/relationships/image" Target="../media/3a76c3c7_0b65_11ec_831e_003048fd731b_189ece90_a59f_11ee_a526_047c1617b143144.jpeg"/><Relationship Id="rId145" Type="http://schemas.openxmlformats.org/officeDocument/2006/relationships/image" Target="../media/3a76c3c9_0b65_11ec_831e_003048fd731b_189ece94_a59f_11ee_a526_047c1617b143145.jpeg"/><Relationship Id="rId146" Type="http://schemas.openxmlformats.org/officeDocument/2006/relationships/image" Target="../media/3a76c3cb_0b65_11ec_831e_003048fd731b_189ece98_a59f_11ee_a526_047c1617b143146.jpeg"/><Relationship Id="rId147" Type="http://schemas.openxmlformats.org/officeDocument/2006/relationships/image" Target="../media/211862bf_86a6_11e9_8101_003048fd731b_189ece28_a59f_11ee_a526_047c1617b143147.jpeg"/><Relationship Id="rId148" Type="http://schemas.openxmlformats.org/officeDocument/2006/relationships/image" Target="../media/211862c3_86a6_11e9_8101_003048fd731b_189ece29_a59f_11ee_a526_047c1617b143148.jpeg"/><Relationship Id="rId149" Type="http://schemas.openxmlformats.org/officeDocument/2006/relationships/image" Target="../media/211862c7_86a6_11e9_8101_003048fd731b_189ece2a_a59f_11ee_a526_047c1617b143149.jpeg"/><Relationship Id="rId150" Type="http://schemas.openxmlformats.org/officeDocument/2006/relationships/image" Target="../media/211862cb_86a6_11e9_8101_003048fd731b_189ece2b_a59f_11ee_a526_047c1617b143150.jpeg"/><Relationship Id="rId151" Type="http://schemas.openxmlformats.org/officeDocument/2006/relationships/image" Target="../media/211862cf_86a6_11e9_8101_003048fd731b_189ece2c_a59f_11ee_a526_047c1617b143151.jpeg"/><Relationship Id="rId152" Type="http://schemas.openxmlformats.org/officeDocument/2006/relationships/image" Target="../media/394360d9_c40a_11ea_8158_003048fd731b_189ece2d_a59f_11ee_a526_047c1617b143152.jpeg"/><Relationship Id="rId153" Type="http://schemas.openxmlformats.org/officeDocument/2006/relationships/image" Target="../media/1c9ed0ef_aad1_11ea_8138_003048fd731b_189ece2e_a59f_11ee_a526_047c1617b143153.jpeg"/><Relationship Id="rId154" Type="http://schemas.openxmlformats.org/officeDocument/2006/relationships/image" Target="../media/b3858dc1_8705_11ea_8112_003048fd731b_189ece2f_a59f_11ee_a526_047c1617b143154.jpeg"/><Relationship Id="rId155" Type="http://schemas.openxmlformats.org/officeDocument/2006/relationships/image" Target="../media/0ec51d6a_bcf8_11ea_814f_003048fd731b_189ece30_a59f_11ee_a526_047c1617b143155.jpeg"/><Relationship Id="rId156" Type="http://schemas.openxmlformats.org/officeDocument/2006/relationships/image" Target="../media/3650f782_f3c8_11eb_82ff_003048fd731b_189ece31_a59f_11ee_a526_047c1617b143156.jpeg"/><Relationship Id="rId157" Type="http://schemas.openxmlformats.org/officeDocument/2006/relationships/image" Target="../media/45f592a2_4009_11ec_8370_003048fd731b_6f54f1b9_11fe_11ef_a5b8_047c1617b143157.png"/><Relationship Id="rId158" Type="http://schemas.openxmlformats.org/officeDocument/2006/relationships/image" Target="../media/45f592a4_4009_11ec_8370_003048fd731b_6f54f1bc_11fe_11ef_a5b8_047c1617b143158.png"/><Relationship Id="rId159" Type="http://schemas.openxmlformats.org/officeDocument/2006/relationships/image" Target="../media/d0d91a7f_7762_11ec_a212_00259070b487_6f54f1c1_11fe_11ef_a5b8_047c1617b143159.png"/><Relationship Id="rId160" Type="http://schemas.openxmlformats.org/officeDocument/2006/relationships/image" Target="../media/5540d7b3_f5a0_11eb_8302_003048fd731b_a1555443_602e_11ec_a20b_00259070b487160.jpeg"/><Relationship Id="rId161" Type="http://schemas.openxmlformats.org/officeDocument/2006/relationships/image" Target="../media/5540d7b5_f5a0_11eb_8302_003048fd731b_a1555444_602e_11ec_a20b_00259070b48716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6" name="Image_24" descr="Image_24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7" name="Image_25" descr="Image_25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8" name="Image_26" descr="Image_26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19" name="Image_27" descr="Image_27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0" name="Image_28" descr="Image_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1" name="Image_29" descr="Image_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4" name="Image_33" descr="Image_3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5" name="Image_34" descr="Image_3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6" name="Image_37" descr="Image_37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7" name="Image_38" descr="Image_38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8" name="Image_39" descr="Image_39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29" name="Image_40" descr="Image_4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0" name="Image_41" descr="Image_41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1" name="Image_42" descr="Image_42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2" name="Image_43" descr="Image_43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3" name="Image_44" descr="Image_44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4" name="Image_45" descr="Image_4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5" name="Image_46" descr="Image_46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6" name="Image_47" descr="Image_47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7" name="Image_48" descr="Image_48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38" name="Image_49" descr="Image_49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0" name="Image_51" descr="Image_51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1" name="Image_52" descr="Image_52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2" name="Image_53" descr="Image_53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3" name="Image_55" descr="Image_5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4" name="Image_56" descr="Image_5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5" name="Image_57" descr="Image_5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6" name="Image_58" descr="Image_5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7" name="Image_59" descr="Image_5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8" name="Image_60" descr="Image_6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1" name="Image_63" descr="Image_63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2" name="Image_64" descr="Image_64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3" name="Image_65" descr="Image_65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4" name="Image_66" descr="Image_66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5" name="Image_67" descr="Image_67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6" name="Image_68" descr="Image_68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7" name="Image_69" descr="Image_69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8" name="Image_70" descr="Image_7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9" name="Image_71" descr="Image_71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0" name="Image_72" descr="Image_72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1" name="Image_73" descr="Image_73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2" name="Image_74" descr="Image_74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3" name="Image_75" descr="Image_75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4" name="Image_76" descr="Image_76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5" name="Image_77" descr="Image_77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6" name="Image_78" descr="Image_78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7" name="Image_79" descr="Image_79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8" name="Image_80" descr="Image_8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9" name="Image_81" descr="Image_81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0" name="Image_82" descr="Image_8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1" name="Image_84" descr="Image_8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2" name="Image_85" descr="Image_8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3" name="Image_88" descr="Image_8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4" name="Image_89" descr="Image_8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5" name="Image_90" descr="Image_9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6" name="Image_91" descr="Image_9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7" name="Image_92" descr="Image_9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8" name="Image_93" descr="Image_9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9" name="Image_94" descr="Image_9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0" name="Image_95" descr="Image_9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1" name="Image_96" descr="Image_9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2" name="Image_97" descr="Image_9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4" name="Image_99" descr="Image_9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5" name="Image_100" descr="Image_10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6" name="Image_101" descr="Image_10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7" name="Image_102" descr="Image_10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8" name="Image_103" descr="Image_10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9" name="Image_104" descr="Image_10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0" name="Image_105" descr="Image_10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1" name="Image_106" descr="Image_10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2" name="Image_108" descr="Image_108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3" name="Image_109" descr="Image_109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4" name="Image_110" descr="Image_110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5" name="Image_111" descr="Image_11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6" name="Image_112" descr="Image_11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7" name="Image_113" descr="Image_113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8" name="Image_114" descr="Image_114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9" name="Image_115" descr="Image_115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0" name="Image_117" descr="Image_11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1" name="Image_118" descr="Image_11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2" name="Image_119" descr="Image_11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3" name="Image_120" descr="Image_12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4" name="Image_121" descr="Image_12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5" name="Image_122" descr="Image_12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9" name="Image_126" descr="Image_12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0" name="Image_127" descr="Image_12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1" name="Image_128" descr="Image_12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2" name="Image_129" descr="Image_12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3" name="Image_131" descr="Image_13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4" name="Image_132" descr="Image_13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5" name="Image_133" descr="Image_13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6" name="Image_134" descr="Image_13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7" name="Image_135" descr="Image_13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8" name="Image_136" descr="Image_13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19" name="Image_137" descr="Image_13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0" name="Image_138" descr="Image_13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1" name="Image_139" descr="Image_13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2" name="Image_142" descr="Image_142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3" name="Image_143" descr="Image_143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4" name="Image_144" descr="Image_144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5" name="Image_145" descr="Image_145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26" name="Image_146" descr="Image_146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7" name="Image_147" descr="Image_147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8" name="Image_148" descr="Image_148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9" name="Image_149" descr="Image_149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0" name="Image_150" descr="Image_150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1" name="Image_151" descr="Image_151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2" name="Image_152" descr="Image_15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3" name="Image_153" descr="Image_15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4" name="Image_154" descr="Image_15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5" name="Image_155" descr="Image_155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6" name="Image_156" descr="Image_156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7" name="Image_157" descr="Image_157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8" name="Image_158" descr="Image_158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9" name="Image_159" descr="Image_159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0" name="Image_160" descr="Image_160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1" name="Image_161" descr="Image_16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2" name="Image_162" descr="Image_162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3" name="Image_163" descr="Image_163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4" name="Image_164" descr="Image_164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5" name="Image_165" descr="Image_165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6" name="Image_166" descr="Image_166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7" name="Image_168" descr="Image_16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8" name="Image_169" descr="Image_169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9" name="Image_170" descr="Image_170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0" name="Image_171" descr="Image_171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1" name="Image_172" descr="Image_172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2" name="Image_173" descr="Image_173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3" name="Image_174" descr="Image_174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4" name="Image_175" descr="Image_175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5" name="Image_176" descr="Image_176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6" name="Image_177" descr="Image_177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7" name="Image_178" descr="Image_178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8" name="Image_179" descr="Image_17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9" name="Image_180" descr="Image_18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0" name="Image_182" descr="Image_18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1" name="Image_183" descr="Image_18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821380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J5*707.00</f>
        <v>0</v>
      </c>
      <c r="L5" s="5"/>
    </row>
    <row r="6" spans="1:12" customHeight="1" ht="105" outlineLevel="4">
      <c r="A6" s="1"/>
      <c r="B6" s="1">
        <v>821381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24</v>
      </c>
      <c r="H6" s="2" t="s">
        <v>18</v>
      </c>
      <c r="I6" s="1">
        <v>0</v>
      </c>
      <c r="J6" s="3" t="s">
        <v>19</v>
      </c>
      <c r="K6" s="2" t="str">
        <f>J6*744.00</f>
        <v>0</v>
      </c>
      <c r="L6" s="5"/>
    </row>
    <row r="7" spans="1:12" customHeight="1" ht="105" outlineLevel="4">
      <c r="A7" s="1"/>
      <c r="B7" s="1">
        <v>821382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10</v>
      </c>
      <c r="H7" s="2" t="s">
        <v>29</v>
      </c>
      <c r="I7" s="1">
        <v>0</v>
      </c>
      <c r="J7" s="3" t="s">
        <v>19</v>
      </c>
      <c r="K7" s="2" t="str">
        <f>J7*810.00</f>
        <v>0</v>
      </c>
      <c r="L7" s="5"/>
    </row>
    <row r="8" spans="1:12" customHeight="1" ht="105" outlineLevel="4">
      <c r="A8" s="1"/>
      <c r="B8" s="1">
        <v>821383</v>
      </c>
      <c r="C8" s="1" t="s">
        <v>30</v>
      </c>
      <c r="D8" s="1" t="s">
        <v>31</v>
      </c>
      <c r="E8" s="2" t="s">
        <v>32</v>
      </c>
      <c r="F8" s="2" t="s">
        <v>33</v>
      </c>
      <c r="G8" s="2" t="s">
        <v>34</v>
      </c>
      <c r="H8" s="2" t="s">
        <v>34</v>
      </c>
      <c r="I8" s="1">
        <v>0</v>
      </c>
      <c r="J8" s="3" t="s">
        <v>19</v>
      </c>
      <c r="K8" s="2" t="str">
        <f>J8*111.00</f>
        <v>0</v>
      </c>
      <c r="L8" s="5"/>
    </row>
    <row r="9" spans="1:12" customHeight="1" ht="105" outlineLevel="4">
      <c r="A9" s="1"/>
      <c r="B9" s="1">
        <v>821384</v>
      </c>
      <c r="C9" s="1" t="s">
        <v>35</v>
      </c>
      <c r="D9" s="1" t="s">
        <v>36</v>
      </c>
      <c r="E9" s="2" t="s">
        <v>37</v>
      </c>
      <c r="F9" s="2" t="s">
        <v>38</v>
      </c>
      <c r="G9" s="2">
        <v>0</v>
      </c>
      <c r="H9" s="2" t="s">
        <v>18</v>
      </c>
      <c r="I9" s="1">
        <v>0</v>
      </c>
      <c r="J9" s="3" t="s">
        <v>19</v>
      </c>
      <c r="K9" s="2" t="str">
        <f>J9*172.00</f>
        <v>0</v>
      </c>
      <c r="L9" s="5"/>
    </row>
    <row r="10" spans="1:12" outlineLevel="2">
      <c r="A10" s="8" t="s">
        <v>39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821385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19</v>
      </c>
      <c r="K11" s="2" t="str">
        <f>J11*358.49</f>
        <v>0</v>
      </c>
      <c r="L11" s="5"/>
    </row>
    <row r="12" spans="1:12" customHeight="1" ht="105" outlineLevel="4">
      <c r="A12" s="1"/>
      <c r="B12" s="1">
        <v>821386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34</v>
      </c>
      <c r="H12" s="2">
        <v>0</v>
      </c>
      <c r="I12" s="1">
        <v>0</v>
      </c>
      <c r="J12" s="3" t="s">
        <v>19</v>
      </c>
      <c r="K12" s="2" t="str">
        <f>J12*336.18</f>
        <v>0</v>
      </c>
      <c r="L12" s="5"/>
    </row>
    <row r="13" spans="1:12" customHeight="1" ht="105" outlineLevel="4">
      <c r="A13" s="1"/>
      <c r="B13" s="1">
        <v>821387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19</v>
      </c>
      <c r="K13" s="2" t="str">
        <f>J13*365.93</f>
        <v>0</v>
      </c>
      <c r="L13" s="5"/>
    </row>
    <row r="14" spans="1:12" customHeight="1" ht="105" outlineLevel="4">
      <c r="A14" s="1"/>
      <c r="B14" s="1">
        <v>821388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19</v>
      </c>
      <c r="K14" s="2" t="str">
        <f>J14*417.99</f>
        <v>0</v>
      </c>
      <c r="L14" s="5"/>
    </row>
    <row r="15" spans="1:12" customHeight="1" ht="105" outlineLevel="4">
      <c r="A15" s="1"/>
      <c r="B15" s="1">
        <v>821389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19</v>
      </c>
      <c r="K15" s="2" t="str">
        <f>J15*458.15</f>
        <v>0</v>
      </c>
      <c r="L15" s="5"/>
    </row>
    <row r="16" spans="1:12" customHeight="1" ht="105" outlineLevel="4">
      <c r="A16" s="1"/>
      <c r="B16" s="1">
        <v>824110</v>
      </c>
      <c r="C16" s="1" t="s">
        <v>60</v>
      </c>
      <c r="D16" s="1" t="s">
        <v>61</v>
      </c>
      <c r="E16" s="2" t="s">
        <v>46</v>
      </c>
      <c r="F16" s="2" t="s">
        <v>62</v>
      </c>
      <c r="G16" s="2">
        <v>5</v>
      </c>
      <c r="H16" s="2">
        <v>0</v>
      </c>
      <c r="I16" s="1">
        <v>0</v>
      </c>
      <c r="J16" s="3" t="s">
        <v>19</v>
      </c>
      <c r="K16" s="2" t="str">
        <f>J16*422.45</f>
        <v>0</v>
      </c>
      <c r="L16" s="5"/>
    </row>
    <row r="17" spans="1:12" customHeight="1" ht="105" outlineLevel="4">
      <c r="A17" s="1"/>
      <c r="B17" s="1">
        <v>824805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0</v>
      </c>
      <c r="I17" s="1">
        <v>0</v>
      </c>
      <c r="J17" s="3" t="s">
        <v>19</v>
      </c>
      <c r="K17" s="2" t="str">
        <f>J17*354.03</f>
        <v>0</v>
      </c>
      <c r="L17" s="5"/>
    </row>
    <row r="18" spans="1:12" customHeight="1" ht="105" outlineLevel="4">
      <c r="A18" s="1"/>
      <c r="B18" s="1">
        <v>834453</v>
      </c>
      <c r="C18" s="1" t="s">
        <v>67</v>
      </c>
      <c r="D18" s="1" t="s">
        <v>68</v>
      </c>
      <c r="E18" s="2" t="s">
        <v>69</v>
      </c>
      <c r="F18" s="2" t="s">
        <v>70</v>
      </c>
      <c r="G18" s="2" t="s">
        <v>34</v>
      </c>
      <c r="H18" s="2">
        <v>0</v>
      </c>
      <c r="I18" s="1">
        <v>0</v>
      </c>
      <c r="J18" s="3" t="s">
        <v>19</v>
      </c>
      <c r="K18" s="2" t="str">
        <f>J18*355.51</f>
        <v>0</v>
      </c>
      <c r="L18" s="5"/>
    </row>
    <row r="19" spans="1:12" customHeight="1" ht="105" outlineLevel="4">
      <c r="A19" s="1"/>
      <c r="B19" s="1">
        <v>830632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0</v>
      </c>
      <c r="I19" s="1">
        <v>0</v>
      </c>
      <c r="J19" s="3" t="s">
        <v>19</v>
      </c>
      <c r="K19" s="2" t="str">
        <f>J19*423.94</f>
        <v>0</v>
      </c>
      <c r="L19" s="5"/>
    </row>
    <row r="20" spans="1:12" outlineLevel="2">
      <c r="A20" s="8" t="s">
        <v>75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837045</v>
      </c>
      <c r="C21" s="1" t="s">
        <v>76</v>
      </c>
      <c r="D21" s="1" t="s">
        <v>77</v>
      </c>
      <c r="E21" s="2" t="s">
        <v>78</v>
      </c>
      <c r="F21" s="2" t="s">
        <v>79</v>
      </c>
      <c r="G21" s="2" t="s">
        <v>34</v>
      </c>
      <c r="H21" s="2">
        <v>0</v>
      </c>
      <c r="I21" s="1">
        <v>0</v>
      </c>
      <c r="J21" s="3" t="s">
        <v>19</v>
      </c>
      <c r="K21" s="2" t="str">
        <f>J21*392.52</f>
        <v>0</v>
      </c>
      <c r="L21" s="5"/>
    </row>
    <row r="22" spans="1:12" outlineLevel="1">
      <c r="A22" s="7" t="s">
        <v>80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5"/>
    </row>
    <row r="23" spans="1:12" outlineLevel="2">
      <c r="A23" s="8" t="s">
        <v>81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customHeight="1" ht="105" outlineLevel="4">
      <c r="A24" s="1"/>
      <c r="B24" s="1">
        <v>821390</v>
      </c>
      <c r="C24" s="1" t="s">
        <v>82</v>
      </c>
      <c r="D24" s="1" t="s">
        <v>83</v>
      </c>
      <c r="E24" s="2" t="s">
        <v>84</v>
      </c>
      <c r="F24" s="2" t="s">
        <v>85</v>
      </c>
      <c r="G24" s="2">
        <v>0</v>
      </c>
      <c r="H24" s="2">
        <v>0</v>
      </c>
      <c r="I24" s="1">
        <v>0</v>
      </c>
      <c r="J24" s="3" t="s">
        <v>19</v>
      </c>
      <c r="K24" s="2" t="str">
        <f>J24*2435.04</f>
        <v>0</v>
      </c>
      <c r="L24" s="5"/>
    </row>
    <row r="25" spans="1:12" customHeight="1" ht="105" outlineLevel="4">
      <c r="A25" s="1"/>
      <c r="B25" s="1">
        <v>821391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0</v>
      </c>
      <c r="H25" s="2">
        <v>0</v>
      </c>
      <c r="I25" s="1">
        <v>0</v>
      </c>
      <c r="J25" s="3" t="s">
        <v>19</v>
      </c>
      <c r="K25" s="2" t="str">
        <f>J25*2036.39</f>
        <v>0</v>
      </c>
      <c r="L25" s="5"/>
    </row>
    <row r="26" spans="1:12" customHeight="1" ht="105" outlineLevel="4">
      <c r="A26" s="1"/>
      <c r="B26" s="1">
        <v>821392</v>
      </c>
      <c r="C26" s="1" t="s">
        <v>90</v>
      </c>
      <c r="D26" s="1" t="s">
        <v>91</v>
      </c>
      <c r="E26" s="2" t="s">
        <v>92</v>
      </c>
      <c r="F26" s="2" t="s">
        <v>93</v>
      </c>
      <c r="G26" s="2">
        <v>4</v>
      </c>
      <c r="H26" s="2">
        <v>0</v>
      </c>
      <c r="I26" s="1">
        <v>0</v>
      </c>
      <c r="J26" s="3" t="s">
        <v>19</v>
      </c>
      <c r="K26" s="2" t="str">
        <f>J26*1435.44</f>
        <v>0</v>
      </c>
      <c r="L26" s="5"/>
    </row>
    <row r="27" spans="1:12" customHeight="1" ht="105" outlineLevel="4">
      <c r="A27" s="1"/>
      <c r="B27" s="1">
        <v>821393</v>
      </c>
      <c r="C27" s="1" t="s">
        <v>94</v>
      </c>
      <c r="D27" s="1" t="s">
        <v>95</v>
      </c>
      <c r="E27" s="2" t="s">
        <v>96</v>
      </c>
      <c r="F27" s="2" t="s">
        <v>97</v>
      </c>
      <c r="G27" s="2">
        <v>0</v>
      </c>
      <c r="H27" s="2">
        <v>0</v>
      </c>
      <c r="I27" s="1">
        <v>0</v>
      </c>
      <c r="J27" s="3" t="s">
        <v>19</v>
      </c>
      <c r="K27" s="2" t="str">
        <f>J27*2116.71</f>
        <v>0</v>
      </c>
      <c r="L27" s="5"/>
    </row>
    <row r="28" spans="1:12" customHeight="1" ht="105" outlineLevel="4">
      <c r="A28" s="1"/>
      <c r="B28" s="1">
        <v>826774</v>
      </c>
      <c r="C28" s="1" t="s">
        <v>98</v>
      </c>
      <c r="D28" s="1" t="s">
        <v>99</v>
      </c>
      <c r="E28" s="2" t="s">
        <v>100</v>
      </c>
      <c r="F28" s="2" t="s">
        <v>101</v>
      </c>
      <c r="G28" s="2">
        <v>5</v>
      </c>
      <c r="H28" s="2">
        <v>0</v>
      </c>
      <c r="I28" s="1">
        <v>0</v>
      </c>
      <c r="J28" s="3" t="s">
        <v>19</v>
      </c>
      <c r="K28" s="2" t="str">
        <f>J28*2326.45</f>
        <v>0</v>
      </c>
      <c r="L28" s="5"/>
    </row>
    <row r="29" spans="1:12" customHeight="1" ht="105" outlineLevel="4">
      <c r="A29" s="1"/>
      <c r="B29" s="1">
        <v>834454</v>
      </c>
      <c r="C29" s="1" t="s">
        <v>102</v>
      </c>
      <c r="D29" s="1" t="s">
        <v>103</v>
      </c>
      <c r="E29" s="2" t="s">
        <v>104</v>
      </c>
      <c r="F29" s="2" t="s">
        <v>105</v>
      </c>
      <c r="G29" s="2">
        <v>0</v>
      </c>
      <c r="H29" s="2">
        <v>0</v>
      </c>
      <c r="I29" s="1">
        <v>0</v>
      </c>
      <c r="J29" s="3" t="s">
        <v>19</v>
      </c>
      <c r="K29" s="2" t="str">
        <f>J29*2158.36</f>
        <v>0</v>
      </c>
      <c r="L29" s="5"/>
    </row>
    <row r="30" spans="1:12" customHeight="1" ht="105" outlineLevel="4">
      <c r="A30" s="1"/>
      <c r="B30" s="1">
        <v>834455</v>
      </c>
      <c r="C30" s="1" t="s">
        <v>106</v>
      </c>
      <c r="D30" s="1" t="s">
        <v>107</v>
      </c>
      <c r="E30" s="2" t="s">
        <v>108</v>
      </c>
      <c r="F30" s="2" t="s">
        <v>109</v>
      </c>
      <c r="G30" s="2">
        <v>6</v>
      </c>
      <c r="H30" s="2">
        <v>0</v>
      </c>
      <c r="I30" s="1">
        <v>0</v>
      </c>
      <c r="J30" s="3" t="s">
        <v>19</v>
      </c>
      <c r="K30" s="2" t="str">
        <f>J30*1502.38</f>
        <v>0</v>
      </c>
      <c r="L30" s="5"/>
    </row>
    <row r="31" spans="1:12" customHeight="1" ht="105" outlineLevel="4">
      <c r="A31" s="1"/>
      <c r="B31" s="1">
        <v>839811</v>
      </c>
      <c r="C31" s="1" t="s">
        <v>110</v>
      </c>
      <c r="D31" s="1" t="s">
        <v>111</v>
      </c>
      <c r="E31" s="2" t="s">
        <v>112</v>
      </c>
      <c r="F31" s="2" t="s">
        <v>113</v>
      </c>
      <c r="G31" s="2">
        <v>8</v>
      </c>
      <c r="H31" s="2">
        <v>0</v>
      </c>
      <c r="I31" s="1">
        <v>0</v>
      </c>
      <c r="J31" s="3" t="s">
        <v>19</v>
      </c>
      <c r="K31" s="2" t="str">
        <f>J31*1526.18</f>
        <v>0</v>
      </c>
      <c r="L31" s="5"/>
    </row>
    <row r="32" spans="1:12" outlineLevel="2">
      <c r="A32" s="8" t="s">
        <v>114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5"/>
    </row>
    <row r="33" spans="1:12" customHeight="1" ht="105" outlineLevel="4">
      <c r="A33" s="1"/>
      <c r="B33" s="1">
        <v>837038</v>
      </c>
      <c r="C33" s="1" t="s">
        <v>115</v>
      </c>
      <c r="D33" s="1" t="s">
        <v>116</v>
      </c>
      <c r="E33" s="2" t="s">
        <v>117</v>
      </c>
      <c r="F33" s="2" t="s">
        <v>118</v>
      </c>
      <c r="G33" s="2">
        <v>7</v>
      </c>
      <c r="H33" s="2">
        <v>0</v>
      </c>
      <c r="I33" s="1">
        <v>0</v>
      </c>
      <c r="J33" s="3" t="s">
        <v>19</v>
      </c>
      <c r="K33" s="2" t="str">
        <f>J33*2196.66</f>
        <v>0</v>
      </c>
      <c r="L33" s="5"/>
    </row>
    <row r="34" spans="1:12" customHeight="1" ht="105" outlineLevel="4">
      <c r="A34" s="1"/>
      <c r="B34" s="1">
        <v>837039</v>
      </c>
      <c r="C34" s="1" t="s">
        <v>119</v>
      </c>
      <c r="D34" s="1" t="s">
        <v>120</v>
      </c>
      <c r="E34" s="2" t="s">
        <v>121</v>
      </c>
      <c r="F34" s="2" t="s">
        <v>122</v>
      </c>
      <c r="G34" s="2">
        <v>3</v>
      </c>
      <c r="H34" s="2">
        <v>0</v>
      </c>
      <c r="I34" s="1">
        <v>0</v>
      </c>
      <c r="J34" s="3" t="s">
        <v>19</v>
      </c>
      <c r="K34" s="2" t="str">
        <f>J34*1656.92</f>
        <v>0</v>
      </c>
      <c r="L34" s="5"/>
    </row>
    <row r="35" spans="1:12" outlineLevel="1">
      <c r="A35" s="7" t="s">
        <v>123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5"/>
    </row>
    <row r="36" spans="1:12" outlineLevel="2">
      <c r="A36" s="8" t="s">
        <v>124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5"/>
    </row>
    <row r="37" spans="1:12" customHeight="1" ht="105" outlineLevel="4">
      <c r="A37" s="1"/>
      <c r="B37" s="1">
        <v>821448</v>
      </c>
      <c r="C37" s="1" t="s">
        <v>125</v>
      </c>
      <c r="D37" s="1" t="s">
        <v>126</v>
      </c>
      <c r="E37" s="2" t="s">
        <v>127</v>
      </c>
      <c r="F37" s="2" t="s">
        <v>128</v>
      </c>
      <c r="G37" s="2">
        <v>3</v>
      </c>
      <c r="H37" s="2" t="s">
        <v>24</v>
      </c>
      <c r="I37" s="1">
        <v>0</v>
      </c>
      <c r="J37" s="3" t="s">
        <v>19</v>
      </c>
      <c r="K37" s="2" t="str">
        <f>J37*6283.00</f>
        <v>0</v>
      </c>
      <c r="L37" s="5"/>
    </row>
    <row r="38" spans="1:12" customHeight="1" ht="105" outlineLevel="4">
      <c r="A38" s="1"/>
      <c r="B38" s="1">
        <v>821449</v>
      </c>
      <c r="C38" s="1" t="s">
        <v>129</v>
      </c>
      <c r="D38" s="1" t="s">
        <v>130</v>
      </c>
      <c r="E38" s="2" t="s">
        <v>131</v>
      </c>
      <c r="F38" s="2" t="s">
        <v>132</v>
      </c>
      <c r="G38" s="2">
        <v>7</v>
      </c>
      <c r="H38" s="2" t="s">
        <v>18</v>
      </c>
      <c r="I38" s="1">
        <v>0</v>
      </c>
      <c r="J38" s="3" t="s">
        <v>19</v>
      </c>
      <c r="K38" s="2" t="str">
        <f>J38*1390.00</f>
        <v>0</v>
      </c>
      <c r="L38" s="5"/>
    </row>
    <row r="39" spans="1:12" customHeight="1" ht="105" outlineLevel="4">
      <c r="A39" s="1"/>
      <c r="B39" s="1">
        <v>821450</v>
      </c>
      <c r="C39" s="1" t="s">
        <v>133</v>
      </c>
      <c r="D39" s="1" t="s">
        <v>134</v>
      </c>
      <c r="E39" s="2" t="s">
        <v>135</v>
      </c>
      <c r="F39" s="2" t="s">
        <v>136</v>
      </c>
      <c r="G39" s="2" t="s">
        <v>29</v>
      </c>
      <c r="H39" s="2" t="s">
        <v>18</v>
      </c>
      <c r="I39" s="1">
        <v>0</v>
      </c>
      <c r="J39" s="3" t="s">
        <v>19</v>
      </c>
      <c r="K39" s="2" t="str">
        <f>J39*1816.00</f>
        <v>0</v>
      </c>
      <c r="L39" s="5"/>
    </row>
    <row r="40" spans="1:12" customHeight="1" ht="105" outlineLevel="4">
      <c r="A40" s="1"/>
      <c r="B40" s="1">
        <v>821451</v>
      </c>
      <c r="C40" s="1" t="s">
        <v>137</v>
      </c>
      <c r="D40" s="1" t="s">
        <v>138</v>
      </c>
      <c r="E40" s="2" t="s">
        <v>139</v>
      </c>
      <c r="F40" s="2" t="s">
        <v>140</v>
      </c>
      <c r="G40" s="2" t="s">
        <v>29</v>
      </c>
      <c r="H40" s="2" t="s">
        <v>141</v>
      </c>
      <c r="I40" s="1">
        <v>0</v>
      </c>
      <c r="J40" s="3" t="s">
        <v>19</v>
      </c>
      <c r="K40" s="2" t="str">
        <f>J40*2593.00</f>
        <v>0</v>
      </c>
      <c r="L40" s="5"/>
    </row>
    <row r="41" spans="1:12" customHeight="1" ht="105" outlineLevel="4">
      <c r="A41" s="1"/>
      <c r="B41" s="1">
        <v>821452</v>
      </c>
      <c r="C41" s="1" t="s">
        <v>142</v>
      </c>
      <c r="D41" s="1" t="s">
        <v>143</v>
      </c>
      <c r="E41" s="2" t="s">
        <v>144</v>
      </c>
      <c r="F41" s="2" t="s">
        <v>145</v>
      </c>
      <c r="G41" s="2" t="s">
        <v>24</v>
      </c>
      <c r="H41" s="2" t="s">
        <v>24</v>
      </c>
      <c r="I41" s="1">
        <v>0</v>
      </c>
      <c r="J41" s="3" t="s">
        <v>19</v>
      </c>
      <c r="K41" s="2" t="str">
        <f>J41*5661.00</f>
        <v>0</v>
      </c>
      <c r="L41" s="5"/>
    </row>
    <row r="42" spans="1:12" customHeight="1" ht="105" outlineLevel="4">
      <c r="A42" s="1"/>
      <c r="B42" s="1">
        <v>821453</v>
      </c>
      <c r="C42" s="1" t="s">
        <v>146</v>
      </c>
      <c r="D42" s="1" t="s">
        <v>147</v>
      </c>
      <c r="E42" s="2" t="s">
        <v>148</v>
      </c>
      <c r="F42" s="2" t="s">
        <v>149</v>
      </c>
      <c r="G42" s="2" t="s">
        <v>34</v>
      </c>
      <c r="H42" s="2" t="s">
        <v>29</v>
      </c>
      <c r="I42" s="1">
        <v>0</v>
      </c>
      <c r="J42" s="3" t="s">
        <v>19</v>
      </c>
      <c r="K42" s="2" t="str">
        <f>J42*3368.00</f>
        <v>0</v>
      </c>
      <c r="L42" s="5"/>
    </row>
    <row r="43" spans="1:12" customHeight="1" ht="105" outlineLevel="4">
      <c r="A43" s="1"/>
      <c r="B43" s="1">
        <v>821454</v>
      </c>
      <c r="C43" s="1" t="s">
        <v>150</v>
      </c>
      <c r="D43" s="1" t="s">
        <v>151</v>
      </c>
      <c r="E43" s="2" t="s">
        <v>152</v>
      </c>
      <c r="F43" s="2" t="s">
        <v>153</v>
      </c>
      <c r="G43" s="2" t="s">
        <v>17</v>
      </c>
      <c r="H43" s="2">
        <v>0</v>
      </c>
      <c r="I43" s="1">
        <v>0</v>
      </c>
      <c r="J43" s="3" t="s">
        <v>19</v>
      </c>
      <c r="K43" s="2" t="str">
        <f>J43*1480.00</f>
        <v>0</v>
      </c>
      <c r="L43" s="5"/>
    </row>
    <row r="44" spans="1:12" customHeight="1" ht="105" outlineLevel="4">
      <c r="A44" s="1"/>
      <c r="B44" s="1">
        <v>836205</v>
      </c>
      <c r="C44" s="1" t="s">
        <v>154</v>
      </c>
      <c r="D44" s="1" t="s">
        <v>155</v>
      </c>
      <c r="E44" s="2" t="s">
        <v>156</v>
      </c>
      <c r="F44" s="2" t="s">
        <v>157</v>
      </c>
      <c r="G44" s="2">
        <v>0</v>
      </c>
      <c r="H44" s="2" t="s">
        <v>29</v>
      </c>
      <c r="I44" s="1">
        <v>0</v>
      </c>
      <c r="J44" s="3" t="s">
        <v>19</v>
      </c>
      <c r="K44" s="2" t="str">
        <f>J44*9787.00</f>
        <v>0</v>
      </c>
      <c r="L44" s="5"/>
    </row>
    <row r="45" spans="1:12" customHeight="1" ht="105" outlineLevel="4">
      <c r="A45" s="1"/>
      <c r="B45" s="1">
        <v>836206</v>
      </c>
      <c r="C45" s="1" t="s">
        <v>158</v>
      </c>
      <c r="D45" s="1" t="s">
        <v>159</v>
      </c>
      <c r="E45" s="2" t="s">
        <v>160</v>
      </c>
      <c r="F45" s="2" t="s">
        <v>157</v>
      </c>
      <c r="G45" s="2">
        <v>0</v>
      </c>
      <c r="H45" s="2" t="s">
        <v>24</v>
      </c>
      <c r="I45" s="1">
        <v>0</v>
      </c>
      <c r="J45" s="3" t="s">
        <v>19</v>
      </c>
      <c r="K45" s="2" t="str">
        <f>J45*9787.00</f>
        <v>0</v>
      </c>
      <c r="L45" s="5"/>
    </row>
    <row r="46" spans="1:12" customHeight="1" ht="105" outlineLevel="4">
      <c r="A46" s="1"/>
      <c r="B46" s="1">
        <v>836207</v>
      </c>
      <c r="C46" s="1" t="s">
        <v>161</v>
      </c>
      <c r="D46" s="1" t="s">
        <v>162</v>
      </c>
      <c r="E46" s="2" t="s">
        <v>163</v>
      </c>
      <c r="F46" s="2" t="s">
        <v>164</v>
      </c>
      <c r="G46" s="2">
        <v>0</v>
      </c>
      <c r="H46" s="2">
        <v>0</v>
      </c>
      <c r="I46" s="1">
        <v>0</v>
      </c>
      <c r="J46" s="3" t="s">
        <v>19</v>
      </c>
      <c r="K46" s="2" t="str">
        <f>J46*10496.00</f>
        <v>0</v>
      </c>
      <c r="L46" s="5"/>
    </row>
    <row r="47" spans="1:12" customHeight="1" ht="105" outlineLevel="4">
      <c r="A47" s="1"/>
      <c r="B47" s="1">
        <v>836208</v>
      </c>
      <c r="C47" s="1" t="s">
        <v>165</v>
      </c>
      <c r="D47" s="1" t="s">
        <v>166</v>
      </c>
      <c r="E47" s="2" t="s">
        <v>167</v>
      </c>
      <c r="F47" s="2" t="s">
        <v>168</v>
      </c>
      <c r="G47" s="2">
        <v>0</v>
      </c>
      <c r="H47" s="2">
        <v>0</v>
      </c>
      <c r="I47" s="1">
        <v>0</v>
      </c>
      <c r="J47" s="3" t="s">
        <v>19</v>
      </c>
      <c r="K47" s="2" t="str">
        <f>J47*17054.00</f>
        <v>0</v>
      </c>
      <c r="L47" s="5"/>
    </row>
    <row r="48" spans="1:12" customHeight="1" ht="105" outlineLevel="4">
      <c r="A48" s="1"/>
      <c r="B48" s="1">
        <v>836209</v>
      </c>
      <c r="C48" s="1" t="s">
        <v>169</v>
      </c>
      <c r="D48" s="1" t="s">
        <v>170</v>
      </c>
      <c r="E48" s="2" t="s">
        <v>171</v>
      </c>
      <c r="F48" s="2" t="s">
        <v>172</v>
      </c>
      <c r="G48" s="2">
        <v>0</v>
      </c>
      <c r="H48" s="2" t="s">
        <v>34</v>
      </c>
      <c r="I48" s="1">
        <v>0</v>
      </c>
      <c r="J48" s="3" t="s">
        <v>19</v>
      </c>
      <c r="K48" s="2" t="str">
        <f>J48*17857.00</f>
        <v>0</v>
      </c>
      <c r="L48" s="5"/>
    </row>
    <row r="49" spans="1:12" customHeight="1" ht="105" outlineLevel="4">
      <c r="A49" s="1"/>
      <c r="B49" s="1">
        <v>836210</v>
      </c>
      <c r="C49" s="1" t="s">
        <v>173</v>
      </c>
      <c r="D49" s="1" t="s">
        <v>174</v>
      </c>
      <c r="E49" s="2" t="s">
        <v>175</v>
      </c>
      <c r="F49" s="2" t="s">
        <v>176</v>
      </c>
      <c r="G49" s="2">
        <v>0</v>
      </c>
      <c r="H49" s="2">
        <v>1</v>
      </c>
      <c r="I49" s="1">
        <v>0</v>
      </c>
      <c r="J49" s="3" t="s">
        <v>19</v>
      </c>
      <c r="K49" s="2" t="str">
        <f>J49*6125.00</f>
        <v>0</v>
      </c>
      <c r="L49" s="5"/>
    </row>
    <row r="50" spans="1:12" customHeight="1" ht="105" outlineLevel="4">
      <c r="A50" s="1"/>
      <c r="B50" s="1">
        <v>836211</v>
      </c>
      <c r="C50" s="1" t="s">
        <v>177</v>
      </c>
      <c r="D50" s="1" t="s">
        <v>178</v>
      </c>
      <c r="E50" s="2" t="s">
        <v>179</v>
      </c>
      <c r="F50" s="2" t="s">
        <v>176</v>
      </c>
      <c r="G50" s="2">
        <v>0</v>
      </c>
      <c r="H50" s="2">
        <v>0</v>
      </c>
      <c r="I50" s="1">
        <v>0</v>
      </c>
      <c r="J50" s="3" t="s">
        <v>19</v>
      </c>
      <c r="K50" s="2" t="str">
        <f>J50*6125.00</f>
        <v>0</v>
      </c>
      <c r="L50" s="5"/>
    </row>
    <row r="51" spans="1:12" customHeight="1" ht="105" outlineLevel="4">
      <c r="A51" s="1"/>
      <c r="B51" s="1">
        <v>836212</v>
      </c>
      <c r="C51" s="1" t="s">
        <v>180</v>
      </c>
      <c r="D51" s="1" t="s">
        <v>181</v>
      </c>
      <c r="E51" s="2" t="s">
        <v>182</v>
      </c>
      <c r="F51" s="2" t="s">
        <v>183</v>
      </c>
      <c r="G51" s="2">
        <v>0</v>
      </c>
      <c r="H51" s="2">
        <v>0</v>
      </c>
      <c r="I51" s="1">
        <v>0</v>
      </c>
      <c r="J51" s="3" t="s">
        <v>19</v>
      </c>
      <c r="K51" s="2" t="str">
        <f>J51*7076.00</f>
        <v>0</v>
      </c>
      <c r="L51" s="5"/>
    </row>
    <row r="52" spans="1:12" customHeight="1" ht="105" outlineLevel="4">
      <c r="A52" s="1"/>
      <c r="B52" s="1">
        <v>834770</v>
      </c>
      <c r="C52" s="1" t="s">
        <v>184</v>
      </c>
      <c r="D52" s="1" t="s">
        <v>185</v>
      </c>
      <c r="E52" s="2" t="s">
        <v>186</v>
      </c>
      <c r="F52" s="2" t="s">
        <v>187</v>
      </c>
      <c r="G52" s="2">
        <v>10</v>
      </c>
      <c r="H52" s="2" t="s">
        <v>17</v>
      </c>
      <c r="I52" s="1">
        <v>0</v>
      </c>
      <c r="J52" s="3" t="s">
        <v>19</v>
      </c>
      <c r="K52" s="2" t="str">
        <f>J52*6882.00</f>
        <v>0</v>
      </c>
      <c r="L52" s="5"/>
    </row>
    <row r="53" spans="1:12" customHeight="1" ht="105" outlineLevel="4">
      <c r="A53" s="1"/>
      <c r="B53" s="1">
        <v>837110</v>
      </c>
      <c r="C53" s="1" t="s">
        <v>188</v>
      </c>
      <c r="D53" s="1" t="s">
        <v>189</v>
      </c>
      <c r="E53" s="2" t="s">
        <v>190</v>
      </c>
      <c r="F53" s="2" t="s">
        <v>191</v>
      </c>
      <c r="G53" s="2">
        <v>3</v>
      </c>
      <c r="H53" s="2" t="s">
        <v>24</v>
      </c>
      <c r="I53" s="1">
        <v>0</v>
      </c>
      <c r="J53" s="3" t="s">
        <v>19</v>
      </c>
      <c r="K53" s="2" t="str">
        <f>J53*9048.00</f>
        <v>0</v>
      </c>
      <c r="L53" s="5"/>
    </row>
    <row r="54" spans="1:12" outlineLevel="2">
      <c r="A54" s="8" t="s">
        <v>192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5"/>
    </row>
    <row r="55" spans="1:12" customHeight="1" ht="105" outlineLevel="4">
      <c r="A55" s="1"/>
      <c r="B55" s="1">
        <v>821420</v>
      </c>
      <c r="C55" s="1" t="s">
        <v>193</v>
      </c>
      <c r="D55" s="1" t="s">
        <v>194</v>
      </c>
      <c r="E55" s="2" t="s">
        <v>195</v>
      </c>
      <c r="F55" s="2" t="s">
        <v>196</v>
      </c>
      <c r="G55" s="2">
        <v>0</v>
      </c>
      <c r="H55" s="2">
        <v>10</v>
      </c>
      <c r="I55" s="1">
        <v>0</v>
      </c>
      <c r="J55" s="3" t="s">
        <v>19</v>
      </c>
      <c r="K55" s="2" t="str">
        <f>J55*24102.00</f>
        <v>0</v>
      </c>
      <c r="L55" s="5"/>
    </row>
    <row r="56" spans="1:12" customHeight="1" ht="105" outlineLevel="4">
      <c r="A56" s="1"/>
      <c r="B56" s="1">
        <v>821421</v>
      </c>
      <c r="C56" s="1" t="s">
        <v>197</v>
      </c>
      <c r="D56" s="1" t="s">
        <v>198</v>
      </c>
      <c r="E56" s="2" t="s">
        <v>199</v>
      </c>
      <c r="F56" s="2" t="s">
        <v>200</v>
      </c>
      <c r="G56" s="2">
        <v>0</v>
      </c>
      <c r="H56" s="2" t="s">
        <v>17</v>
      </c>
      <c r="I56" s="1">
        <v>0</v>
      </c>
      <c r="J56" s="3" t="s">
        <v>19</v>
      </c>
      <c r="K56" s="2" t="str">
        <f>J56*22897.00</f>
        <v>0</v>
      </c>
      <c r="L56" s="5"/>
    </row>
    <row r="57" spans="1:12" customHeight="1" ht="105" outlineLevel="4">
      <c r="A57" s="1"/>
      <c r="B57" s="1">
        <v>821422</v>
      </c>
      <c r="C57" s="1" t="s">
        <v>201</v>
      </c>
      <c r="D57" s="1" t="s">
        <v>202</v>
      </c>
      <c r="E57" s="2" t="s">
        <v>203</v>
      </c>
      <c r="F57" s="2" t="s">
        <v>204</v>
      </c>
      <c r="G57" s="2">
        <v>0</v>
      </c>
      <c r="H57" s="2" t="s">
        <v>17</v>
      </c>
      <c r="I57" s="1">
        <v>0</v>
      </c>
      <c r="J57" s="3" t="s">
        <v>19</v>
      </c>
      <c r="K57" s="2" t="str">
        <f>J57*21303.00</f>
        <v>0</v>
      </c>
      <c r="L57" s="5"/>
    </row>
    <row r="58" spans="1:12" customHeight="1" ht="105" outlineLevel="4">
      <c r="A58" s="1"/>
      <c r="B58" s="1">
        <v>821423</v>
      </c>
      <c r="C58" s="1" t="s">
        <v>205</v>
      </c>
      <c r="D58" s="1" t="s">
        <v>206</v>
      </c>
      <c r="E58" s="2" t="s">
        <v>207</v>
      </c>
      <c r="F58" s="2" t="s">
        <v>204</v>
      </c>
      <c r="G58" s="2">
        <v>0</v>
      </c>
      <c r="H58" s="2" t="s">
        <v>17</v>
      </c>
      <c r="I58" s="1">
        <v>0</v>
      </c>
      <c r="J58" s="3" t="s">
        <v>19</v>
      </c>
      <c r="K58" s="2" t="str">
        <f>J58*21303.00</f>
        <v>0</v>
      </c>
      <c r="L58" s="5"/>
    </row>
    <row r="59" spans="1:12" customHeight="1" ht="105" outlineLevel="4">
      <c r="A59" s="1"/>
      <c r="B59" s="1">
        <v>821424</v>
      </c>
      <c r="C59" s="1" t="s">
        <v>208</v>
      </c>
      <c r="D59" s="1" t="s">
        <v>209</v>
      </c>
      <c r="E59" s="2" t="s">
        <v>210</v>
      </c>
      <c r="F59" s="2" t="s">
        <v>211</v>
      </c>
      <c r="G59" s="2">
        <v>0</v>
      </c>
      <c r="H59" s="2">
        <v>8</v>
      </c>
      <c r="I59" s="1">
        <v>0</v>
      </c>
      <c r="J59" s="3" t="s">
        <v>19</v>
      </c>
      <c r="K59" s="2" t="str">
        <f>J59*22493.00</f>
        <v>0</v>
      </c>
      <c r="L59" s="5"/>
    </row>
    <row r="60" spans="1:12" customHeight="1" ht="105" outlineLevel="4">
      <c r="A60" s="1"/>
      <c r="B60" s="1">
        <v>821425</v>
      </c>
      <c r="C60" s="1" t="s">
        <v>212</v>
      </c>
      <c r="D60" s="1" t="s">
        <v>213</v>
      </c>
      <c r="E60" s="2" t="s">
        <v>214</v>
      </c>
      <c r="F60" s="2" t="s">
        <v>215</v>
      </c>
      <c r="G60" s="2">
        <v>0</v>
      </c>
      <c r="H60" s="2" t="s">
        <v>29</v>
      </c>
      <c r="I60" s="1">
        <v>0</v>
      </c>
      <c r="J60" s="3" t="s">
        <v>19</v>
      </c>
      <c r="K60" s="2" t="str">
        <f>J60*22313.00</f>
        <v>0</v>
      </c>
      <c r="L60" s="5"/>
    </row>
    <row r="61" spans="1:12" customHeight="1" ht="105" outlineLevel="4">
      <c r="A61" s="1"/>
      <c r="B61" s="1">
        <v>821426</v>
      </c>
      <c r="C61" s="1" t="s">
        <v>216</v>
      </c>
      <c r="D61" s="1" t="s">
        <v>217</v>
      </c>
      <c r="E61" s="2" t="s">
        <v>218</v>
      </c>
      <c r="F61" s="2" t="s">
        <v>219</v>
      </c>
      <c r="G61" s="2">
        <v>0</v>
      </c>
      <c r="H61" s="2" t="s">
        <v>17</v>
      </c>
      <c r="I61" s="1">
        <v>0</v>
      </c>
      <c r="J61" s="3" t="s">
        <v>19</v>
      </c>
      <c r="K61" s="2" t="str">
        <f>J61*14797.00</f>
        <v>0</v>
      </c>
      <c r="L61" s="5"/>
    </row>
    <row r="62" spans="1:12" customHeight="1" ht="105" outlineLevel="4">
      <c r="A62" s="1"/>
      <c r="B62" s="1">
        <v>821427</v>
      </c>
      <c r="C62" s="1" t="s">
        <v>220</v>
      </c>
      <c r="D62" s="1" t="s">
        <v>221</v>
      </c>
      <c r="E62" s="2" t="s">
        <v>222</v>
      </c>
      <c r="F62" s="2" t="s">
        <v>223</v>
      </c>
      <c r="G62" s="2">
        <v>0</v>
      </c>
      <c r="H62" s="2" t="s">
        <v>17</v>
      </c>
      <c r="I62" s="1">
        <v>0</v>
      </c>
      <c r="J62" s="3" t="s">
        <v>19</v>
      </c>
      <c r="K62" s="2" t="str">
        <f>J62*14525.00</f>
        <v>0</v>
      </c>
      <c r="L62" s="5"/>
    </row>
    <row r="63" spans="1:12" customHeight="1" ht="105" outlineLevel="4">
      <c r="A63" s="1"/>
      <c r="B63" s="1">
        <v>821428</v>
      </c>
      <c r="C63" s="1" t="s">
        <v>224</v>
      </c>
      <c r="D63" s="1" t="s">
        <v>225</v>
      </c>
      <c r="E63" s="2" t="s">
        <v>226</v>
      </c>
      <c r="F63" s="2" t="s">
        <v>227</v>
      </c>
      <c r="G63" s="2">
        <v>0</v>
      </c>
      <c r="H63" s="2" t="s">
        <v>29</v>
      </c>
      <c r="I63" s="1">
        <v>0</v>
      </c>
      <c r="J63" s="3" t="s">
        <v>19</v>
      </c>
      <c r="K63" s="2" t="str">
        <f>J63*14774.00</f>
        <v>0</v>
      </c>
      <c r="L63" s="5"/>
    </row>
    <row r="64" spans="1:12" customHeight="1" ht="105" outlineLevel="4">
      <c r="A64" s="1"/>
      <c r="B64" s="1">
        <v>821429</v>
      </c>
      <c r="C64" s="1" t="s">
        <v>228</v>
      </c>
      <c r="D64" s="1" t="s">
        <v>229</v>
      </c>
      <c r="E64" s="2" t="s">
        <v>230</v>
      </c>
      <c r="F64" s="2" t="s">
        <v>231</v>
      </c>
      <c r="G64" s="2">
        <v>0</v>
      </c>
      <c r="H64" s="2">
        <v>1</v>
      </c>
      <c r="I64" s="1">
        <v>0</v>
      </c>
      <c r="J64" s="3" t="s">
        <v>19</v>
      </c>
      <c r="K64" s="2" t="str">
        <f>J64*10812.00</f>
        <v>0</v>
      </c>
      <c r="L64" s="5"/>
    </row>
    <row r="65" spans="1:12" customHeight="1" ht="105" outlineLevel="4">
      <c r="A65" s="1"/>
      <c r="B65" s="1">
        <v>821430</v>
      </c>
      <c r="C65" s="1" t="s">
        <v>232</v>
      </c>
      <c r="D65" s="1" t="s">
        <v>233</v>
      </c>
      <c r="E65" s="2" t="s">
        <v>234</v>
      </c>
      <c r="F65" s="2" t="s">
        <v>235</v>
      </c>
      <c r="G65" s="2">
        <v>0</v>
      </c>
      <c r="H65" s="2" t="s">
        <v>29</v>
      </c>
      <c r="I65" s="1">
        <v>0</v>
      </c>
      <c r="J65" s="3" t="s">
        <v>19</v>
      </c>
      <c r="K65" s="2" t="str">
        <f>J65*3537.00</f>
        <v>0</v>
      </c>
      <c r="L65" s="5"/>
    </row>
    <row r="66" spans="1:12" customHeight="1" ht="105" outlineLevel="4">
      <c r="A66" s="1"/>
      <c r="B66" s="1">
        <v>821431</v>
      </c>
      <c r="C66" s="1" t="s">
        <v>236</v>
      </c>
      <c r="D66" s="1" t="s">
        <v>237</v>
      </c>
      <c r="E66" s="2" t="s">
        <v>238</v>
      </c>
      <c r="F66" s="2" t="s">
        <v>239</v>
      </c>
      <c r="G66" s="2">
        <v>0</v>
      </c>
      <c r="H66" s="2" t="s">
        <v>29</v>
      </c>
      <c r="I66" s="1">
        <v>0</v>
      </c>
      <c r="J66" s="3" t="s">
        <v>19</v>
      </c>
      <c r="K66" s="2" t="str">
        <f>J66*3636.00</f>
        <v>0</v>
      </c>
      <c r="L66" s="5"/>
    </row>
    <row r="67" spans="1:12" customHeight="1" ht="105" outlineLevel="4">
      <c r="A67" s="1"/>
      <c r="B67" s="1">
        <v>821432</v>
      </c>
      <c r="C67" s="1" t="s">
        <v>240</v>
      </c>
      <c r="D67" s="1" t="s">
        <v>229</v>
      </c>
      <c r="E67" s="2" t="s">
        <v>241</v>
      </c>
      <c r="F67" s="2" t="s">
        <v>242</v>
      </c>
      <c r="G67" s="2">
        <v>0</v>
      </c>
      <c r="H67" s="2" t="s">
        <v>34</v>
      </c>
      <c r="I67" s="1">
        <v>0</v>
      </c>
      <c r="J67" s="3" t="s">
        <v>19</v>
      </c>
      <c r="K67" s="2" t="str">
        <f>J67*10846.00</f>
        <v>0</v>
      </c>
      <c r="L67" s="5"/>
    </row>
    <row r="68" spans="1:12" customHeight="1" ht="105" outlineLevel="4">
      <c r="A68" s="1"/>
      <c r="B68" s="1">
        <v>821433</v>
      </c>
      <c r="C68" s="1" t="s">
        <v>243</v>
      </c>
      <c r="D68" s="1" t="s">
        <v>244</v>
      </c>
      <c r="E68" s="2" t="s">
        <v>245</v>
      </c>
      <c r="F68" s="2" t="s">
        <v>246</v>
      </c>
      <c r="G68" s="2">
        <v>0</v>
      </c>
      <c r="H68" s="2" t="s">
        <v>34</v>
      </c>
      <c r="I68" s="1">
        <v>0</v>
      </c>
      <c r="J68" s="3" t="s">
        <v>19</v>
      </c>
      <c r="K68" s="2" t="str">
        <f>J68*10432.00</f>
        <v>0</v>
      </c>
      <c r="L68" s="5"/>
    </row>
    <row r="69" spans="1:12" customHeight="1" ht="105" outlineLevel="4">
      <c r="A69" s="1"/>
      <c r="B69" s="1">
        <v>821434</v>
      </c>
      <c r="C69" s="1" t="s">
        <v>247</v>
      </c>
      <c r="D69" s="1" t="s">
        <v>248</v>
      </c>
      <c r="E69" s="2" t="s">
        <v>249</v>
      </c>
      <c r="F69" s="2" t="s">
        <v>250</v>
      </c>
      <c r="G69" s="2">
        <v>0</v>
      </c>
      <c r="H69" s="2" t="s">
        <v>17</v>
      </c>
      <c r="I69" s="1">
        <v>0</v>
      </c>
      <c r="J69" s="3" t="s">
        <v>19</v>
      </c>
      <c r="K69" s="2" t="str">
        <f>J69*8493.00</f>
        <v>0</v>
      </c>
      <c r="L69" s="5"/>
    </row>
    <row r="70" spans="1:12" customHeight="1" ht="105" outlineLevel="4">
      <c r="A70" s="1"/>
      <c r="B70" s="1">
        <v>821435</v>
      </c>
      <c r="C70" s="1" t="s">
        <v>251</v>
      </c>
      <c r="D70" s="1" t="s">
        <v>252</v>
      </c>
      <c r="E70" s="2" t="s">
        <v>253</v>
      </c>
      <c r="F70" s="2" t="s">
        <v>254</v>
      </c>
      <c r="G70" s="2">
        <v>0</v>
      </c>
      <c r="H70" s="2" t="s">
        <v>17</v>
      </c>
      <c r="I70" s="1">
        <v>0</v>
      </c>
      <c r="J70" s="3" t="s">
        <v>19</v>
      </c>
      <c r="K70" s="2" t="str">
        <f>J70*6878.00</f>
        <v>0</v>
      </c>
      <c r="L70" s="5"/>
    </row>
    <row r="71" spans="1:12" customHeight="1" ht="105" outlineLevel="4">
      <c r="A71" s="1"/>
      <c r="B71" s="1">
        <v>821436</v>
      </c>
      <c r="C71" s="1" t="s">
        <v>255</v>
      </c>
      <c r="D71" s="1" t="s">
        <v>256</v>
      </c>
      <c r="E71" s="2" t="s">
        <v>257</v>
      </c>
      <c r="F71" s="2" t="s">
        <v>258</v>
      </c>
      <c r="G71" s="2">
        <v>0</v>
      </c>
      <c r="H71" s="2" t="s">
        <v>17</v>
      </c>
      <c r="I71" s="1">
        <v>0</v>
      </c>
      <c r="J71" s="3" t="s">
        <v>19</v>
      </c>
      <c r="K71" s="2" t="str">
        <f>J71*7626.00</f>
        <v>0</v>
      </c>
      <c r="L71" s="5"/>
    </row>
    <row r="72" spans="1:12" customHeight="1" ht="105" outlineLevel="4">
      <c r="A72" s="1"/>
      <c r="B72" s="1">
        <v>821437</v>
      </c>
      <c r="C72" s="1" t="s">
        <v>259</v>
      </c>
      <c r="D72" s="1" t="s">
        <v>260</v>
      </c>
      <c r="E72" s="2" t="s">
        <v>261</v>
      </c>
      <c r="F72" s="2" t="s">
        <v>262</v>
      </c>
      <c r="G72" s="2">
        <v>0</v>
      </c>
      <c r="H72" s="2">
        <v>4</v>
      </c>
      <c r="I72" s="1">
        <v>0</v>
      </c>
      <c r="J72" s="3" t="s">
        <v>19</v>
      </c>
      <c r="K72" s="2" t="str">
        <f>J72*13168.00</f>
        <v>0</v>
      </c>
      <c r="L72" s="5"/>
    </row>
    <row r="73" spans="1:12" customHeight="1" ht="105" outlineLevel="4">
      <c r="A73" s="1"/>
      <c r="B73" s="1">
        <v>821438</v>
      </c>
      <c r="C73" s="1" t="s">
        <v>263</v>
      </c>
      <c r="D73" s="1" t="s">
        <v>264</v>
      </c>
      <c r="E73" s="2" t="s">
        <v>265</v>
      </c>
      <c r="F73" s="2" t="s">
        <v>266</v>
      </c>
      <c r="G73" s="2">
        <v>0</v>
      </c>
      <c r="H73" s="2" t="s">
        <v>34</v>
      </c>
      <c r="I73" s="1">
        <v>0</v>
      </c>
      <c r="J73" s="3" t="s">
        <v>19</v>
      </c>
      <c r="K73" s="2" t="str">
        <f>J73*26070.00</f>
        <v>0</v>
      </c>
      <c r="L73" s="5"/>
    </row>
    <row r="74" spans="1:12" customHeight="1" ht="105" outlineLevel="4">
      <c r="A74" s="1"/>
      <c r="B74" s="1">
        <v>821439</v>
      </c>
      <c r="C74" s="1" t="s">
        <v>267</v>
      </c>
      <c r="D74" s="1" t="s">
        <v>268</v>
      </c>
      <c r="E74" s="2" t="s">
        <v>269</v>
      </c>
      <c r="F74" s="2" t="s">
        <v>262</v>
      </c>
      <c r="G74" s="2">
        <v>0</v>
      </c>
      <c r="H74" s="2">
        <v>8</v>
      </c>
      <c r="I74" s="1">
        <v>0</v>
      </c>
      <c r="J74" s="3" t="s">
        <v>19</v>
      </c>
      <c r="K74" s="2" t="str">
        <f>J74*13168.00</f>
        <v>0</v>
      </c>
      <c r="L74" s="5"/>
    </row>
    <row r="75" spans="1:12" customHeight="1" ht="105" outlineLevel="4">
      <c r="A75" s="1"/>
      <c r="B75" s="1">
        <v>821440</v>
      </c>
      <c r="C75" s="1" t="s">
        <v>270</v>
      </c>
      <c r="D75" s="1" t="s">
        <v>271</v>
      </c>
      <c r="E75" s="2" t="s">
        <v>272</v>
      </c>
      <c r="F75" s="2" t="s">
        <v>273</v>
      </c>
      <c r="G75" s="2">
        <v>0</v>
      </c>
      <c r="H75" s="2">
        <v>3</v>
      </c>
      <c r="I75" s="1">
        <v>0</v>
      </c>
      <c r="J75" s="3" t="s">
        <v>19</v>
      </c>
      <c r="K75" s="2" t="str">
        <f>J75*13220.00</f>
        <v>0</v>
      </c>
      <c r="L75" s="5"/>
    </row>
    <row r="76" spans="1:12" customHeight="1" ht="105" outlineLevel="4">
      <c r="A76" s="1"/>
      <c r="B76" s="1">
        <v>821441</v>
      </c>
      <c r="C76" s="1" t="s">
        <v>274</v>
      </c>
      <c r="D76" s="1" t="s">
        <v>275</v>
      </c>
      <c r="E76" s="2" t="s">
        <v>276</v>
      </c>
      <c r="F76" s="2" t="s">
        <v>277</v>
      </c>
      <c r="G76" s="2">
        <v>0</v>
      </c>
      <c r="H76" s="2" t="s">
        <v>24</v>
      </c>
      <c r="I76" s="1">
        <v>0</v>
      </c>
      <c r="J76" s="3" t="s">
        <v>19</v>
      </c>
      <c r="K76" s="2" t="str">
        <f>J76*6887.00</f>
        <v>0</v>
      </c>
      <c r="L76" s="5"/>
    </row>
    <row r="77" spans="1:12" customHeight="1" ht="105" outlineLevel="4">
      <c r="A77" s="1"/>
      <c r="B77" s="1">
        <v>821442</v>
      </c>
      <c r="C77" s="1" t="s">
        <v>278</v>
      </c>
      <c r="D77" s="1" t="s">
        <v>279</v>
      </c>
      <c r="E77" s="2" t="s">
        <v>280</v>
      </c>
      <c r="F77" s="2" t="s">
        <v>281</v>
      </c>
      <c r="G77" s="2">
        <v>0</v>
      </c>
      <c r="H77" s="2">
        <v>0</v>
      </c>
      <c r="I77" s="1">
        <v>0</v>
      </c>
      <c r="J77" s="3" t="s">
        <v>19</v>
      </c>
      <c r="K77" s="2" t="str">
        <f>J77*6703.00</f>
        <v>0</v>
      </c>
      <c r="L77" s="5"/>
    </row>
    <row r="78" spans="1:12" customHeight="1" ht="105" outlineLevel="4">
      <c r="A78" s="1"/>
      <c r="B78" s="1">
        <v>821443</v>
      </c>
      <c r="C78" s="1" t="s">
        <v>282</v>
      </c>
      <c r="D78" s="1" t="s">
        <v>283</v>
      </c>
      <c r="E78" s="2" t="s">
        <v>284</v>
      </c>
      <c r="F78" s="2" t="s">
        <v>285</v>
      </c>
      <c r="G78" s="2">
        <v>0</v>
      </c>
      <c r="H78" s="2" t="s">
        <v>24</v>
      </c>
      <c r="I78" s="1">
        <v>0</v>
      </c>
      <c r="J78" s="3" t="s">
        <v>19</v>
      </c>
      <c r="K78" s="2" t="str">
        <f>J78*6971.00</f>
        <v>0</v>
      </c>
      <c r="L78" s="5"/>
    </row>
    <row r="79" spans="1:12" customHeight="1" ht="105" outlineLevel="4">
      <c r="A79" s="1"/>
      <c r="B79" s="1">
        <v>821444</v>
      </c>
      <c r="C79" s="1" t="s">
        <v>286</v>
      </c>
      <c r="D79" s="1" t="s">
        <v>287</v>
      </c>
      <c r="E79" s="2" t="s">
        <v>288</v>
      </c>
      <c r="F79" s="2" t="s">
        <v>289</v>
      </c>
      <c r="G79" s="2">
        <v>0</v>
      </c>
      <c r="H79" s="2" t="s">
        <v>24</v>
      </c>
      <c r="I79" s="1">
        <v>0</v>
      </c>
      <c r="J79" s="3" t="s">
        <v>19</v>
      </c>
      <c r="K79" s="2" t="str">
        <f>J79*6746.00</f>
        <v>0</v>
      </c>
      <c r="L79" s="5"/>
    </row>
    <row r="80" spans="1:12" customHeight="1" ht="105" outlineLevel="4">
      <c r="A80" s="1"/>
      <c r="B80" s="1">
        <v>821445</v>
      </c>
      <c r="C80" s="1" t="s">
        <v>290</v>
      </c>
      <c r="D80" s="1" t="s">
        <v>291</v>
      </c>
      <c r="E80" s="2" t="s">
        <v>292</v>
      </c>
      <c r="F80" s="2" t="s">
        <v>293</v>
      </c>
      <c r="G80" s="2">
        <v>0</v>
      </c>
      <c r="H80" s="2">
        <v>2</v>
      </c>
      <c r="I80" s="1">
        <v>0</v>
      </c>
      <c r="J80" s="3" t="s">
        <v>19</v>
      </c>
      <c r="K80" s="2" t="str">
        <f>J80*6852.00</f>
        <v>0</v>
      </c>
      <c r="L80" s="5"/>
    </row>
    <row r="81" spans="1:12" customHeight="1" ht="105" outlineLevel="4">
      <c r="A81" s="1"/>
      <c r="B81" s="1">
        <v>821446</v>
      </c>
      <c r="C81" s="1" t="s">
        <v>294</v>
      </c>
      <c r="D81" s="1" t="s">
        <v>295</v>
      </c>
      <c r="E81" s="2" t="s">
        <v>296</v>
      </c>
      <c r="F81" s="2" t="s">
        <v>297</v>
      </c>
      <c r="G81" s="2">
        <v>0</v>
      </c>
      <c r="H81" s="2" t="s">
        <v>29</v>
      </c>
      <c r="I81" s="1">
        <v>0</v>
      </c>
      <c r="J81" s="3" t="s">
        <v>19</v>
      </c>
      <c r="K81" s="2" t="str">
        <f>J81*6864.00</f>
        <v>0</v>
      </c>
      <c r="L81" s="5"/>
    </row>
    <row r="82" spans="1:12" customHeight="1" ht="105" outlineLevel="4">
      <c r="A82" s="1"/>
      <c r="B82" s="1">
        <v>821447</v>
      </c>
      <c r="C82" s="1" t="s">
        <v>298</v>
      </c>
      <c r="D82" s="1" t="s">
        <v>299</v>
      </c>
      <c r="E82" s="2" t="s">
        <v>300</v>
      </c>
      <c r="F82" s="2" t="s">
        <v>301</v>
      </c>
      <c r="G82" s="2">
        <v>8</v>
      </c>
      <c r="H82" s="2" t="s">
        <v>29</v>
      </c>
      <c r="I82" s="1">
        <v>0</v>
      </c>
      <c r="J82" s="3" t="s">
        <v>19</v>
      </c>
      <c r="K82" s="2" t="str">
        <f>J82*3652.00</f>
        <v>0</v>
      </c>
      <c r="L82" s="5"/>
    </row>
    <row r="83" spans="1:12" outlineLevel="2">
      <c r="A83" s="8" t="s">
        <v>302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5"/>
    </row>
    <row r="84" spans="1:12" customHeight="1" ht="105" outlineLevel="4">
      <c r="A84" s="1"/>
      <c r="B84" s="1">
        <v>821418</v>
      </c>
      <c r="C84" s="1" t="s">
        <v>303</v>
      </c>
      <c r="D84" s="1" t="s">
        <v>304</v>
      </c>
      <c r="E84" s="2" t="s">
        <v>305</v>
      </c>
      <c r="F84" s="2" t="s">
        <v>306</v>
      </c>
      <c r="G84" s="2">
        <v>0</v>
      </c>
      <c r="H84" s="2">
        <v>5</v>
      </c>
      <c r="I84" s="1">
        <v>0</v>
      </c>
      <c r="J84" s="3" t="s">
        <v>19</v>
      </c>
      <c r="K84" s="2" t="str">
        <f>J84*10630.00</f>
        <v>0</v>
      </c>
      <c r="L84" s="5"/>
    </row>
    <row r="85" spans="1:12" customHeight="1" ht="105" outlineLevel="4">
      <c r="A85" s="1"/>
      <c r="B85" s="1">
        <v>821419</v>
      </c>
      <c r="C85" s="1" t="s">
        <v>307</v>
      </c>
      <c r="D85" s="1" t="s">
        <v>308</v>
      </c>
      <c r="E85" s="2" t="s">
        <v>309</v>
      </c>
      <c r="F85" s="2" t="s">
        <v>310</v>
      </c>
      <c r="G85" s="2">
        <v>0</v>
      </c>
      <c r="H85" s="2" t="s">
        <v>29</v>
      </c>
      <c r="I85" s="1">
        <v>0</v>
      </c>
      <c r="J85" s="3" t="s">
        <v>19</v>
      </c>
      <c r="K85" s="2" t="str">
        <f>J85*10571.00</f>
        <v>0</v>
      </c>
      <c r="L85" s="5"/>
    </row>
    <row r="86" spans="1:12" outlineLevel="1">
      <c r="A86" s="7" t="s">
        <v>311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5"/>
    </row>
    <row r="87" spans="1:12" outlineLevel="2">
      <c r="A87" s="8" t="s">
        <v>312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5"/>
    </row>
    <row r="88" spans="1:12" customHeight="1" ht="105" outlineLevel="4">
      <c r="A88" s="1"/>
      <c r="B88" s="1">
        <v>821358</v>
      </c>
      <c r="C88" s="1" t="s">
        <v>313</v>
      </c>
      <c r="D88" s="1" t="s">
        <v>314</v>
      </c>
      <c r="E88" s="2" t="s">
        <v>315</v>
      </c>
      <c r="F88" s="2" t="s">
        <v>316</v>
      </c>
      <c r="G88" s="2" t="s">
        <v>34</v>
      </c>
      <c r="H88" s="2" t="s">
        <v>29</v>
      </c>
      <c r="I88" s="1">
        <v>0</v>
      </c>
      <c r="J88" s="3" t="s">
        <v>19</v>
      </c>
      <c r="K88" s="2" t="str">
        <f>J88*2962.00</f>
        <v>0</v>
      </c>
      <c r="L88" s="5"/>
    </row>
    <row r="89" spans="1:12" customHeight="1" ht="105" outlineLevel="4">
      <c r="A89" s="1"/>
      <c r="B89" s="1">
        <v>821359</v>
      </c>
      <c r="C89" s="1" t="s">
        <v>317</v>
      </c>
      <c r="D89" s="1" t="s">
        <v>318</v>
      </c>
      <c r="E89" s="2" t="s">
        <v>319</v>
      </c>
      <c r="F89" s="2" t="s">
        <v>320</v>
      </c>
      <c r="G89" s="2">
        <v>0</v>
      </c>
      <c r="H89" s="2">
        <v>0</v>
      </c>
      <c r="I89" s="1">
        <v>0</v>
      </c>
      <c r="J89" s="3" t="s">
        <v>19</v>
      </c>
      <c r="K89" s="2" t="str">
        <f>J89*3361.00</f>
        <v>0</v>
      </c>
      <c r="L89" s="5"/>
    </row>
    <row r="90" spans="1:12" customHeight="1" ht="105" outlineLevel="4">
      <c r="A90" s="1"/>
      <c r="B90" s="1">
        <v>821360</v>
      </c>
      <c r="C90" s="1" t="s">
        <v>321</v>
      </c>
      <c r="D90" s="1" t="s">
        <v>322</v>
      </c>
      <c r="E90" s="2" t="s">
        <v>323</v>
      </c>
      <c r="F90" s="2" t="s">
        <v>324</v>
      </c>
      <c r="G90" s="2">
        <v>0</v>
      </c>
      <c r="H90" s="2">
        <v>0</v>
      </c>
      <c r="I90" s="1">
        <v>0</v>
      </c>
      <c r="J90" s="3" t="s">
        <v>19</v>
      </c>
      <c r="K90" s="2" t="str">
        <f>J90*4082.00</f>
        <v>0</v>
      </c>
      <c r="L90" s="5"/>
    </row>
    <row r="91" spans="1:12" customHeight="1" ht="105" outlineLevel="4">
      <c r="A91" s="1"/>
      <c r="B91" s="1">
        <v>821364</v>
      </c>
      <c r="C91" s="1" t="s">
        <v>325</v>
      </c>
      <c r="D91" s="1" t="s">
        <v>326</v>
      </c>
      <c r="E91" s="2" t="s">
        <v>327</v>
      </c>
      <c r="F91" s="2" t="s">
        <v>316</v>
      </c>
      <c r="G91" s="2">
        <v>7</v>
      </c>
      <c r="H91" s="2" t="s">
        <v>29</v>
      </c>
      <c r="I91" s="1">
        <v>0</v>
      </c>
      <c r="J91" s="3" t="s">
        <v>19</v>
      </c>
      <c r="K91" s="2" t="str">
        <f>J91*2962.00</f>
        <v>0</v>
      </c>
      <c r="L91" s="5"/>
    </row>
    <row r="92" spans="1:12" customHeight="1" ht="105" outlineLevel="4">
      <c r="A92" s="1"/>
      <c r="B92" s="1">
        <v>821365</v>
      </c>
      <c r="C92" s="1" t="s">
        <v>328</v>
      </c>
      <c r="D92" s="1" t="s">
        <v>329</v>
      </c>
      <c r="E92" s="2" t="s">
        <v>330</v>
      </c>
      <c r="F92" s="2" t="s">
        <v>331</v>
      </c>
      <c r="G92" s="2" t="s">
        <v>34</v>
      </c>
      <c r="H92" s="2" t="s">
        <v>29</v>
      </c>
      <c r="I92" s="1">
        <v>0</v>
      </c>
      <c r="J92" s="3" t="s">
        <v>19</v>
      </c>
      <c r="K92" s="2" t="str">
        <f>J92*1291.00</f>
        <v>0</v>
      </c>
      <c r="L92" s="5"/>
    </row>
    <row r="93" spans="1:12" customHeight="1" ht="105" outlineLevel="4">
      <c r="A93" s="1"/>
      <c r="B93" s="1">
        <v>821366</v>
      </c>
      <c r="C93" s="1" t="s">
        <v>332</v>
      </c>
      <c r="D93" s="1" t="s">
        <v>333</v>
      </c>
      <c r="E93" s="2" t="s">
        <v>334</v>
      </c>
      <c r="F93" s="2" t="s">
        <v>335</v>
      </c>
      <c r="G93" s="2" t="s">
        <v>34</v>
      </c>
      <c r="H93" s="2" t="s">
        <v>29</v>
      </c>
      <c r="I93" s="1">
        <v>0</v>
      </c>
      <c r="J93" s="3" t="s">
        <v>19</v>
      </c>
      <c r="K93" s="2" t="str">
        <f>J93*2212.00</f>
        <v>0</v>
      </c>
      <c r="L93" s="5"/>
    </row>
    <row r="94" spans="1:12" customHeight="1" ht="105" outlineLevel="4">
      <c r="A94" s="1"/>
      <c r="B94" s="1">
        <v>821367</v>
      </c>
      <c r="C94" s="1" t="s">
        <v>336</v>
      </c>
      <c r="D94" s="1" t="s">
        <v>337</v>
      </c>
      <c r="E94" s="2" t="s">
        <v>338</v>
      </c>
      <c r="F94" s="2" t="s">
        <v>339</v>
      </c>
      <c r="G94" s="2">
        <v>10</v>
      </c>
      <c r="H94" s="2" t="s">
        <v>29</v>
      </c>
      <c r="I94" s="1">
        <v>0</v>
      </c>
      <c r="J94" s="3" t="s">
        <v>19</v>
      </c>
      <c r="K94" s="2" t="str">
        <f>J94*3229.00</f>
        <v>0</v>
      </c>
      <c r="L94" s="5"/>
    </row>
    <row r="95" spans="1:12" customHeight="1" ht="105" outlineLevel="4">
      <c r="A95" s="1"/>
      <c r="B95" s="1">
        <v>821368</v>
      </c>
      <c r="C95" s="1" t="s">
        <v>340</v>
      </c>
      <c r="D95" s="1" t="s">
        <v>341</v>
      </c>
      <c r="E95" s="2" t="s">
        <v>342</v>
      </c>
      <c r="F95" s="2" t="s">
        <v>343</v>
      </c>
      <c r="G95" s="2" t="s">
        <v>34</v>
      </c>
      <c r="H95" s="2" t="s">
        <v>29</v>
      </c>
      <c r="I95" s="1">
        <v>0</v>
      </c>
      <c r="J95" s="3" t="s">
        <v>19</v>
      </c>
      <c r="K95" s="2" t="str">
        <f>J95*5523.00</f>
        <v>0</v>
      </c>
      <c r="L95" s="5"/>
    </row>
    <row r="96" spans="1:12" customHeight="1" ht="105" outlineLevel="4">
      <c r="A96" s="1"/>
      <c r="B96" s="1">
        <v>821369</v>
      </c>
      <c r="C96" s="1" t="s">
        <v>344</v>
      </c>
      <c r="D96" s="1" t="s">
        <v>345</v>
      </c>
      <c r="E96" s="2" t="s">
        <v>346</v>
      </c>
      <c r="F96" s="2" t="s">
        <v>347</v>
      </c>
      <c r="G96" s="2">
        <v>10</v>
      </c>
      <c r="H96" s="2" t="s">
        <v>29</v>
      </c>
      <c r="I96" s="1">
        <v>0</v>
      </c>
      <c r="J96" s="3" t="s">
        <v>19</v>
      </c>
      <c r="K96" s="2" t="str">
        <f>J96*8171.00</f>
        <v>0</v>
      </c>
      <c r="L96" s="5"/>
    </row>
    <row r="97" spans="1:12" customHeight="1" ht="105" outlineLevel="4">
      <c r="A97" s="1"/>
      <c r="B97" s="1">
        <v>821370</v>
      </c>
      <c r="C97" s="1" t="s">
        <v>348</v>
      </c>
      <c r="D97" s="1" t="s">
        <v>349</v>
      </c>
      <c r="E97" s="2" t="s">
        <v>350</v>
      </c>
      <c r="F97" s="2" t="s">
        <v>351</v>
      </c>
      <c r="G97" s="2">
        <v>6</v>
      </c>
      <c r="H97" s="2" t="s">
        <v>29</v>
      </c>
      <c r="I97" s="1">
        <v>0</v>
      </c>
      <c r="J97" s="3" t="s">
        <v>19</v>
      </c>
      <c r="K97" s="2" t="str">
        <f>J97*13484.00</f>
        <v>0</v>
      </c>
      <c r="L97" s="5"/>
    </row>
    <row r="98" spans="1:12" customHeight="1" ht="105" outlineLevel="4">
      <c r="A98" s="1"/>
      <c r="B98" s="1">
        <v>825519</v>
      </c>
      <c r="C98" s="1" t="s">
        <v>352</v>
      </c>
      <c r="D98" s="1" t="s">
        <v>353</v>
      </c>
      <c r="E98" s="2" t="s">
        <v>354</v>
      </c>
      <c r="F98" s="2" t="s">
        <v>355</v>
      </c>
      <c r="G98" s="2" t="s">
        <v>34</v>
      </c>
      <c r="H98" s="2" t="s">
        <v>29</v>
      </c>
      <c r="I98" s="1">
        <v>0</v>
      </c>
      <c r="J98" s="3" t="s">
        <v>19</v>
      </c>
      <c r="K98" s="2" t="str">
        <f>J98*606.00</f>
        <v>0</v>
      </c>
      <c r="L98" s="5"/>
    </row>
    <row r="99" spans="1:12" customHeight="1" ht="105" outlineLevel="4">
      <c r="A99" s="1"/>
      <c r="B99" s="1">
        <v>836242</v>
      </c>
      <c r="C99" s="1" t="s">
        <v>356</v>
      </c>
      <c r="D99" s="1" t="s">
        <v>357</v>
      </c>
      <c r="E99" s="2" t="s">
        <v>358</v>
      </c>
      <c r="F99" s="2" t="s">
        <v>359</v>
      </c>
      <c r="G99" s="2">
        <v>0</v>
      </c>
      <c r="H99" s="2">
        <v>0</v>
      </c>
      <c r="I99" s="1">
        <v>0</v>
      </c>
      <c r="J99" s="3" t="s">
        <v>19</v>
      </c>
      <c r="K99" s="2" t="str">
        <f>J99*2523.00</f>
        <v>0</v>
      </c>
      <c r="L99" s="5"/>
    </row>
    <row r="100" spans="1:12" customHeight="1" ht="105" outlineLevel="4">
      <c r="A100" s="1"/>
      <c r="B100" s="1">
        <v>836243</v>
      </c>
      <c r="C100" s="1" t="s">
        <v>360</v>
      </c>
      <c r="D100" s="1" t="s">
        <v>361</v>
      </c>
      <c r="E100" s="2" t="s">
        <v>362</v>
      </c>
      <c r="F100" s="2" t="s">
        <v>363</v>
      </c>
      <c r="G100" s="2">
        <v>0</v>
      </c>
      <c r="H100" s="2">
        <v>0</v>
      </c>
      <c r="I100" s="1">
        <v>0</v>
      </c>
      <c r="J100" s="3" t="s">
        <v>19</v>
      </c>
      <c r="K100" s="2" t="str">
        <f>J100*3791.00</f>
        <v>0</v>
      </c>
      <c r="L100" s="5"/>
    </row>
    <row r="101" spans="1:12" customHeight="1" ht="105" outlineLevel="4">
      <c r="A101" s="1"/>
      <c r="B101" s="1">
        <v>836244</v>
      </c>
      <c r="C101" s="1" t="s">
        <v>364</v>
      </c>
      <c r="D101" s="1" t="s">
        <v>365</v>
      </c>
      <c r="E101" s="2" t="s">
        <v>366</v>
      </c>
      <c r="F101" s="2" t="s">
        <v>367</v>
      </c>
      <c r="G101" s="2">
        <v>0</v>
      </c>
      <c r="H101" s="2">
        <v>0</v>
      </c>
      <c r="I101" s="1">
        <v>0</v>
      </c>
      <c r="J101" s="3" t="s">
        <v>19</v>
      </c>
      <c r="K101" s="2" t="str">
        <f>J101*5128.00</f>
        <v>0</v>
      </c>
      <c r="L101" s="5"/>
    </row>
    <row r="102" spans="1:12" customHeight="1" ht="105" outlineLevel="4">
      <c r="A102" s="1"/>
      <c r="B102" s="1">
        <v>836245</v>
      </c>
      <c r="C102" s="1" t="s">
        <v>368</v>
      </c>
      <c r="D102" s="1" t="s">
        <v>369</v>
      </c>
      <c r="E102" s="2" t="s">
        <v>370</v>
      </c>
      <c r="F102" s="2" t="s">
        <v>371</v>
      </c>
      <c r="G102" s="2">
        <v>0</v>
      </c>
      <c r="H102" s="2">
        <v>0</v>
      </c>
      <c r="I102" s="1">
        <v>0</v>
      </c>
      <c r="J102" s="3" t="s">
        <v>19</v>
      </c>
      <c r="K102" s="2" t="str">
        <f>J102*7858.00</f>
        <v>0</v>
      </c>
      <c r="L102" s="5"/>
    </row>
    <row r="103" spans="1:12" customHeight="1" ht="105" outlineLevel="4">
      <c r="A103" s="1"/>
      <c r="B103" s="1">
        <v>836246</v>
      </c>
      <c r="C103" s="1" t="s">
        <v>372</v>
      </c>
      <c r="D103" s="1" t="s">
        <v>373</v>
      </c>
      <c r="E103" s="2" t="s">
        <v>374</v>
      </c>
      <c r="F103" s="2" t="s">
        <v>375</v>
      </c>
      <c r="G103" s="2">
        <v>0</v>
      </c>
      <c r="H103" s="2">
        <v>0</v>
      </c>
      <c r="I103" s="1">
        <v>0</v>
      </c>
      <c r="J103" s="3" t="s">
        <v>19</v>
      </c>
      <c r="K103" s="2" t="str">
        <f>J103*9725.00</f>
        <v>0</v>
      </c>
      <c r="L103" s="5"/>
    </row>
    <row r="104" spans="1:12" customHeight="1" ht="105" outlineLevel="4">
      <c r="A104" s="1"/>
      <c r="B104" s="1">
        <v>836247</v>
      </c>
      <c r="C104" s="1" t="s">
        <v>376</v>
      </c>
      <c r="D104" s="1" t="s">
        <v>377</v>
      </c>
      <c r="E104" s="2" t="s">
        <v>378</v>
      </c>
      <c r="F104" s="2" t="s">
        <v>379</v>
      </c>
      <c r="G104" s="2">
        <v>0</v>
      </c>
      <c r="H104" s="2">
        <v>0</v>
      </c>
      <c r="I104" s="1">
        <v>0</v>
      </c>
      <c r="J104" s="3" t="s">
        <v>19</v>
      </c>
      <c r="K104" s="2" t="str">
        <f>J104*13391.00</f>
        <v>0</v>
      </c>
      <c r="L104" s="5"/>
    </row>
    <row r="105" spans="1:12" customHeight="1" ht="105" outlineLevel="4">
      <c r="A105" s="1"/>
      <c r="B105" s="1">
        <v>836248</v>
      </c>
      <c r="C105" s="1" t="s">
        <v>380</v>
      </c>
      <c r="D105" s="1" t="s">
        <v>381</v>
      </c>
      <c r="E105" s="2" t="s">
        <v>382</v>
      </c>
      <c r="F105" s="2" t="s">
        <v>383</v>
      </c>
      <c r="G105" s="2">
        <v>0</v>
      </c>
      <c r="H105" s="2">
        <v>0</v>
      </c>
      <c r="I105" s="1">
        <v>0</v>
      </c>
      <c r="J105" s="3" t="s">
        <v>19</v>
      </c>
      <c r="K105" s="2" t="str">
        <f>J105*44763.00</f>
        <v>0</v>
      </c>
      <c r="L105" s="5"/>
    </row>
    <row r="106" spans="1:12" customHeight="1" ht="105" outlineLevel="4">
      <c r="A106" s="1"/>
      <c r="B106" s="1">
        <v>836249</v>
      </c>
      <c r="C106" s="1" t="s">
        <v>384</v>
      </c>
      <c r="D106" s="1" t="s">
        <v>385</v>
      </c>
      <c r="E106" s="2" t="s">
        <v>386</v>
      </c>
      <c r="F106" s="2" t="s">
        <v>387</v>
      </c>
      <c r="G106" s="2">
        <v>0</v>
      </c>
      <c r="H106" s="2">
        <v>0</v>
      </c>
      <c r="I106" s="1">
        <v>0</v>
      </c>
      <c r="J106" s="3" t="s">
        <v>19</v>
      </c>
      <c r="K106" s="2" t="str">
        <f>J106*56247.00</f>
        <v>0</v>
      </c>
      <c r="L106" s="5"/>
    </row>
    <row r="107" spans="1:12" outlineLevel="2">
      <c r="A107" s="8" t="s">
        <v>388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5"/>
    </row>
    <row r="108" spans="1:12" customHeight="1" ht="105" outlineLevel="4">
      <c r="A108" s="1"/>
      <c r="B108" s="1">
        <v>836234</v>
      </c>
      <c r="C108" s="1" t="s">
        <v>389</v>
      </c>
      <c r="D108" s="1" t="s">
        <v>390</v>
      </c>
      <c r="E108" s="2" t="s">
        <v>391</v>
      </c>
      <c r="F108" s="2" t="s">
        <v>392</v>
      </c>
      <c r="G108" s="2">
        <v>0</v>
      </c>
      <c r="H108" s="2">
        <v>0</v>
      </c>
      <c r="I108" s="1">
        <v>0</v>
      </c>
      <c r="J108" s="3" t="s">
        <v>19</v>
      </c>
      <c r="K108" s="2" t="str">
        <f>J108*2873.00</f>
        <v>0</v>
      </c>
      <c r="L108" s="5"/>
    </row>
    <row r="109" spans="1:12" customHeight="1" ht="105" outlineLevel="4">
      <c r="A109" s="1"/>
      <c r="B109" s="1">
        <v>836235</v>
      </c>
      <c r="C109" s="1" t="s">
        <v>393</v>
      </c>
      <c r="D109" s="1" t="s">
        <v>394</v>
      </c>
      <c r="E109" s="2" t="s">
        <v>395</v>
      </c>
      <c r="F109" s="2" t="s">
        <v>396</v>
      </c>
      <c r="G109" s="2">
        <v>0</v>
      </c>
      <c r="H109" s="2">
        <v>0</v>
      </c>
      <c r="I109" s="1">
        <v>0</v>
      </c>
      <c r="J109" s="3" t="s">
        <v>19</v>
      </c>
      <c r="K109" s="2" t="str">
        <f>J109*3970.00</f>
        <v>0</v>
      </c>
      <c r="L109" s="5"/>
    </row>
    <row r="110" spans="1:12" customHeight="1" ht="105" outlineLevel="4">
      <c r="A110" s="1"/>
      <c r="B110" s="1">
        <v>836236</v>
      </c>
      <c r="C110" s="1" t="s">
        <v>397</v>
      </c>
      <c r="D110" s="1" t="s">
        <v>398</v>
      </c>
      <c r="E110" s="2" t="s">
        <v>399</v>
      </c>
      <c r="F110" s="2" t="s">
        <v>400</v>
      </c>
      <c r="G110" s="2">
        <v>0</v>
      </c>
      <c r="H110" s="2">
        <v>0</v>
      </c>
      <c r="I110" s="1">
        <v>0</v>
      </c>
      <c r="J110" s="3" t="s">
        <v>19</v>
      </c>
      <c r="K110" s="2" t="str">
        <f>J110*5207.00</f>
        <v>0</v>
      </c>
      <c r="L110" s="5"/>
    </row>
    <row r="111" spans="1:12" customHeight="1" ht="105" outlineLevel="4">
      <c r="A111" s="1"/>
      <c r="B111" s="1">
        <v>836237</v>
      </c>
      <c r="C111" s="1" t="s">
        <v>401</v>
      </c>
      <c r="D111" s="1" t="s">
        <v>402</v>
      </c>
      <c r="E111" s="2" t="s">
        <v>403</v>
      </c>
      <c r="F111" s="2" t="s">
        <v>404</v>
      </c>
      <c r="G111" s="2">
        <v>3</v>
      </c>
      <c r="H111" s="2" t="s">
        <v>34</v>
      </c>
      <c r="I111" s="1">
        <v>0</v>
      </c>
      <c r="J111" s="3" t="s">
        <v>19</v>
      </c>
      <c r="K111" s="2" t="str">
        <f>J111*8523.00</f>
        <v>0</v>
      </c>
      <c r="L111" s="5"/>
    </row>
    <row r="112" spans="1:12" customHeight="1" ht="105" outlineLevel="4">
      <c r="A112" s="1"/>
      <c r="B112" s="1">
        <v>836238</v>
      </c>
      <c r="C112" s="1" t="s">
        <v>405</v>
      </c>
      <c r="D112" s="1" t="s">
        <v>406</v>
      </c>
      <c r="E112" s="2" t="s">
        <v>407</v>
      </c>
      <c r="F112" s="2" t="s">
        <v>408</v>
      </c>
      <c r="G112" s="2">
        <v>3</v>
      </c>
      <c r="H112" s="2">
        <v>0</v>
      </c>
      <c r="I112" s="1">
        <v>0</v>
      </c>
      <c r="J112" s="3" t="s">
        <v>19</v>
      </c>
      <c r="K112" s="2" t="str">
        <f>J112*11881.00</f>
        <v>0</v>
      </c>
      <c r="L112" s="5"/>
    </row>
    <row r="113" spans="1:12" customHeight="1" ht="105" outlineLevel="4">
      <c r="A113" s="1"/>
      <c r="B113" s="1">
        <v>836239</v>
      </c>
      <c r="C113" s="1" t="s">
        <v>409</v>
      </c>
      <c r="D113" s="1" t="s">
        <v>410</v>
      </c>
      <c r="E113" s="2" t="s">
        <v>411</v>
      </c>
      <c r="F113" s="2" t="s">
        <v>412</v>
      </c>
      <c r="G113" s="2">
        <v>1</v>
      </c>
      <c r="H113" s="2">
        <v>0</v>
      </c>
      <c r="I113" s="1">
        <v>0</v>
      </c>
      <c r="J113" s="3" t="s">
        <v>19</v>
      </c>
      <c r="K113" s="2" t="str">
        <f>J113*16749.00</f>
        <v>0</v>
      </c>
      <c r="L113" s="5"/>
    </row>
    <row r="114" spans="1:12" customHeight="1" ht="105" outlineLevel="4">
      <c r="A114" s="1"/>
      <c r="B114" s="1">
        <v>836240</v>
      </c>
      <c r="C114" s="1" t="s">
        <v>413</v>
      </c>
      <c r="D114" s="1" t="s">
        <v>414</v>
      </c>
      <c r="E114" s="2" t="s">
        <v>415</v>
      </c>
      <c r="F114" s="2" t="s">
        <v>416</v>
      </c>
      <c r="G114" s="2">
        <v>0</v>
      </c>
      <c r="H114" s="2">
        <v>0</v>
      </c>
      <c r="I114" s="1">
        <v>0</v>
      </c>
      <c r="J114" s="3" t="s">
        <v>19</v>
      </c>
      <c r="K114" s="2" t="str">
        <f>J114*44226.00</f>
        <v>0</v>
      </c>
      <c r="L114" s="5"/>
    </row>
    <row r="115" spans="1:12" customHeight="1" ht="105" outlineLevel="4">
      <c r="A115" s="1"/>
      <c r="B115" s="1">
        <v>836241</v>
      </c>
      <c r="C115" s="1" t="s">
        <v>417</v>
      </c>
      <c r="D115" s="1" t="s">
        <v>418</v>
      </c>
      <c r="E115" s="2" t="s">
        <v>419</v>
      </c>
      <c r="F115" s="2" t="s">
        <v>420</v>
      </c>
      <c r="G115" s="2">
        <v>0</v>
      </c>
      <c r="H115" s="2">
        <v>0</v>
      </c>
      <c r="I115" s="1">
        <v>0</v>
      </c>
      <c r="J115" s="3" t="s">
        <v>19</v>
      </c>
      <c r="K115" s="2" t="str">
        <f>J115*56547.00</f>
        <v>0</v>
      </c>
      <c r="L115" s="5"/>
    </row>
    <row r="116" spans="1:12" outlineLevel="2">
      <c r="A116" s="8" t="s">
        <v>421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5"/>
    </row>
    <row r="117" spans="1:12" customHeight="1" ht="105" outlineLevel="4">
      <c r="A117" s="1"/>
      <c r="B117" s="1">
        <v>821371</v>
      </c>
      <c r="C117" s="1" t="s">
        <v>422</v>
      </c>
      <c r="D117" s="1" t="s">
        <v>423</v>
      </c>
      <c r="E117" s="2" t="s">
        <v>424</v>
      </c>
      <c r="F117" s="2" t="s">
        <v>425</v>
      </c>
      <c r="G117" s="2" t="s">
        <v>17</v>
      </c>
      <c r="H117" s="2">
        <v>0</v>
      </c>
      <c r="I117" s="1">
        <v>0</v>
      </c>
      <c r="J117" s="3" t="s">
        <v>19</v>
      </c>
      <c r="K117" s="2" t="str">
        <f>J117*368.90</f>
        <v>0</v>
      </c>
      <c r="L117" s="5"/>
    </row>
    <row r="118" spans="1:12" customHeight="1" ht="105" outlineLevel="4">
      <c r="A118" s="1"/>
      <c r="B118" s="1">
        <v>821372</v>
      </c>
      <c r="C118" s="1" t="s">
        <v>426</v>
      </c>
      <c r="D118" s="1" t="s">
        <v>427</v>
      </c>
      <c r="E118" s="2" t="s">
        <v>428</v>
      </c>
      <c r="F118" s="2" t="s">
        <v>425</v>
      </c>
      <c r="G118" s="2" t="s">
        <v>17</v>
      </c>
      <c r="H118" s="2">
        <v>0</v>
      </c>
      <c r="I118" s="1">
        <v>0</v>
      </c>
      <c r="J118" s="3" t="s">
        <v>19</v>
      </c>
      <c r="K118" s="2" t="str">
        <f>J118*368.90</f>
        <v>0</v>
      </c>
      <c r="L118" s="5"/>
    </row>
    <row r="119" spans="1:12" customHeight="1" ht="105" outlineLevel="4">
      <c r="A119" s="1"/>
      <c r="B119" s="1">
        <v>821373</v>
      </c>
      <c r="C119" s="1" t="s">
        <v>429</v>
      </c>
      <c r="D119" s="1" t="s">
        <v>430</v>
      </c>
      <c r="E119" s="2" t="s">
        <v>431</v>
      </c>
      <c r="F119" s="2" t="s">
        <v>425</v>
      </c>
      <c r="G119" s="2" t="s">
        <v>24</v>
      </c>
      <c r="H119" s="2">
        <v>0</v>
      </c>
      <c r="I119" s="1">
        <v>0</v>
      </c>
      <c r="J119" s="3" t="s">
        <v>19</v>
      </c>
      <c r="K119" s="2" t="str">
        <f>J119*368.90</f>
        <v>0</v>
      </c>
      <c r="L119" s="5"/>
    </row>
    <row r="120" spans="1:12" customHeight="1" ht="105" outlineLevel="4">
      <c r="A120" s="1"/>
      <c r="B120" s="1">
        <v>821374</v>
      </c>
      <c r="C120" s="1" t="s">
        <v>432</v>
      </c>
      <c r="D120" s="1" t="s">
        <v>433</v>
      </c>
      <c r="E120" s="2" t="s">
        <v>434</v>
      </c>
      <c r="F120" s="2" t="s">
        <v>62</v>
      </c>
      <c r="G120" s="2" t="s">
        <v>24</v>
      </c>
      <c r="H120" s="2">
        <v>0</v>
      </c>
      <c r="I120" s="1">
        <v>0</v>
      </c>
      <c r="J120" s="3" t="s">
        <v>19</v>
      </c>
      <c r="K120" s="2" t="str">
        <f>J120*422.45</f>
        <v>0</v>
      </c>
      <c r="L120" s="5"/>
    </row>
    <row r="121" spans="1:12" customHeight="1" ht="105" outlineLevel="4">
      <c r="A121" s="1"/>
      <c r="B121" s="1">
        <v>821375</v>
      </c>
      <c r="C121" s="1" t="s">
        <v>435</v>
      </c>
      <c r="D121" s="1" t="s">
        <v>436</v>
      </c>
      <c r="E121" s="2" t="s">
        <v>437</v>
      </c>
      <c r="F121" s="2" t="s">
        <v>425</v>
      </c>
      <c r="G121" s="2" t="s">
        <v>29</v>
      </c>
      <c r="H121" s="2">
        <v>0</v>
      </c>
      <c r="I121" s="1">
        <v>0</v>
      </c>
      <c r="J121" s="3" t="s">
        <v>19</v>
      </c>
      <c r="K121" s="2" t="str">
        <f>J121*368.90</f>
        <v>0</v>
      </c>
      <c r="L121" s="5"/>
    </row>
    <row r="122" spans="1:12" customHeight="1" ht="105" outlineLevel="4">
      <c r="A122" s="1"/>
      <c r="B122" s="1">
        <v>821376</v>
      </c>
      <c r="C122" s="1" t="s">
        <v>438</v>
      </c>
      <c r="D122" s="1" t="s">
        <v>439</v>
      </c>
      <c r="E122" s="2" t="s">
        <v>440</v>
      </c>
      <c r="F122" s="2" t="s">
        <v>425</v>
      </c>
      <c r="G122" s="2" t="s">
        <v>17</v>
      </c>
      <c r="H122" s="2">
        <v>0</v>
      </c>
      <c r="I122" s="1">
        <v>0</v>
      </c>
      <c r="J122" s="3" t="s">
        <v>19</v>
      </c>
      <c r="K122" s="2" t="str">
        <f>J122*368.90</f>
        <v>0</v>
      </c>
      <c r="L122" s="5"/>
    </row>
    <row r="123" spans="1:12" customHeight="1" ht="105" outlineLevel="4">
      <c r="A123" s="1"/>
      <c r="B123" s="1">
        <v>821377</v>
      </c>
      <c r="C123" s="1" t="s">
        <v>441</v>
      </c>
      <c r="D123" s="1" t="s">
        <v>442</v>
      </c>
      <c r="E123" s="2" t="s">
        <v>443</v>
      </c>
      <c r="F123" s="2" t="s">
        <v>425</v>
      </c>
      <c r="G123" s="2" t="s">
        <v>24</v>
      </c>
      <c r="H123" s="2">
        <v>0</v>
      </c>
      <c r="I123" s="1">
        <v>0</v>
      </c>
      <c r="J123" s="3" t="s">
        <v>19</v>
      </c>
      <c r="K123" s="2" t="str">
        <f>J123*368.90</f>
        <v>0</v>
      </c>
      <c r="L123" s="5"/>
    </row>
    <row r="124" spans="1:12" customHeight="1" ht="105" outlineLevel="4">
      <c r="A124" s="1"/>
      <c r="B124" s="1">
        <v>821378</v>
      </c>
      <c r="C124" s="1" t="s">
        <v>444</v>
      </c>
      <c r="D124" s="1" t="s">
        <v>445</v>
      </c>
      <c r="E124" s="2" t="s">
        <v>446</v>
      </c>
      <c r="F124" s="2" t="s">
        <v>425</v>
      </c>
      <c r="G124" s="2" t="s">
        <v>24</v>
      </c>
      <c r="H124" s="2">
        <v>0</v>
      </c>
      <c r="I124" s="1">
        <v>0</v>
      </c>
      <c r="J124" s="3" t="s">
        <v>19</v>
      </c>
      <c r="K124" s="2" t="str">
        <f>J124*368.90</f>
        <v>0</v>
      </c>
      <c r="L124" s="5"/>
    </row>
    <row r="125" spans="1:12" customHeight="1" ht="105" outlineLevel="4">
      <c r="A125" s="1"/>
      <c r="B125" s="1">
        <v>821379</v>
      </c>
      <c r="C125" s="1" t="s">
        <v>447</v>
      </c>
      <c r="D125" s="1" t="s">
        <v>448</v>
      </c>
      <c r="E125" s="2" t="s">
        <v>449</v>
      </c>
      <c r="F125" s="2" t="s">
        <v>450</v>
      </c>
      <c r="G125" s="2" t="s">
        <v>17</v>
      </c>
      <c r="H125" s="2">
        <v>0</v>
      </c>
      <c r="I125" s="1">
        <v>0</v>
      </c>
      <c r="J125" s="3" t="s">
        <v>19</v>
      </c>
      <c r="K125" s="2" t="str">
        <f>J125*245.44</f>
        <v>0</v>
      </c>
      <c r="L125" s="5"/>
    </row>
    <row r="126" spans="1:12" customHeight="1" ht="105" outlineLevel="4">
      <c r="A126" s="1"/>
      <c r="B126" s="1">
        <v>824108</v>
      </c>
      <c r="C126" s="1" t="s">
        <v>451</v>
      </c>
      <c r="D126" s="1" t="s">
        <v>452</v>
      </c>
      <c r="E126" s="2" t="s">
        <v>453</v>
      </c>
      <c r="F126" s="2" t="s">
        <v>454</v>
      </c>
      <c r="G126" s="2">
        <v>0</v>
      </c>
      <c r="H126" s="2">
        <v>0</v>
      </c>
      <c r="I126" s="1">
        <v>0</v>
      </c>
      <c r="J126" s="3" t="s">
        <v>19</v>
      </c>
      <c r="K126" s="2" t="str">
        <f>J126*400.14</f>
        <v>0</v>
      </c>
      <c r="L126" s="5"/>
    </row>
    <row r="127" spans="1:12" customHeight="1" ht="105" outlineLevel="4">
      <c r="A127" s="1"/>
      <c r="B127" s="1">
        <v>824109</v>
      </c>
      <c r="C127" s="1" t="s">
        <v>455</v>
      </c>
      <c r="D127" s="1" t="s">
        <v>456</v>
      </c>
      <c r="E127" s="2" t="s">
        <v>457</v>
      </c>
      <c r="F127" s="2" t="s">
        <v>458</v>
      </c>
      <c r="G127" s="2" t="s">
        <v>24</v>
      </c>
      <c r="H127" s="2">
        <v>0</v>
      </c>
      <c r="I127" s="1">
        <v>0</v>
      </c>
      <c r="J127" s="3" t="s">
        <v>19</v>
      </c>
      <c r="K127" s="2" t="str">
        <f>J127*1234.63</f>
        <v>0</v>
      </c>
      <c r="L127" s="5"/>
    </row>
    <row r="128" spans="1:12" customHeight="1" ht="105" outlineLevel="4">
      <c r="A128" s="1"/>
      <c r="B128" s="1">
        <v>828502</v>
      </c>
      <c r="C128" s="1" t="s">
        <v>459</v>
      </c>
      <c r="D128" s="1" t="s">
        <v>460</v>
      </c>
      <c r="E128" s="2" t="s">
        <v>461</v>
      </c>
      <c r="F128" s="2" t="s">
        <v>462</v>
      </c>
      <c r="G128" s="2" t="s">
        <v>29</v>
      </c>
      <c r="H128" s="2">
        <v>0</v>
      </c>
      <c r="I128" s="1">
        <v>0</v>
      </c>
      <c r="J128" s="3" t="s">
        <v>19</v>
      </c>
      <c r="K128" s="2" t="str">
        <f>J128*392.70</f>
        <v>0</v>
      </c>
      <c r="L128" s="5"/>
    </row>
    <row r="129" spans="1:12" customHeight="1" ht="105" outlineLevel="4">
      <c r="A129" s="1"/>
      <c r="B129" s="1">
        <v>828503</v>
      </c>
      <c r="C129" s="1" t="s">
        <v>463</v>
      </c>
      <c r="D129" s="1" t="s">
        <v>464</v>
      </c>
      <c r="E129" s="2" t="s">
        <v>465</v>
      </c>
      <c r="F129" s="2" t="s">
        <v>462</v>
      </c>
      <c r="G129" s="2" t="s">
        <v>17</v>
      </c>
      <c r="H129" s="2">
        <v>0</v>
      </c>
      <c r="I129" s="1">
        <v>0</v>
      </c>
      <c r="J129" s="3" t="s">
        <v>19</v>
      </c>
      <c r="K129" s="2" t="str">
        <f>J129*392.70</f>
        <v>0</v>
      </c>
      <c r="L129" s="5"/>
    </row>
    <row r="130" spans="1:12" outlineLevel="2">
      <c r="A130" s="8" t="s">
        <v>466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5"/>
    </row>
    <row r="131" spans="1:12" customHeight="1" ht="105" outlineLevel="4">
      <c r="A131" s="1"/>
      <c r="B131" s="1">
        <v>837040</v>
      </c>
      <c r="C131" s="1" t="s">
        <v>467</v>
      </c>
      <c r="D131" s="1" t="s">
        <v>468</v>
      </c>
      <c r="E131" s="2" t="s">
        <v>469</v>
      </c>
      <c r="F131" s="2" t="s">
        <v>470</v>
      </c>
      <c r="G131" s="2" t="s">
        <v>34</v>
      </c>
      <c r="H131" s="2">
        <v>0</v>
      </c>
      <c r="I131" s="1">
        <v>0</v>
      </c>
      <c r="J131" s="3" t="s">
        <v>19</v>
      </c>
      <c r="K131" s="2" t="str">
        <f>J131*317.42</f>
        <v>0</v>
      </c>
      <c r="L131" s="5"/>
    </row>
    <row r="132" spans="1:12" customHeight="1" ht="105" outlineLevel="4">
      <c r="A132" s="1"/>
      <c r="B132" s="1">
        <v>837041</v>
      </c>
      <c r="C132" s="1" t="s">
        <v>471</v>
      </c>
      <c r="D132" s="1" t="s">
        <v>472</v>
      </c>
      <c r="E132" s="2" t="s">
        <v>473</v>
      </c>
      <c r="F132" s="2" t="s">
        <v>474</v>
      </c>
      <c r="G132" s="2" t="s">
        <v>34</v>
      </c>
      <c r="H132" s="2">
        <v>0</v>
      </c>
      <c r="I132" s="1">
        <v>0</v>
      </c>
      <c r="J132" s="3" t="s">
        <v>19</v>
      </c>
      <c r="K132" s="2" t="str">
        <f>J132*309.61</f>
        <v>0</v>
      </c>
      <c r="L132" s="5"/>
    </row>
    <row r="133" spans="1:12" customHeight="1" ht="105" outlineLevel="4">
      <c r="A133" s="1"/>
      <c r="B133" s="1">
        <v>837042</v>
      </c>
      <c r="C133" s="1" t="s">
        <v>475</v>
      </c>
      <c r="D133" s="1" t="s">
        <v>476</v>
      </c>
      <c r="E133" s="2" t="s">
        <v>477</v>
      </c>
      <c r="F133" s="2" t="s">
        <v>470</v>
      </c>
      <c r="G133" s="2" t="s">
        <v>17</v>
      </c>
      <c r="H133" s="2">
        <v>0</v>
      </c>
      <c r="I133" s="1">
        <v>0</v>
      </c>
      <c r="J133" s="3" t="s">
        <v>19</v>
      </c>
      <c r="K133" s="2" t="str">
        <f>J133*317.42</f>
        <v>0</v>
      </c>
      <c r="L133" s="5"/>
    </row>
    <row r="134" spans="1:12" customHeight="1" ht="105" outlineLevel="4">
      <c r="A134" s="1"/>
      <c r="B134" s="1">
        <v>837043</v>
      </c>
      <c r="C134" s="1" t="s">
        <v>478</v>
      </c>
      <c r="D134" s="1" t="s">
        <v>479</v>
      </c>
      <c r="E134" s="2" t="s">
        <v>480</v>
      </c>
      <c r="F134" s="2" t="s">
        <v>481</v>
      </c>
      <c r="G134" s="2" t="s">
        <v>34</v>
      </c>
      <c r="H134" s="2">
        <v>0</v>
      </c>
      <c r="I134" s="1">
        <v>0</v>
      </c>
      <c r="J134" s="3" t="s">
        <v>19</v>
      </c>
      <c r="K134" s="2" t="str">
        <f>J134*337.26</f>
        <v>0</v>
      </c>
      <c r="L134" s="5"/>
    </row>
    <row r="135" spans="1:12" customHeight="1" ht="105" outlineLevel="4">
      <c r="A135" s="1"/>
      <c r="B135" s="1">
        <v>837044</v>
      </c>
      <c r="C135" s="1" t="s">
        <v>482</v>
      </c>
      <c r="D135" s="1" t="s">
        <v>483</v>
      </c>
      <c r="E135" s="2" t="s">
        <v>484</v>
      </c>
      <c r="F135" s="2" t="s">
        <v>485</v>
      </c>
      <c r="G135" s="2" t="s">
        <v>34</v>
      </c>
      <c r="H135" s="2">
        <v>0</v>
      </c>
      <c r="I135" s="1">
        <v>0</v>
      </c>
      <c r="J135" s="3" t="s">
        <v>19</v>
      </c>
      <c r="K135" s="2" t="str">
        <f>J135*290.84</f>
        <v>0</v>
      </c>
      <c r="L135" s="5"/>
    </row>
    <row r="136" spans="1:12" customHeight="1" ht="105" outlineLevel="4">
      <c r="A136" s="1"/>
      <c r="B136" s="1">
        <v>837280</v>
      </c>
      <c r="C136" s="1" t="s">
        <v>486</v>
      </c>
      <c r="D136" s="1" t="s">
        <v>487</v>
      </c>
      <c r="E136" s="2" t="s">
        <v>488</v>
      </c>
      <c r="F136" s="2" t="s">
        <v>474</v>
      </c>
      <c r="G136" s="2" t="s">
        <v>24</v>
      </c>
      <c r="H136" s="2">
        <v>0</v>
      </c>
      <c r="I136" s="1">
        <v>0</v>
      </c>
      <c r="J136" s="3" t="s">
        <v>19</v>
      </c>
      <c r="K136" s="2" t="str">
        <f>J136*309.61</f>
        <v>0</v>
      </c>
      <c r="L136" s="5"/>
    </row>
    <row r="137" spans="1:12" customHeight="1" ht="105" outlineLevel="4">
      <c r="A137" s="1"/>
      <c r="B137" s="1">
        <v>837281</v>
      </c>
      <c r="C137" s="1" t="s">
        <v>489</v>
      </c>
      <c r="D137" s="1" t="s">
        <v>490</v>
      </c>
      <c r="E137" s="2" t="s">
        <v>491</v>
      </c>
      <c r="F137" s="2" t="s">
        <v>470</v>
      </c>
      <c r="G137" s="2" t="s">
        <v>24</v>
      </c>
      <c r="H137" s="2">
        <v>0</v>
      </c>
      <c r="I137" s="1">
        <v>0</v>
      </c>
      <c r="J137" s="3" t="s">
        <v>19</v>
      </c>
      <c r="K137" s="2" t="str">
        <f>J137*317.42</f>
        <v>0</v>
      </c>
      <c r="L137" s="5"/>
    </row>
    <row r="138" spans="1:12" customHeight="1" ht="105" outlineLevel="4">
      <c r="A138" s="1"/>
      <c r="B138" s="1">
        <v>837282</v>
      </c>
      <c r="C138" s="1" t="s">
        <v>492</v>
      </c>
      <c r="D138" s="1" t="s">
        <v>493</v>
      </c>
      <c r="E138" s="2" t="s">
        <v>494</v>
      </c>
      <c r="F138" s="2" t="s">
        <v>470</v>
      </c>
      <c r="G138" s="2" t="s">
        <v>34</v>
      </c>
      <c r="H138" s="2">
        <v>0</v>
      </c>
      <c r="I138" s="1">
        <v>0</v>
      </c>
      <c r="J138" s="3" t="s">
        <v>19</v>
      </c>
      <c r="K138" s="2" t="str">
        <f>J138*317.42</f>
        <v>0</v>
      </c>
      <c r="L138" s="5"/>
    </row>
    <row r="139" spans="1:12" customHeight="1" ht="105" outlineLevel="4">
      <c r="A139" s="1"/>
      <c r="B139" s="1">
        <v>837283</v>
      </c>
      <c r="C139" s="1" t="s">
        <v>495</v>
      </c>
      <c r="D139" s="1" t="s">
        <v>496</v>
      </c>
      <c r="E139" s="2" t="s">
        <v>497</v>
      </c>
      <c r="F139" s="2" t="s">
        <v>481</v>
      </c>
      <c r="G139" s="2">
        <v>6</v>
      </c>
      <c r="H139" s="2">
        <v>0</v>
      </c>
      <c r="I139" s="1">
        <v>0</v>
      </c>
      <c r="J139" s="3" t="s">
        <v>19</v>
      </c>
      <c r="K139" s="2" t="str">
        <f>J139*337.26</f>
        <v>0</v>
      </c>
      <c r="L139" s="5"/>
    </row>
    <row r="140" spans="1:12" outlineLevel="1">
      <c r="A140" s="7" t="s">
        <v>498</v>
      </c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5"/>
    </row>
    <row r="141" spans="1:12" outlineLevel="2">
      <c r="A141" s="8" t="s">
        <v>499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5"/>
    </row>
    <row r="142" spans="1:12" customHeight="1" ht="105" outlineLevel="4">
      <c r="A142" s="1"/>
      <c r="B142" s="1">
        <v>821399</v>
      </c>
      <c r="C142" s="1" t="s">
        <v>500</v>
      </c>
      <c r="D142" s="1" t="s">
        <v>501</v>
      </c>
      <c r="E142" s="2" t="s">
        <v>502</v>
      </c>
      <c r="F142" s="2" t="s">
        <v>503</v>
      </c>
      <c r="G142" s="2" t="s">
        <v>34</v>
      </c>
      <c r="H142" s="2" t="s">
        <v>18</v>
      </c>
      <c r="I142" s="1">
        <v>0</v>
      </c>
      <c r="J142" s="3" t="s">
        <v>19</v>
      </c>
      <c r="K142" s="2" t="str">
        <f>J142*1721.00</f>
        <v>0</v>
      </c>
      <c r="L142" s="5"/>
    </row>
    <row r="143" spans="1:12" customHeight="1" ht="105" outlineLevel="4">
      <c r="A143" s="1"/>
      <c r="B143" s="1">
        <v>821400</v>
      </c>
      <c r="C143" s="1" t="s">
        <v>504</v>
      </c>
      <c r="D143" s="1" t="s">
        <v>505</v>
      </c>
      <c r="E143" s="2" t="s">
        <v>506</v>
      </c>
      <c r="F143" s="2" t="s">
        <v>507</v>
      </c>
      <c r="G143" s="2">
        <v>3</v>
      </c>
      <c r="H143" s="2" t="s">
        <v>141</v>
      </c>
      <c r="I143" s="1">
        <v>0</v>
      </c>
      <c r="J143" s="3" t="s">
        <v>19</v>
      </c>
      <c r="K143" s="2" t="str">
        <f>J143*3326.00</f>
        <v>0</v>
      </c>
      <c r="L143" s="5"/>
    </row>
    <row r="144" spans="1:12" customHeight="1" ht="105" outlineLevel="4">
      <c r="A144" s="1"/>
      <c r="B144" s="1">
        <v>821401</v>
      </c>
      <c r="C144" s="1" t="s">
        <v>508</v>
      </c>
      <c r="D144" s="1" t="s">
        <v>509</v>
      </c>
      <c r="E144" s="2" t="s">
        <v>510</v>
      </c>
      <c r="F144" s="2" t="s">
        <v>511</v>
      </c>
      <c r="G144" s="2">
        <v>0</v>
      </c>
      <c r="H144" s="2">
        <v>3</v>
      </c>
      <c r="I144" s="1">
        <v>0</v>
      </c>
      <c r="J144" s="3" t="s">
        <v>19</v>
      </c>
      <c r="K144" s="2" t="str">
        <f>J144*2397.00</f>
        <v>0</v>
      </c>
      <c r="L144" s="5"/>
    </row>
    <row r="145" spans="1:12" customHeight="1" ht="105" outlineLevel="4">
      <c r="A145" s="1"/>
      <c r="B145" s="1">
        <v>821403</v>
      </c>
      <c r="C145" s="1" t="s">
        <v>512</v>
      </c>
      <c r="D145" s="1" t="s">
        <v>513</v>
      </c>
      <c r="E145" s="2" t="s">
        <v>514</v>
      </c>
      <c r="F145" s="2" t="s">
        <v>515</v>
      </c>
      <c r="G145" s="2">
        <v>2</v>
      </c>
      <c r="H145" s="2">
        <v>0</v>
      </c>
      <c r="I145" s="1">
        <v>0</v>
      </c>
      <c r="J145" s="3" t="s">
        <v>19</v>
      </c>
      <c r="K145" s="2" t="str">
        <f>J145*4836.00</f>
        <v>0</v>
      </c>
      <c r="L145" s="5"/>
    </row>
    <row r="146" spans="1:12" customHeight="1" ht="105" outlineLevel="4">
      <c r="A146" s="1"/>
      <c r="B146" s="1">
        <v>821404</v>
      </c>
      <c r="C146" s="1" t="s">
        <v>516</v>
      </c>
      <c r="D146" s="1" t="s">
        <v>517</v>
      </c>
      <c r="E146" s="2" t="s">
        <v>518</v>
      </c>
      <c r="F146" s="2" t="s">
        <v>519</v>
      </c>
      <c r="G146" s="2">
        <v>0</v>
      </c>
      <c r="H146" s="2">
        <v>0</v>
      </c>
      <c r="I146" s="1">
        <v>0</v>
      </c>
      <c r="J146" s="3" t="s">
        <v>19</v>
      </c>
      <c r="K146" s="2" t="str">
        <f>J146*6794.00</f>
        <v>0</v>
      </c>
      <c r="L146" s="5"/>
    </row>
    <row r="147" spans="1:12" customHeight="1" ht="105" outlineLevel="4">
      <c r="A147" s="1"/>
      <c r="B147" s="1">
        <v>821406</v>
      </c>
      <c r="C147" s="1" t="s">
        <v>520</v>
      </c>
      <c r="D147" s="1" t="s">
        <v>521</v>
      </c>
      <c r="E147" s="2" t="s">
        <v>522</v>
      </c>
      <c r="F147" s="2" t="s">
        <v>523</v>
      </c>
      <c r="G147" s="2">
        <v>0</v>
      </c>
      <c r="H147" s="2">
        <v>0</v>
      </c>
      <c r="I147" s="1">
        <v>0</v>
      </c>
      <c r="J147" s="3" t="s">
        <v>19</v>
      </c>
      <c r="K147" s="2" t="str">
        <f>J147*1729.00</f>
        <v>0</v>
      </c>
      <c r="L147" s="5"/>
    </row>
    <row r="148" spans="1:12" customHeight="1" ht="105" outlineLevel="4">
      <c r="A148" s="1"/>
      <c r="B148" s="1">
        <v>821407</v>
      </c>
      <c r="C148" s="1" t="s">
        <v>524</v>
      </c>
      <c r="D148" s="1" t="s">
        <v>525</v>
      </c>
      <c r="E148" s="2" t="s">
        <v>526</v>
      </c>
      <c r="F148" s="2" t="s">
        <v>527</v>
      </c>
      <c r="G148" s="2">
        <v>0</v>
      </c>
      <c r="H148" s="2">
        <v>0</v>
      </c>
      <c r="I148" s="1">
        <v>0</v>
      </c>
      <c r="J148" s="3" t="s">
        <v>19</v>
      </c>
      <c r="K148" s="2" t="str">
        <f>J148*1378.00</f>
        <v>0</v>
      </c>
      <c r="L148" s="5"/>
    </row>
    <row r="149" spans="1:12" customHeight="1" ht="105" outlineLevel="4">
      <c r="A149" s="1"/>
      <c r="B149" s="1">
        <v>821408</v>
      </c>
      <c r="C149" s="1" t="s">
        <v>528</v>
      </c>
      <c r="D149" s="1" t="s">
        <v>529</v>
      </c>
      <c r="E149" s="2" t="s">
        <v>530</v>
      </c>
      <c r="F149" s="2" t="s">
        <v>531</v>
      </c>
      <c r="G149" s="2">
        <v>0</v>
      </c>
      <c r="H149" s="2">
        <v>0</v>
      </c>
      <c r="I149" s="1">
        <v>0</v>
      </c>
      <c r="J149" s="3" t="s">
        <v>19</v>
      </c>
      <c r="K149" s="2" t="str">
        <f>J149*1597.00</f>
        <v>0</v>
      </c>
      <c r="L149" s="5"/>
    </row>
    <row r="150" spans="1:12" customHeight="1" ht="105" outlineLevel="4">
      <c r="A150" s="1"/>
      <c r="B150" s="1">
        <v>821409</v>
      </c>
      <c r="C150" s="1" t="s">
        <v>532</v>
      </c>
      <c r="D150" s="1" t="s">
        <v>533</v>
      </c>
      <c r="E150" s="2" t="s">
        <v>534</v>
      </c>
      <c r="F150" s="2" t="s">
        <v>535</v>
      </c>
      <c r="G150" s="2">
        <v>0</v>
      </c>
      <c r="H150" s="2">
        <v>0</v>
      </c>
      <c r="I150" s="1">
        <v>0</v>
      </c>
      <c r="J150" s="3" t="s">
        <v>19</v>
      </c>
      <c r="K150" s="2" t="str">
        <f>J150*7835.00</f>
        <v>0</v>
      </c>
      <c r="L150" s="5"/>
    </row>
    <row r="151" spans="1:12" customHeight="1" ht="105" outlineLevel="4">
      <c r="A151" s="1"/>
      <c r="B151" s="1">
        <v>821410</v>
      </c>
      <c r="C151" s="1" t="s">
        <v>536</v>
      </c>
      <c r="D151" s="1" t="s">
        <v>537</v>
      </c>
      <c r="E151" s="2" t="s">
        <v>538</v>
      </c>
      <c r="F151" s="2" t="s">
        <v>539</v>
      </c>
      <c r="G151" s="2">
        <v>0</v>
      </c>
      <c r="H151" s="2" t="s">
        <v>34</v>
      </c>
      <c r="I151" s="1">
        <v>0</v>
      </c>
      <c r="J151" s="3" t="s">
        <v>19</v>
      </c>
      <c r="K151" s="2" t="str">
        <f>J151*12064.00</f>
        <v>0</v>
      </c>
      <c r="L151" s="5"/>
    </row>
    <row r="152" spans="1:12" customHeight="1" ht="105" outlineLevel="4">
      <c r="A152" s="1"/>
      <c r="B152" s="1">
        <v>821411</v>
      </c>
      <c r="C152" s="1" t="s">
        <v>540</v>
      </c>
      <c r="D152" s="1" t="s">
        <v>541</v>
      </c>
      <c r="E152" s="2" t="s">
        <v>542</v>
      </c>
      <c r="F152" s="2" t="s">
        <v>543</v>
      </c>
      <c r="G152" s="2">
        <v>0</v>
      </c>
      <c r="H152" s="2">
        <v>0</v>
      </c>
      <c r="I152" s="1">
        <v>0</v>
      </c>
      <c r="J152" s="3" t="s">
        <v>19</v>
      </c>
      <c r="K152" s="2" t="str">
        <f>J152*15715.00</f>
        <v>0</v>
      </c>
      <c r="L152" s="5"/>
    </row>
    <row r="153" spans="1:12" customHeight="1" ht="105" outlineLevel="4">
      <c r="A153" s="1"/>
      <c r="B153" s="1">
        <v>821412</v>
      </c>
      <c r="C153" s="1" t="s">
        <v>544</v>
      </c>
      <c r="D153" s="1" t="s">
        <v>545</v>
      </c>
      <c r="E153" s="2" t="s">
        <v>546</v>
      </c>
      <c r="F153" s="2" t="s">
        <v>547</v>
      </c>
      <c r="G153" s="2">
        <v>0</v>
      </c>
      <c r="H153" s="2">
        <v>0</v>
      </c>
      <c r="I153" s="1">
        <v>0</v>
      </c>
      <c r="J153" s="3" t="s">
        <v>19</v>
      </c>
      <c r="K153" s="2" t="str">
        <f>J153*22689.00</f>
        <v>0</v>
      </c>
      <c r="L153" s="5"/>
    </row>
    <row r="154" spans="1:12" customHeight="1" ht="105" outlineLevel="4">
      <c r="A154" s="1"/>
      <c r="B154" s="1">
        <v>821413</v>
      </c>
      <c r="C154" s="1" t="s">
        <v>548</v>
      </c>
      <c r="D154" s="1" t="s">
        <v>549</v>
      </c>
      <c r="E154" s="2" t="s">
        <v>550</v>
      </c>
      <c r="F154" s="2" t="s">
        <v>551</v>
      </c>
      <c r="G154" s="2">
        <v>10</v>
      </c>
      <c r="H154" s="2">
        <v>0</v>
      </c>
      <c r="I154" s="1">
        <v>0</v>
      </c>
      <c r="J154" s="3" t="s">
        <v>19</v>
      </c>
      <c r="K154" s="2" t="str">
        <f>J154*311.00</f>
        <v>0</v>
      </c>
      <c r="L154" s="5"/>
    </row>
    <row r="155" spans="1:12" customHeight="1" ht="105" outlineLevel="4">
      <c r="A155" s="1"/>
      <c r="B155" s="1">
        <v>821416</v>
      </c>
      <c r="C155" s="1" t="s">
        <v>552</v>
      </c>
      <c r="D155" s="1" t="s">
        <v>553</v>
      </c>
      <c r="E155" s="2" t="s">
        <v>554</v>
      </c>
      <c r="F155" s="2" t="s">
        <v>555</v>
      </c>
      <c r="G155" s="2">
        <v>6</v>
      </c>
      <c r="H155" s="2" t="s">
        <v>17</v>
      </c>
      <c r="I155" s="1">
        <v>0</v>
      </c>
      <c r="J155" s="3" t="s">
        <v>19</v>
      </c>
      <c r="K155" s="2" t="str">
        <f>J155*2894.00</f>
        <v>0</v>
      </c>
      <c r="L155" s="5"/>
    </row>
    <row r="156" spans="1:12" customHeight="1" ht="105" outlineLevel="4">
      <c r="A156" s="1"/>
      <c r="B156" s="1">
        <v>824503</v>
      </c>
      <c r="C156" s="1" t="s">
        <v>556</v>
      </c>
      <c r="D156" s="1" t="s">
        <v>557</v>
      </c>
      <c r="E156" s="2" t="s">
        <v>558</v>
      </c>
      <c r="F156" s="2" t="s">
        <v>559</v>
      </c>
      <c r="G156" s="2">
        <v>0</v>
      </c>
      <c r="H156" s="2">
        <v>0</v>
      </c>
      <c r="I156" s="1">
        <v>0</v>
      </c>
      <c r="J156" s="3" t="s">
        <v>19</v>
      </c>
      <c r="K156" s="2" t="str">
        <f>J156*2560.00</f>
        <v>0</v>
      </c>
      <c r="L156" s="5"/>
    </row>
    <row r="157" spans="1:12" customHeight="1" ht="105" outlineLevel="4">
      <c r="A157" s="1"/>
      <c r="B157" s="1">
        <v>878143</v>
      </c>
      <c r="C157" s="1" t="s">
        <v>560</v>
      </c>
      <c r="D157" s="1" t="s">
        <v>561</v>
      </c>
      <c r="E157" s="2" t="s">
        <v>562</v>
      </c>
      <c r="F157" s="2" t="s">
        <v>563</v>
      </c>
      <c r="G157" s="2" t="s">
        <v>24</v>
      </c>
      <c r="H157" s="2" t="s">
        <v>18</v>
      </c>
      <c r="I157" s="1">
        <v>0</v>
      </c>
      <c r="J157" s="3" t="s">
        <v>19</v>
      </c>
      <c r="K157" s="2" t="str">
        <f>J157*1078.00</f>
        <v>0</v>
      </c>
      <c r="L157" s="5"/>
    </row>
    <row r="158" spans="1:12" customHeight="1" ht="105" outlineLevel="4">
      <c r="A158" s="1"/>
      <c r="B158" s="1">
        <v>879022</v>
      </c>
      <c r="C158" s="1" t="s">
        <v>564</v>
      </c>
      <c r="D158" s="1" t="s">
        <v>565</v>
      </c>
      <c r="E158" s="2" t="s">
        <v>566</v>
      </c>
      <c r="F158" s="2" t="s">
        <v>567</v>
      </c>
      <c r="G158" s="2" t="s">
        <v>24</v>
      </c>
      <c r="H158" s="2">
        <v>0</v>
      </c>
      <c r="I158" s="1">
        <v>0</v>
      </c>
      <c r="J158" s="3" t="s">
        <v>19</v>
      </c>
      <c r="K158" s="2" t="str">
        <f>J158*1548.00</f>
        <v>0</v>
      </c>
      <c r="L158" s="5"/>
    </row>
    <row r="159" spans="1:12" customHeight="1" ht="105" outlineLevel="4">
      <c r="A159" s="1"/>
      <c r="B159" s="1">
        <v>834762</v>
      </c>
      <c r="C159" s="1" t="s">
        <v>568</v>
      </c>
      <c r="D159" s="1" t="s">
        <v>569</v>
      </c>
      <c r="E159" s="2" t="s">
        <v>570</v>
      </c>
      <c r="F159" s="2" t="s">
        <v>571</v>
      </c>
      <c r="G159" s="2">
        <v>0</v>
      </c>
      <c r="H159" s="2">
        <v>0</v>
      </c>
      <c r="I159" s="1">
        <v>0</v>
      </c>
      <c r="J159" s="3" t="s">
        <v>19</v>
      </c>
      <c r="K159" s="2" t="str">
        <f>J159*11599.00</f>
        <v>0</v>
      </c>
      <c r="L159" s="5"/>
    </row>
    <row r="160" spans="1:12" customHeight="1" ht="105" outlineLevel="4">
      <c r="A160" s="1"/>
      <c r="B160" s="1">
        <v>834763</v>
      </c>
      <c r="C160" s="1" t="s">
        <v>572</v>
      </c>
      <c r="D160" s="1" t="s">
        <v>573</v>
      </c>
      <c r="E160" s="2" t="s">
        <v>574</v>
      </c>
      <c r="F160" s="2" t="s">
        <v>575</v>
      </c>
      <c r="G160" s="2">
        <v>0</v>
      </c>
      <c r="H160" s="2">
        <v>0</v>
      </c>
      <c r="I160" s="1">
        <v>0</v>
      </c>
      <c r="J160" s="3" t="s">
        <v>19</v>
      </c>
      <c r="K160" s="2" t="str">
        <f>J160*17043.00</f>
        <v>0</v>
      </c>
      <c r="L160" s="5"/>
    </row>
    <row r="161" spans="1:12" customHeight="1" ht="105" outlineLevel="4">
      <c r="A161" s="1"/>
      <c r="B161" s="1">
        <v>834764</v>
      </c>
      <c r="C161" s="1" t="s">
        <v>576</v>
      </c>
      <c r="D161" s="1" t="s">
        <v>577</v>
      </c>
      <c r="E161" s="2" t="s">
        <v>578</v>
      </c>
      <c r="F161" s="2" t="s">
        <v>579</v>
      </c>
      <c r="G161" s="2">
        <v>0</v>
      </c>
      <c r="H161" s="2">
        <v>10</v>
      </c>
      <c r="I161" s="1">
        <v>0</v>
      </c>
      <c r="J161" s="3" t="s">
        <v>19</v>
      </c>
      <c r="K161" s="2" t="str">
        <f>J161*27278.00</f>
        <v>0</v>
      </c>
      <c r="L161" s="5"/>
    </row>
    <row r="162" spans="1:12" customHeight="1" ht="105" outlineLevel="4">
      <c r="A162" s="1"/>
      <c r="B162" s="1">
        <v>834765</v>
      </c>
      <c r="C162" s="1" t="s">
        <v>580</v>
      </c>
      <c r="D162" s="1" t="s">
        <v>581</v>
      </c>
      <c r="E162" s="2" t="s">
        <v>582</v>
      </c>
      <c r="F162" s="2" t="s">
        <v>583</v>
      </c>
      <c r="G162" s="2">
        <v>0</v>
      </c>
      <c r="H162" s="2">
        <v>0</v>
      </c>
      <c r="I162" s="1">
        <v>0</v>
      </c>
      <c r="J162" s="3" t="s">
        <v>19</v>
      </c>
      <c r="K162" s="2" t="str">
        <f>J162*42865.00</f>
        <v>0</v>
      </c>
      <c r="L162" s="5"/>
    </row>
    <row r="163" spans="1:12" customHeight="1" ht="105" outlineLevel="4">
      <c r="A163" s="1"/>
      <c r="B163" s="1">
        <v>834766</v>
      </c>
      <c r="C163" s="1" t="s">
        <v>584</v>
      </c>
      <c r="D163" s="1" t="s">
        <v>585</v>
      </c>
      <c r="E163" s="2" t="s">
        <v>586</v>
      </c>
      <c r="F163" s="2" t="s">
        <v>587</v>
      </c>
      <c r="G163" s="2">
        <v>0</v>
      </c>
      <c r="H163" s="2">
        <v>0</v>
      </c>
      <c r="I163" s="1">
        <v>0</v>
      </c>
      <c r="J163" s="3" t="s">
        <v>19</v>
      </c>
      <c r="K163" s="2" t="str">
        <f>J163*4232.00</f>
        <v>0</v>
      </c>
      <c r="L163" s="5"/>
    </row>
    <row r="164" spans="1:12" customHeight="1" ht="105" outlineLevel="4">
      <c r="A164" s="1"/>
      <c r="B164" s="1">
        <v>834767</v>
      </c>
      <c r="C164" s="1" t="s">
        <v>588</v>
      </c>
      <c r="D164" s="1" t="s">
        <v>589</v>
      </c>
      <c r="E164" s="2" t="s">
        <v>590</v>
      </c>
      <c r="F164" s="2" t="s">
        <v>591</v>
      </c>
      <c r="G164" s="2">
        <v>0</v>
      </c>
      <c r="H164" s="2">
        <v>0</v>
      </c>
      <c r="I164" s="1">
        <v>0</v>
      </c>
      <c r="J164" s="3" t="s">
        <v>19</v>
      </c>
      <c r="K164" s="2" t="str">
        <f>J164*6695.00</f>
        <v>0</v>
      </c>
      <c r="L164" s="5"/>
    </row>
    <row r="165" spans="1:12" customHeight="1" ht="105" outlineLevel="4">
      <c r="A165" s="1"/>
      <c r="B165" s="1">
        <v>834768</v>
      </c>
      <c r="C165" s="1" t="s">
        <v>592</v>
      </c>
      <c r="D165" s="1" t="s">
        <v>593</v>
      </c>
      <c r="E165" s="2" t="s">
        <v>594</v>
      </c>
      <c r="F165" s="2" t="s">
        <v>595</v>
      </c>
      <c r="G165" s="2">
        <v>0</v>
      </c>
      <c r="H165" s="2">
        <v>0</v>
      </c>
      <c r="I165" s="1">
        <v>0</v>
      </c>
      <c r="J165" s="3" t="s">
        <v>19</v>
      </c>
      <c r="K165" s="2" t="str">
        <f>J165*9041.00</f>
        <v>0</v>
      </c>
      <c r="L165" s="5"/>
    </row>
    <row r="166" spans="1:12" customHeight="1" ht="105" outlineLevel="4">
      <c r="A166" s="1"/>
      <c r="B166" s="1">
        <v>834769</v>
      </c>
      <c r="C166" s="1" t="s">
        <v>596</v>
      </c>
      <c r="D166" s="1" t="s">
        <v>597</v>
      </c>
      <c r="E166" s="2" t="s">
        <v>598</v>
      </c>
      <c r="F166" s="2" t="s">
        <v>599</v>
      </c>
      <c r="G166" s="2">
        <v>0</v>
      </c>
      <c r="H166" s="2">
        <v>0</v>
      </c>
      <c r="I166" s="1">
        <v>0</v>
      </c>
      <c r="J166" s="3" t="s">
        <v>19</v>
      </c>
      <c r="K166" s="2" t="str">
        <f>J166*11574.00</f>
        <v>0</v>
      </c>
      <c r="L166" s="5"/>
    </row>
    <row r="167" spans="1:12" outlineLevel="2">
      <c r="A167" s="8" t="s">
        <v>600</v>
      </c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5"/>
    </row>
    <row r="168" spans="1:12" customHeight="1" ht="105" outlineLevel="4">
      <c r="A168" s="1"/>
      <c r="B168" s="1">
        <v>821394</v>
      </c>
      <c r="C168" s="1" t="s">
        <v>601</v>
      </c>
      <c r="D168" s="1" t="s">
        <v>602</v>
      </c>
      <c r="E168" s="2" t="s">
        <v>603</v>
      </c>
      <c r="F168" s="2" t="s">
        <v>604</v>
      </c>
      <c r="G168" s="2">
        <v>0</v>
      </c>
      <c r="H168" s="2">
        <v>0</v>
      </c>
      <c r="I168" s="1">
        <v>0</v>
      </c>
      <c r="J168" s="3" t="s">
        <v>19</v>
      </c>
      <c r="K168" s="2" t="str">
        <f>J168*1341.19</f>
        <v>0</v>
      </c>
      <c r="L168" s="5"/>
    </row>
    <row r="169" spans="1:12" customHeight="1" ht="105" outlineLevel="4">
      <c r="A169" s="1"/>
      <c r="B169" s="1">
        <v>821395</v>
      </c>
      <c r="C169" s="1" t="s">
        <v>605</v>
      </c>
      <c r="D169" s="1" t="s">
        <v>606</v>
      </c>
      <c r="E169" s="2" t="s">
        <v>607</v>
      </c>
      <c r="F169" s="2" t="s">
        <v>608</v>
      </c>
      <c r="G169" s="2">
        <v>0</v>
      </c>
      <c r="H169" s="2">
        <v>0</v>
      </c>
      <c r="I169" s="1">
        <v>0</v>
      </c>
      <c r="J169" s="3" t="s">
        <v>19</v>
      </c>
      <c r="K169" s="2" t="str">
        <f>J169*1478.65</f>
        <v>0</v>
      </c>
      <c r="L169" s="5"/>
    </row>
    <row r="170" spans="1:12" customHeight="1" ht="105" outlineLevel="4">
      <c r="A170" s="1"/>
      <c r="B170" s="1">
        <v>821396</v>
      </c>
      <c r="C170" s="1" t="s">
        <v>609</v>
      </c>
      <c r="D170" s="1" t="s">
        <v>610</v>
      </c>
      <c r="E170" s="2" t="s">
        <v>611</v>
      </c>
      <c r="F170" s="2" t="s">
        <v>612</v>
      </c>
      <c r="G170" s="2" t="s">
        <v>34</v>
      </c>
      <c r="H170" s="2">
        <v>0</v>
      </c>
      <c r="I170" s="1">
        <v>0</v>
      </c>
      <c r="J170" s="3" t="s">
        <v>19</v>
      </c>
      <c r="K170" s="2" t="str">
        <f>J170*1845.99</f>
        <v>0</v>
      </c>
      <c r="L170" s="5"/>
    </row>
    <row r="171" spans="1:12" customHeight="1" ht="105" outlineLevel="4">
      <c r="A171" s="1"/>
      <c r="B171" s="1">
        <v>821397</v>
      </c>
      <c r="C171" s="1" t="s">
        <v>613</v>
      </c>
      <c r="D171" s="1" t="s">
        <v>614</v>
      </c>
      <c r="E171" s="2" t="s">
        <v>615</v>
      </c>
      <c r="F171" s="2" t="s">
        <v>616</v>
      </c>
      <c r="G171" s="2">
        <v>6</v>
      </c>
      <c r="H171" s="2">
        <v>0</v>
      </c>
      <c r="I171" s="1">
        <v>0</v>
      </c>
      <c r="J171" s="3" t="s">
        <v>19</v>
      </c>
      <c r="K171" s="2" t="str">
        <f>J171*1912.93</f>
        <v>0</v>
      </c>
      <c r="L171" s="5"/>
    </row>
    <row r="172" spans="1:12" customHeight="1" ht="105" outlineLevel="4">
      <c r="A172" s="1"/>
      <c r="B172" s="1">
        <v>821398</v>
      </c>
      <c r="C172" s="1" t="s">
        <v>617</v>
      </c>
      <c r="D172" s="1" t="s">
        <v>618</v>
      </c>
      <c r="E172" s="2" t="s">
        <v>619</v>
      </c>
      <c r="F172" s="2" t="s">
        <v>620</v>
      </c>
      <c r="G172" s="2">
        <v>3</v>
      </c>
      <c r="H172" s="2">
        <v>0</v>
      </c>
      <c r="I172" s="1">
        <v>0</v>
      </c>
      <c r="J172" s="3" t="s">
        <v>19</v>
      </c>
      <c r="K172" s="2" t="str">
        <f>J172*3082.10</f>
        <v>0</v>
      </c>
      <c r="L172" s="5"/>
    </row>
    <row r="173" spans="1:12" customHeight="1" ht="105" outlineLevel="4">
      <c r="A173" s="1"/>
      <c r="B173" s="1">
        <v>827985</v>
      </c>
      <c r="C173" s="1" t="s">
        <v>621</v>
      </c>
      <c r="D173" s="1" t="s">
        <v>622</v>
      </c>
      <c r="E173" s="2" t="s">
        <v>623</v>
      </c>
      <c r="F173" s="2" t="s">
        <v>624</v>
      </c>
      <c r="G173" s="2" t="s">
        <v>17</v>
      </c>
      <c r="H173" s="2">
        <v>0</v>
      </c>
      <c r="I173" s="1">
        <v>0</v>
      </c>
      <c r="J173" s="3" t="s">
        <v>19</v>
      </c>
      <c r="K173" s="2" t="str">
        <f>J173*749.70</f>
        <v>0</v>
      </c>
      <c r="L173" s="5"/>
    </row>
    <row r="174" spans="1:12" customHeight="1" ht="105" outlineLevel="4">
      <c r="A174" s="1"/>
      <c r="B174" s="1">
        <v>827846</v>
      </c>
      <c r="C174" s="1" t="s">
        <v>625</v>
      </c>
      <c r="D174" s="1" t="s">
        <v>626</v>
      </c>
      <c r="E174" s="2" t="s">
        <v>627</v>
      </c>
      <c r="F174" s="2" t="s">
        <v>628</v>
      </c>
      <c r="G174" s="2" t="s">
        <v>17</v>
      </c>
      <c r="H174" s="2">
        <v>0</v>
      </c>
      <c r="I174" s="1">
        <v>0</v>
      </c>
      <c r="J174" s="3" t="s">
        <v>19</v>
      </c>
      <c r="K174" s="2" t="str">
        <f>J174*828.54</f>
        <v>0</v>
      </c>
      <c r="L174" s="5"/>
    </row>
    <row r="175" spans="1:12" customHeight="1" ht="105" outlineLevel="4">
      <c r="A175" s="1"/>
      <c r="B175" s="1">
        <v>827060</v>
      </c>
      <c r="C175" s="1" t="s">
        <v>629</v>
      </c>
      <c r="D175" s="1" t="s">
        <v>630</v>
      </c>
      <c r="E175" s="2" t="s">
        <v>623</v>
      </c>
      <c r="F175" s="2" t="s">
        <v>631</v>
      </c>
      <c r="G175" s="2" t="s">
        <v>34</v>
      </c>
      <c r="H175" s="2">
        <v>0</v>
      </c>
      <c r="I175" s="1">
        <v>0</v>
      </c>
      <c r="J175" s="3" t="s">
        <v>19</v>
      </c>
      <c r="K175" s="2" t="str">
        <f>J175*1033.81</f>
        <v>0</v>
      </c>
      <c r="L175" s="5"/>
    </row>
    <row r="176" spans="1:12" customHeight="1" ht="105" outlineLevel="4">
      <c r="A176" s="1"/>
      <c r="B176" s="1">
        <v>827944</v>
      </c>
      <c r="C176" s="1" t="s">
        <v>632</v>
      </c>
      <c r="D176" s="1" t="s">
        <v>633</v>
      </c>
      <c r="E176" s="2" t="s">
        <v>634</v>
      </c>
      <c r="F176" s="2" t="s">
        <v>635</v>
      </c>
      <c r="G176" s="2">
        <v>0</v>
      </c>
      <c r="H176" s="2">
        <v>0</v>
      </c>
      <c r="I176" s="1">
        <v>0</v>
      </c>
      <c r="J176" s="3" t="s">
        <v>19</v>
      </c>
      <c r="K176" s="2" t="str">
        <f>J176*1100.75</f>
        <v>0</v>
      </c>
      <c r="L176" s="5"/>
    </row>
    <row r="177" spans="1:12" customHeight="1" ht="105" outlineLevel="4">
      <c r="A177" s="1"/>
      <c r="B177" s="1">
        <v>836416</v>
      </c>
      <c r="C177" s="1" t="s">
        <v>636</v>
      </c>
      <c r="D177" s="1" t="s">
        <v>637</v>
      </c>
      <c r="E177" s="2" t="s">
        <v>638</v>
      </c>
      <c r="F177" s="2" t="s">
        <v>639</v>
      </c>
      <c r="G177" s="2">
        <v>0</v>
      </c>
      <c r="H177" s="2">
        <v>0</v>
      </c>
      <c r="I177" s="1">
        <v>0</v>
      </c>
      <c r="J177" s="3" t="s">
        <v>19</v>
      </c>
      <c r="K177" s="2" t="str">
        <f>J177*600.95</f>
        <v>0</v>
      </c>
      <c r="L177" s="5"/>
    </row>
    <row r="178" spans="1:12" customHeight="1" ht="105" outlineLevel="4">
      <c r="A178" s="1"/>
      <c r="B178" s="1">
        <v>837312</v>
      </c>
      <c r="C178" s="1" t="s">
        <v>640</v>
      </c>
      <c r="D178" s="1" t="s">
        <v>641</v>
      </c>
      <c r="E178" s="2" t="s">
        <v>642</v>
      </c>
      <c r="F178" s="2" t="s">
        <v>643</v>
      </c>
      <c r="G178" s="2" t="s">
        <v>17</v>
      </c>
      <c r="H178" s="2">
        <v>0</v>
      </c>
      <c r="I178" s="1">
        <v>0</v>
      </c>
      <c r="J178" s="3" t="s">
        <v>19</v>
      </c>
      <c r="K178" s="2" t="str">
        <f>J178*816.64</f>
        <v>0</v>
      </c>
      <c r="L178" s="5"/>
    </row>
    <row r="179" spans="1:12" customHeight="1" ht="105" outlineLevel="4">
      <c r="A179" s="1"/>
      <c r="B179" s="1">
        <v>837313</v>
      </c>
      <c r="C179" s="1" t="s">
        <v>644</v>
      </c>
      <c r="D179" s="1" t="s">
        <v>645</v>
      </c>
      <c r="E179" s="2" t="s">
        <v>646</v>
      </c>
      <c r="F179" s="2" t="s">
        <v>647</v>
      </c>
      <c r="G179" s="2" t="s">
        <v>24</v>
      </c>
      <c r="H179" s="2">
        <v>0</v>
      </c>
      <c r="I179" s="1">
        <v>0</v>
      </c>
      <c r="J179" s="3" t="s">
        <v>19</v>
      </c>
      <c r="K179" s="2" t="str">
        <f>J179*864.24</f>
        <v>0</v>
      </c>
      <c r="L179" s="5"/>
    </row>
    <row r="180" spans="1:12" customHeight="1" ht="105" outlineLevel="4">
      <c r="A180" s="1"/>
      <c r="B180" s="1">
        <v>839817</v>
      </c>
      <c r="C180" s="1" t="s">
        <v>648</v>
      </c>
      <c r="D180" s="1" t="s">
        <v>649</v>
      </c>
      <c r="E180" s="2" t="s">
        <v>650</v>
      </c>
      <c r="F180" s="2" t="s">
        <v>651</v>
      </c>
      <c r="G180" s="2">
        <v>1</v>
      </c>
      <c r="H180" s="2">
        <v>0</v>
      </c>
      <c r="I180" s="1">
        <v>0</v>
      </c>
      <c r="J180" s="3" t="s">
        <v>19</v>
      </c>
      <c r="K180" s="2" t="str">
        <f>J180*3852.63</f>
        <v>0</v>
      </c>
      <c r="L180" s="5"/>
    </row>
    <row r="181" spans="1:12" outlineLevel="2">
      <c r="A181" s="8" t="s">
        <v>652</v>
      </c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5"/>
    </row>
    <row r="182" spans="1:12" customHeight="1" ht="105" outlineLevel="4">
      <c r="A182" s="1"/>
      <c r="B182" s="1">
        <v>837046</v>
      </c>
      <c r="C182" s="1" t="s">
        <v>653</v>
      </c>
      <c r="D182" s="1" t="s">
        <v>654</v>
      </c>
      <c r="E182" s="2" t="s">
        <v>655</v>
      </c>
      <c r="F182" s="2" t="s">
        <v>656</v>
      </c>
      <c r="G182" s="2" t="s">
        <v>34</v>
      </c>
      <c r="H182" s="2">
        <v>0</v>
      </c>
      <c r="I182" s="1">
        <v>0</v>
      </c>
      <c r="J182" s="3" t="s">
        <v>19</v>
      </c>
      <c r="K182" s="2" t="str">
        <f>J182*912.81</f>
        <v>0</v>
      </c>
      <c r="L182" s="5"/>
    </row>
    <row r="183" spans="1:12" customHeight="1" ht="105" outlineLevel="4">
      <c r="A183" s="1"/>
      <c r="B183" s="1">
        <v>837047</v>
      </c>
      <c r="C183" s="1" t="s">
        <v>657</v>
      </c>
      <c r="D183" s="1" t="s">
        <v>658</v>
      </c>
      <c r="E183" s="2" t="s">
        <v>659</v>
      </c>
      <c r="F183" s="2" t="s">
        <v>660</v>
      </c>
      <c r="G183" s="2">
        <v>0</v>
      </c>
      <c r="H183" s="2">
        <v>0</v>
      </c>
      <c r="I183" s="1">
        <v>0</v>
      </c>
      <c r="J183" s="3" t="s">
        <v>19</v>
      </c>
      <c r="K183" s="2" t="str">
        <f>J183*1052.01</f>
        <v>0</v>
      </c>
      <c r="L18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22:K22"/>
    <mergeCell ref="A35:K35"/>
    <mergeCell ref="A86:K86"/>
    <mergeCell ref="A140:K140"/>
    <mergeCell ref="A4:K4"/>
    <mergeCell ref="A10:K10"/>
    <mergeCell ref="A20:K20"/>
    <mergeCell ref="A23:K23"/>
    <mergeCell ref="A32:K32"/>
    <mergeCell ref="A36:K36"/>
    <mergeCell ref="A54:K54"/>
    <mergeCell ref="A83:K83"/>
    <mergeCell ref="A87:K87"/>
    <mergeCell ref="A107:K107"/>
    <mergeCell ref="A116:K116"/>
    <mergeCell ref="A130:K130"/>
    <mergeCell ref="A141:K141"/>
    <mergeCell ref="A167:K167"/>
    <mergeCell ref="A181:K18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2025-10-29T11:25:43+03:00</dcterms:created>
  <dcterms:modified xsi:type="dcterms:W3CDTF">2025-10-29T11:25:43+03:00</dcterms:modified>
  <dc:title>Untitled Spreadsheet</dc:title>
  <dc:description/>
  <dc:subject/>
  <cp:keywords/>
  <cp:category/>
</cp:coreProperties>
</file>