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<sst xmlns="http://schemas.openxmlformats.org/spreadsheetml/2006/main" uniqueCount="569">
  <si>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</si>
  <si>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</si>
  <si>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</si>
  <si>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</si>
  <si>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</si>
  <si>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</si>
  <si>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</si>
  <si>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</si>
  <si>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</si>
  <si>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</si>
  <si>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</si>
  <si>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</si>
  <si>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</si>
  <si>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</si>
  <si>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</si>
  <si>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2 472.90 руб.</t>
  </si>
  <si>
    <t>шт</t>
  </si>
  <si>
    <t>ROK-240002</t>
  </si>
  <si>
    <t>Радиатор алюминиевый Evolution 500/80 6 сек (146 Вт/сек)</t>
  </si>
  <si>
    <t>3 709.35 руб.</t>
  </si>
  <si>
    <t>ROK-240003</t>
  </si>
  <si>
    <t>Радиатор алюминиевый Evolution 500/80 8 сек (146 Вт/сек)</t>
  </si>
  <si>
    <t>4 945.80 руб.</t>
  </si>
  <si>
    <t>ROK-240004</t>
  </si>
  <si>
    <t>Радиатор алюминиевый Evolution 500/80 10 сек (146 Вт/сек)</t>
  </si>
  <si>
    <t>6 182.25 руб.</t>
  </si>
  <si>
    <t>ROK-240005</t>
  </si>
  <si>
    <t>Радиатор алюминиевый Evolution 500/80 12 сек (146 Вт/сек)</t>
  </si>
  <si>
    <t>7 418.51 руб.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</si>
  <si>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</si>
  <si>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</si>
  <si>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</si>
  <si>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</si>
  <si>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2 658.27 руб.</t>
  </si>
  <si>
    <t>&gt;10</t>
  </si>
  <si>
    <t>ROK-120003</t>
  </si>
  <si>
    <t>Радиатор биметаллический Evolution 500/80 6 сек (136 Вт/сек)</t>
  </si>
  <si>
    <t>3 987.50 руб.</t>
  </si>
  <si>
    <t>ROK-120005</t>
  </si>
  <si>
    <t>Радиатор биметаллический Evolution 500/80 8 сек (136 Вт/сек)</t>
  </si>
  <si>
    <t>5 316.73 руб.</t>
  </si>
  <si>
    <t>ROK-120007</t>
  </si>
  <si>
    <t>Радиатор биметаллический Evolution 500/80 10 сек (136 Вт/сек)</t>
  </si>
  <si>
    <t>6 645.77 руб.</t>
  </si>
  <si>
    <t>ROK-120008</t>
  </si>
  <si>
    <t>Радиатор биметаллический Evolution 500/80 12 сек (136 Вт/сек)</t>
  </si>
  <si>
    <t>7 975.01 руб.</t>
  </si>
  <si>
    <t>ROK-120009</t>
  </si>
  <si>
    <t>Радиатор биметаллический Evolution 350/80 6 сек (106 Вт/сек)</t>
  </si>
  <si>
    <t>3 665.64 руб.</t>
  </si>
  <si>
    <t>ROK-120010</t>
  </si>
  <si>
    <t>Радиатор биметаллический Evolution 350/80 8 сек (106 Вт/сек)</t>
  </si>
  <si>
    <t>4 887.52 руб.</t>
  </si>
  <si>
    <t>ROK-120011</t>
  </si>
  <si>
    <t>Радиатор биметаллический Evolution 350/80 10 сек (106 Вт/сек)</t>
  </si>
  <si>
    <t>6 109.40 руб.</t>
  </si>
  <si>
    <t>ROK-120012</t>
  </si>
  <si>
    <t>Радиатор биметаллический Evolution 350/80 12 сек (106 Вт/сек)</t>
  </si>
  <si>
    <t>7 331.29 руб.</t>
  </si>
  <si>
    <t>ROK-120013</t>
  </si>
  <si>
    <t>Радиатор биметаллический Evolution 350/80 4 сек (106 Вт/сек)</t>
  </si>
  <si>
    <t>2 443.76 руб.</t>
  </si>
  <si>
    <t>Комплектующие к радиаторам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</si>
  <si>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</si>
  <si>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</si>
  <si>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</si>
  <si>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</si>
  <si>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43.14 руб.</t>
  </si>
  <si>
    <t>ROK-330002</t>
  </si>
  <si>
    <t>VRD18</t>
  </si>
  <si>
    <t>Воздухоотводчик ручной 3/4'' (кран Маевского)  (50шт)</t>
  </si>
  <si>
    <t>56.53 руб.</t>
  </si>
  <si>
    <t>ROK-330003</t>
  </si>
  <si>
    <t>VRD19</t>
  </si>
  <si>
    <t>Воздухоотводчик ручной 1/2'' (кран Маевского) ручка (сброс без ключа) (50шт)</t>
  </si>
  <si>
    <t>69.91 руб.</t>
  </si>
  <si>
    <t>&gt;25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</si>
  <si>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</si>
  <si>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</si>
  <si>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</si>
  <si>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</si>
  <si>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</si>
  <si>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</si>
  <si>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</si>
  <si>
    <t>&gt;100</t>
  </si>
  <si>
    <t>Комплектующие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</si>
  <si>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</si>
  <si>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</si>
  <si>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</si>
  <si>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</si>
  <si>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ROK-350003</t>
  </si>
  <si>
    <t>Ключ для ручного воздухоотводчика (50шт)</t>
  </si>
  <si>
    <t>5.85 руб.</t>
  </si>
  <si>
    <t>ROK-350005</t>
  </si>
  <si>
    <t>Переходник для радиатора 1''х1/2'' лев. с силик. прокл.</t>
  </si>
  <si>
    <t>58.07 руб.</t>
  </si>
  <si>
    <t>ROK-350006</t>
  </si>
  <si>
    <t>Переходник для радиатора 1''х1/2'' прав. с силик. прокл.</t>
  </si>
  <si>
    <t>87.21 руб.</t>
  </si>
  <si>
    <t>ROK-350007</t>
  </si>
  <si>
    <t>Переходник для радиатора 1''х3/4'' лев. с силик. прокл.</t>
  </si>
  <si>
    <t>73.64 руб.</t>
  </si>
  <si>
    <t>ROK-350008</t>
  </si>
  <si>
    <t>Переходник для радиатора 1''х3/4'' прав. с силик. прокл.</t>
  </si>
  <si>
    <t>ROK-350009</t>
  </si>
  <si>
    <t>Заглушка на переходник для радиатора 1/2"</t>
  </si>
  <si>
    <t>25.29 руб.</t>
  </si>
  <si>
    <t>ROK-350010</t>
  </si>
  <si>
    <t>Заглушка на переходник для радиатора 3/4"</t>
  </si>
  <si>
    <t>34.21 руб.</t>
  </si>
  <si>
    <t>ROK-350011</t>
  </si>
  <si>
    <t>Заглушка для радиатора левая с силиконовой прокладкой 1"</t>
  </si>
  <si>
    <t>64.60 руб.</t>
  </si>
  <si>
    <t>&gt;50</t>
  </si>
  <si>
    <t>ROK-350012</t>
  </si>
  <si>
    <t>Заглушка для радиатора правая с силиконовой прокладкой 1"</t>
  </si>
  <si>
    <t>50.83 руб.</t>
  </si>
  <si>
    <t>ROK-350013</t>
  </si>
  <si>
    <t>Ниппель межсекционный для радиатора 1''</t>
  </si>
  <si>
    <t>102.68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</si>
  <si>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</si>
  <si>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</si>
  <si>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</si>
  <si>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</si>
  <si>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</si>
  <si>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</si>
  <si>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</si>
  <si>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</si>
  <si>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</si>
  <si>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</si>
  <si>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</si>
  <si>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</si>
  <si>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</si>
  <si>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</si>
  <si>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</si>
  <si>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</si>
  <si>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</si>
  <si>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</si>
  <si>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</si>
  <si>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</si>
  <si>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</si>
  <si>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</si>
  <si>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67.49 руб.</t>
  </si>
  <si>
    <t>ROK-350022</t>
  </si>
  <si>
    <t>Пробка радиаторная для ЧУГУН радиатора 1/2" правая</t>
  </si>
  <si>
    <t>69.53 руб.</t>
  </si>
  <si>
    <t>ROK-350023</t>
  </si>
  <si>
    <t>Пробка радиаторная для ЧУГУН радиатора 3/4" левая</t>
  </si>
  <si>
    <t>70.04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</si>
  <si>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</si>
  <si>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</si>
  <si>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</si>
  <si>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</si>
  <si>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66.98 руб.</t>
  </si>
  <si>
    <t>ROK-350026</t>
  </si>
  <si>
    <t>Пробка радиаторная для ЧУГУН радиатора глухая левая</t>
  </si>
  <si>
    <t>67.15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</si>
  <si>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</si>
  <si>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</si>
  <si>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</si>
  <si>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</si>
  <si>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</si>
  <si>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5.44 руб.</t>
  </si>
  <si>
    <t>ROK-350029</t>
  </si>
  <si>
    <t>VT.503.D. 04</t>
  </si>
  <si>
    <t>Удлинитель потока д/рад. прав. 1/2"   (5 /80шт)</t>
  </si>
  <si>
    <t>627.00 руб.</t>
  </si>
  <si>
    <t>ROK-350030</t>
  </si>
  <si>
    <t>VT.503.D. 05</t>
  </si>
  <si>
    <t>Удлинитель потока д/рад. прав. 3/4"  (5 /80шт)</t>
  </si>
  <si>
    <t>550.00 руб.</t>
  </si>
  <si>
    <t>ROK-350031</t>
  </si>
  <si>
    <t>VT.503.S. 04</t>
  </si>
  <si>
    <t>Удлинитель потока д/рад. лев. 1/2"  (5 /80шт)</t>
  </si>
  <si>
    <t>562.00 руб.</t>
  </si>
  <si>
    <t>ROK-350032</t>
  </si>
  <si>
    <t>VT.503.S. 05</t>
  </si>
  <si>
    <t>Удлинитель потока д/рад. лев. 3/4"  (5 /80шт)</t>
  </si>
  <si>
    <t>566.00 руб.</t>
  </si>
  <si>
    <t>VLC-900290</t>
  </si>
  <si>
    <t>D.0015</t>
  </si>
  <si>
    <t>Пробка для стального рад. 1/2"</t>
  </si>
  <si>
    <t>54.00 руб.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</si>
  <si>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</si>
  <si>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</si>
  <si>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</si>
  <si>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</si>
  <si>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203.79 руб.</t>
  </si>
  <si>
    <t>ROK-310002</t>
  </si>
  <si>
    <t>VR7B</t>
  </si>
  <si>
    <t>Комплект для монтажа радиатора 3/4" (без кронштейнов) VIEIR (1/50шт)</t>
  </si>
  <si>
    <t>221.64 руб.</t>
  </si>
  <si>
    <t>ROK-310003</t>
  </si>
  <si>
    <t>VR11A</t>
  </si>
  <si>
    <t>Комплект для монтажа радиатора 1/2" (2 кронштейна) VIEIR (1/40шт)</t>
  </si>
  <si>
    <t>254.36 руб.</t>
  </si>
  <si>
    <t>ROK-310004</t>
  </si>
  <si>
    <t>VR11B</t>
  </si>
  <si>
    <t>Комплект для монтажа радиатора 3/4" (2 кронштейна) VIEIR (1/40шт)</t>
  </si>
  <si>
    <t>269.24 руб.</t>
  </si>
  <si>
    <t>ROK-310005</t>
  </si>
  <si>
    <t>VR13A</t>
  </si>
  <si>
    <t>Комплект для монтажа радиатора 1/2" (3 кронштейна) VIEIR (1/40шт)</t>
  </si>
  <si>
    <t>279.65 руб.</t>
  </si>
  <si>
    <t>ROK-310006</t>
  </si>
  <si>
    <t>VR13B</t>
  </si>
  <si>
    <t>Комплект для монтажа радиатора 3/4" (3 кронштейна) VIEIR (1/40шт)</t>
  </si>
  <si>
    <t>294.53 руб.</t>
  </si>
  <si>
    <t>ROK-310015</t>
  </si>
  <si>
    <t>TENRAD.В42B1</t>
  </si>
  <si>
    <t>Комплект TENRAD д/монтажа рад. 1/2 (без кронштейнов)</t>
  </si>
  <si>
    <t>518.00 руб.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</si>
  <si>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</si>
  <si>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</si>
  <si>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</si>
  <si>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</si>
  <si>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</si>
  <si>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</si>
  <si>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</si>
  <si>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</si>
  <si>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</si>
  <si>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</si>
  <si>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</si>
  <si>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</si>
  <si>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</si>
  <si>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</si>
  <si>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</si>
  <si>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</si>
  <si>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</si>
  <si>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</si>
  <si>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</si>
  <si>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</si>
  <si>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</si>
  <si>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</si>
  <si>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</si>
  <si>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</si>
  <si>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275.19 руб.</t>
  </si>
  <si>
    <t>ROK-310027</t>
  </si>
  <si>
    <t>VR11D</t>
  </si>
  <si>
    <t>Набор для радиаторов （11）-¾, с 2 прорезиненными кронштейнами  ViEiR  (40/1шт)</t>
  </si>
  <si>
    <t>291.55 руб.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</si>
  <si>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</si>
  <si>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</si>
  <si>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</si>
  <si>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</si>
  <si>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</si>
  <si>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</si>
  <si>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ROK-320002</t>
  </si>
  <si>
    <t>K7-180</t>
  </si>
  <si>
    <t>Кронштейн для рад. с дюбелем белый 7х180 мм плоский (1/100шт)</t>
  </si>
  <si>
    <t>25.90 руб.</t>
  </si>
  <si>
    <t>ROK-320007</t>
  </si>
  <si>
    <t>Кронштейн на полосе для ЧУГУН радиатора (К.4.8.1)</t>
  </si>
  <si>
    <t>204.85 руб.</t>
  </si>
  <si>
    <t>ROK-320008</t>
  </si>
  <si>
    <t>Кронштейн с дюбелем для ЧУГУН радиатора (К.6.3.2)</t>
  </si>
  <si>
    <t>42.33 руб.</t>
  </si>
  <si>
    <t>ROK-320009</t>
  </si>
  <si>
    <t>VR9-250</t>
  </si>
  <si>
    <t>Кронштейн для рад. толщина 9-250мм (50пар)</t>
  </si>
  <si>
    <t>87.76 руб.</t>
  </si>
  <si>
    <t>пар</t>
  </si>
  <si>
    <t>ROK-320010</t>
  </si>
  <si>
    <t>VRD20</t>
  </si>
  <si>
    <t>Напольный кронштейн для радиатора с цепочкой (1/25шт)</t>
  </si>
  <si>
    <t>458.15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</si>
  <si>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</si>
  <si>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</si>
  <si>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</si>
  <si>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</si>
  <si>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&gt;500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</si>
  <si>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</si>
  <si>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</si>
  <si>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</si>
  <si>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</si>
  <si>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</si>
  <si>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</si>
  <si>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</si>
  <si>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</si>
  <si>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</si>
  <si>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</si>
  <si>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</si>
  <si>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</si>
  <si>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</si>
  <si>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</si>
  <si>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</si>
  <si>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</si>
  <si>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</si>
  <si>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</si>
  <si>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</si>
  <si>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</si>
  <si>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</si>
  <si>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</si>
  <si>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</si>
  <si>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</si>
  <si>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</si>
  <si>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</si>
  <si>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</si>
  <si>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</si>
  <si>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</si>
  <si>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</si>
  <si>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</si>
  <si>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УТ000001515</t>
  </si>
  <si>
    <t>Комплект для настенного крепления стального рад-ра 200мм (VC после 1700мм)</t>
  </si>
  <si>
    <t>1 700.00 руб.</t>
  </si>
  <si>
    <t>Экраны для радиаторов</t>
  </si>
  <si>
    <t>ROK-340001</t>
  </si>
  <si>
    <t>Экран для чугун. радиатора 3 секции БЕЛЫЙ</t>
  </si>
  <si>
    <t>801.55 руб.</t>
  </si>
  <si>
    <t>ROK-340002</t>
  </si>
  <si>
    <t>Экран для чугун. радиатора 4 секции БЕЛЫЙ</t>
  </si>
  <si>
    <t>1 133.90 руб.</t>
  </si>
  <si>
    <t>ROK-340003</t>
  </si>
  <si>
    <t>Экран для чугун. радиатора 5 секций БЕЛЫЙ</t>
  </si>
  <si>
    <t>ROK-340004</t>
  </si>
  <si>
    <t>Экран для чугун. радиатора 6 секций БЕЛЫЙ</t>
  </si>
  <si>
    <t>1 173.00 руб.</t>
  </si>
  <si>
    <t>ROK-340005</t>
  </si>
  <si>
    <t>Экран для чугун. радиатора 7 секций БЕЛЫЙ</t>
  </si>
  <si>
    <t>1 622.65 руб.</t>
  </si>
  <si>
    <t>Стальные панельные радиаторы</t>
  </si>
  <si>
    <t>Стальные панельные радиаторы боковое подключение</t>
  </si>
  <si>
    <t>ROK-710001</t>
  </si>
  <si>
    <t>Радиатор стальной панельный 11 500 x  400 Classic боковое подключение</t>
  </si>
  <si>
    <t>3 247.87 руб.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</si>
  <si>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</si>
  <si>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</si>
  <si>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</si>
  <si>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</si>
  <si>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</si>
  <si>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</si>
  <si>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</si>
  <si>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</si>
  <si>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</si>
  <si>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</si>
  <si>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</si>
  <si>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</si>
  <si>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</si>
  <si>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</si>
  <si>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</si>
  <si>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</si>
  <si>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</si>
  <si>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</si>
  <si>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</si>
  <si>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</si>
  <si>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</si>
  <si>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</si>
  <si>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</si>
  <si>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</si>
  <si>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</si>
  <si>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</si>
  <si>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</si>
  <si>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</si>
  <si>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</si>
  <si>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</si>
  <si>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</si>
  <si>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</si>
  <si>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</si>
  <si>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</si>
  <si>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</si>
  <si>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</si>
  <si>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</si>
  <si>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</si>
  <si>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</si>
  <si>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</si>
  <si>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</si>
  <si>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</si>
  <si>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</si>
  <si>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</si>
  <si>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</si>
  <si>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</si>
  <si>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</si>
  <si>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</si>
  <si>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</si>
  <si>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</si>
  <si>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</si>
  <si>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</si>
  <si>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</si>
  <si>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</si>
  <si>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</si>
  <si>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</si>
  <si>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</si>
  <si>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</si>
  <si>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</si>
  <si>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</si>
  <si>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</si>
  <si>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</si>
  <si>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</si>
  <si>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</si>
  <si>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</si>
  <si>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</si>
  <si>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</si>
  <si>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</si>
  <si>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</si>
  <si>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</si>
  <si>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</si>
  <si>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</si>
  <si>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</si>
  <si>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</si>
  <si>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</si>
  <si>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</si>
  <si>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</si>
  <si>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</si>
  <si>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</si>
  <si>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</si>
  <si>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</si>
  <si>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</si>
  <si>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</si>
  <si>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</si>
  <si>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</si>
  <si>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</si>
  <si>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</si>
  <si>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</si>
  <si>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</si>
  <si>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</si>
  <si>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</si>
  <si>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</si>
  <si>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</si>
  <si>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</si>
  <si>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</si>
  <si>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</si>
  <si>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</si>
  <si>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</si>
  <si>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</si>
  <si>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</si>
  <si>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</si>
  <si>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</si>
  <si>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</si>
  <si>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</si>
  <si>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</si>
  <si>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</si>
  <si>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</si>
  <si>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</si>
  <si>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</si>
  <si>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</si>
  <si>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</si>
  <si>
    <t>Стальные панельные радиаторы нижнее подключение</t>
  </si>
  <si>
    <t>ROK-720001</t>
  </si>
  <si>
    <t>Радиатор стальной панельный 11 500 x  400 Ventil нижнее подключение</t>
  </si>
  <si>
    <t>5 080.06 руб.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</si>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</sst>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1e357b_f95c_11e9_810b_003048fd731b_d504bce6_518a_11ea_810f_003048fd731b1.jpeg"/><Relationship Id="rId2" Type="http://schemas.openxmlformats.org/officeDocument/2006/relationships/image" Target="../media/3e1e357d_f95c_11e9_810b_003048fd731b_d504bce7_518a_11ea_810f_003048fd731b2.jpeg"/><Relationship Id="rId3" Type="http://schemas.openxmlformats.org/officeDocument/2006/relationships/image" Target="../media/3e1e357f_f95c_11e9_810b_003048fd731b_d504bce8_518a_11ea_810f_003048fd731b3.jpeg"/><Relationship Id="rId4" Type="http://schemas.openxmlformats.org/officeDocument/2006/relationships/image" Target="../media/3e1e3581_f95c_11e9_810b_003048fd731b_d504bce4_518a_11ea_810f_003048fd731b4.jpeg"/><Relationship Id="rId5" Type="http://schemas.openxmlformats.org/officeDocument/2006/relationships/image" Target="../media/3e1e3583_f95c_11e9_810b_003048fd731b_d504bce5_518a_11ea_810f_003048fd731b5.jpeg"/><Relationship Id="rId6" Type="http://schemas.openxmlformats.org/officeDocument/2006/relationships/image" Target="../media/97771b96_86a5_11e9_8101_003048fd731b_d504bc65_518a_11ea_810f_003048fd731b6.jpeg"/><Relationship Id="rId7" Type="http://schemas.openxmlformats.org/officeDocument/2006/relationships/image" Target="../media/97771b9a_86a5_11e9_8101_003048fd731b_d504bc67_518a_11ea_810f_003048fd731b7.jpeg"/><Relationship Id="rId8" Type="http://schemas.openxmlformats.org/officeDocument/2006/relationships/image" Target="../media/97771b9e_86a5_11e9_8101_003048fd731b_d504bc69_518a_11ea_810f_003048fd731b8.jpeg"/><Relationship Id="rId9" Type="http://schemas.openxmlformats.org/officeDocument/2006/relationships/image" Target="../media/97771ba2_86a5_11e9_8101_003048fd731b_d504bc63_518a_11ea_810f_003048fd731b9.jpeg"/><Relationship Id="rId10" Type="http://schemas.openxmlformats.org/officeDocument/2006/relationships/image" Target="../media/97771ba4_86a5_11e9_8101_003048fd731b_d504bc64_518a_11ea_810f_003048fd731b10.jpeg"/><Relationship Id="rId11" Type="http://schemas.openxmlformats.org/officeDocument/2006/relationships/image" Target="../media/97771ba6_86a5_11e9_8101_003048fd731b_d504bc62_518a_11ea_810f_003048fd731b11.jpeg"/><Relationship Id="rId12" Type="http://schemas.openxmlformats.org/officeDocument/2006/relationships/image" Target="../media/97771ba8_86a5_11e9_8101_003048fd731b_d504bc61_518a_11ea_810f_003048fd731b12.jpeg"/><Relationship Id="rId13" Type="http://schemas.openxmlformats.org/officeDocument/2006/relationships/image" Target="../media/97771baa_86a5_11e9_8101_003048fd731b_d504bc5f_518a_11ea_810f_003048fd731b13.jpeg"/><Relationship Id="rId14" Type="http://schemas.openxmlformats.org/officeDocument/2006/relationships/image" Target="../media/97771bac_86a5_11e9_8101_003048fd731b_d504bc60_518a_11ea_810f_003048fd731b14.jpeg"/><Relationship Id="rId15" Type="http://schemas.openxmlformats.org/officeDocument/2006/relationships/image" Target="../media/0f9c9f84_3458_11ed_a325_00259070b484_444b1bb5_5a46_11f0_a775_047c1617b14315.jpeg"/><Relationship Id="rId16" Type="http://schemas.openxmlformats.org/officeDocument/2006/relationships/image" Target="../media/9ed4bd90_86a5_11e9_8101_003048fd731b_4b22d4ab_a59e_11ee_a526_047c1617b14316.jpeg"/><Relationship Id="rId17" Type="http://schemas.openxmlformats.org/officeDocument/2006/relationships/image" Target="../media/9ed4bd92_86a5_11e9_8101_003048fd731b_4b22d4ac_a59e_11ee_a526_047c1617b14317.jpeg"/><Relationship Id="rId18" Type="http://schemas.openxmlformats.org/officeDocument/2006/relationships/image" Target="../media/9ed4bd94_86a5_11e9_8101_003048fd731b_4829b019_0627_11ea_810d_003048fd731b18.jpeg"/><Relationship Id="rId19" Type="http://schemas.openxmlformats.org/officeDocument/2006/relationships/image" Target="../media/9ed4bd96_86a5_11e9_8101_003048fd731b_ac993d2a_476f_11ea_810f_003048fd731b19.jpeg"/><Relationship Id="rId20" Type="http://schemas.openxmlformats.org/officeDocument/2006/relationships/image" Target="../media/9ed4bd99_86a5_11e9_8101_003048fd731b_ac993d2b_476f_11ea_810f_003048fd731b20.jpeg"/><Relationship Id="rId21" Type="http://schemas.openxmlformats.org/officeDocument/2006/relationships/image" Target="../media/9ed4bda8_86a5_11e9_8101_003048fd731b_ac993d3c_476f_11ea_810f_003048fd731b21.jpeg"/><Relationship Id="rId22" Type="http://schemas.openxmlformats.org/officeDocument/2006/relationships/image" Target="../media/9ed4bdad_86a5_11e9_8101_003048fd731b_eb9c2410_f954_11e9_810b_003048fd731b22.jpeg"/><Relationship Id="rId23" Type="http://schemas.openxmlformats.org/officeDocument/2006/relationships/image" Target="../media/9ed4bdb2_86a5_11e9_8101_003048fd731b_ac993d3f_476f_11ea_810f_003048fd731b23.jpeg"/><Relationship Id="rId24" Type="http://schemas.openxmlformats.org/officeDocument/2006/relationships/image" Target="../media/9ed4bdb6_86a5_11e9_8101_003048fd731b_ac993d40_476f_11ea_810f_003048fd731b24.jpeg"/><Relationship Id="rId25" Type="http://schemas.openxmlformats.org/officeDocument/2006/relationships/image" Target="../media/9ed4bdba_86a5_11e9_8101_003048fd731b_ac993d41_476f_11ea_810f_003048fd731b25.jpeg"/><Relationship Id="rId26" Type="http://schemas.openxmlformats.org/officeDocument/2006/relationships/image" Target="../media/9ed4bdbc_86a5_11e9_8101_003048fd731b_ac993d42_476f_11ea_810f_003048fd731b26.jpeg"/><Relationship Id="rId27" Type="http://schemas.openxmlformats.org/officeDocument/2006/relationships/image" Target="../media/9ed4bdbe_86a5_11e9_8101_003048fd731b_ac993d39_476f_11ea_810f_003048fd731b27.jpeg"/><Relationship Id="rId28" Type="http://schemas.openxmlformats.org/officeDocument/2006/relationships/image" Target="../media/9ed4bdc0_86a5_11e9_8101_003048fd731b_ac993d3a_476f_11ea_810f_003048fd731b28.jpeg"/><Relationship Id="rId29" Type="http://schemas.openxmlformats.org/officeDocument/2006/relationships/image" Target="../media/9ed4bdc2_86a5_11e9_8101_003048fd731b_ac993d37_476f_11ea_810f_003048fd731b29.jpeg"/><Relationship Id="rId30" Type="http://schemas.openxmlformats.org/officeDocument/2006/relationships/image" Target="../media/9ed4bdc4_86a5_11e9_8101_003048fd731b_ac993d38_476f_11ea_810f_003048fd731b30.jpeg"/><Relationship Id="rId31" Type="http://schemas.openxmlformats.org/officeDocument/2006/relationships/image" Target="../media/9ed4bdc6_86a5_11e9_8101_003048fd731b_ac993d3e_476f_11ea_810f_003048fd731b31.jpeg"/><Relationship Id="rId32" Type="http://schemas.openxmlformats.org/officeDocument/2006/relationships/image" Target="../media/9ed4bdca_86a5_11e9_8101_003048fd731b_eb9c2413_f954_11e9_810b_003048fd731b32.jpeg"/><Relationship Id="rId33" Type="http://schemas.openxmlformats.org/officeDocument/2006/relationships/image" Target="../media/9ed4bdcc_86a5_11e9_8101_003048fd731b_eb9c2414_f954_11e9_810b_003048fd731b33.jpeg"/><Relationship Id="rId34" Type="http://schemas.openxmlformats.org/officeDocument/2006/relationships/image" Target="../media/9ed4bdce_86a5_11e9_8101_003048fd731b_ac993d4b_476f_11ea_810f_003048fd731b34.jpeg"/><Relationship Id="rId35" Type="http://schemas.openxmlformats.org/officeDocument/2006/relationships/image" Target="../media/9ed4bdd0_86a5_11e9_8101_003048fd731b_ac993d49_476f_11ea_810f_003048fd731b35.jpeg"/><Relationship Id="rId36" Type="http://schemas.openxmlformats.org/officeDocument/2006/relationships/image" Target="../media/9ed4bdd2_86a5_11e9_8101_003048fd731b_ac993d4a_476f_11ea_810f_003048fd731b36.jpeg"/><Relationship Id="rId37" Type="http://schemas.openxmlformats.org/officeDocument/2006/relationships/image" Target="../media/9ed4bdd4_86a5_11e9_8101_003048fd731b_ac993d3d_476f_11ea_810f_003048fd731b37.jpeg"/><Relationship Id="rId38" Type="http://schemas.openxmlformats.org/officeDocument/2006/relationships/image" Target="../media/9ed4bdd6_86a5_11e9_8101_003048fd731b_ac993d43_476f_11ea_810f_003048fd731b38.jpeg"/><Relationship Id="rId39" Type="http://schemas.openxmlformats.org/officeDocument/2006/relationships/image" Target="../media/9ed4bdd8_86a5_11e9_8101_003048fd731b_ac993d44_476f_11ea_810f_003048fd731b39.jpeg"/><Relationship Id="rId40" Type="http://schemas.openxmlformats.org/officeDocument/2006/relationships/image" Target="../media/9ed4bdda_86a5_11e9_8101_003048fd731b_ac993d45_476f_11ea_810f_003048fd731b40.jpeg"/><Relationship Id="rId41" Type="http://schemas.openxmlformats.org/officeDocument/2006/relationships/image" Target="../media/9ed4bddc_86a5_11e9_8101_003048fd731b_ac993d46_476f_11ea_810f_003048fd731b41.jpeg"/><Relationship Id="rId42" Type="http://schemas.openxmlformats.org/officeDocument/2006/relationships/image" Target="../media/9ed4bdde_86a5_11e9_8101_003048fd731b_ac993d48_476f_11ea_810f_003048fd731b42.png"/><Relationship Id="rId43" Type="http://schemas.openxmlformats.org/officeDocument/2006/relationships/image" Target="../media/9ed4bde0_86a5_11e9_8101_003048fd731b_ac993d47_476f_11ea_810f_003048fd731b43.png"/><Relationship Id="rId44" Type="http://schemas.openxmlformats.org/officeDocument/2006/relationships/image" Target="../media/9ed4bde2_86a5_11e9_8101_003048fd731b_93005e7c_48f5_11ea_810f_003048fd731b44.jpeg"/><Relationship Id="rId45" Type="http://schemas.openxmlformats.org/officeDocument/2006/relationships/image" Target="../media/9ed4bde4_86a5_11e9_8101_003048fd731b_93005e7b_48f5_11ea_810f_003048fd731b45.jpeg"/><Relationship Id="rId46" Type="http://schemas.openxmlformats.org/officeDocument/2006/relationships/image" Target="../media/9ed4bde6_86a5_11e9_8101_003048fd731b_93005e7f_48f5_11ea_810f_003048fd731b46.jpeg"/><Relationship Id="rId47" Type="http://schemas.openxmlformats.org/officeDocument/2006/relationships/image" Target="../media/9ed4bdea_86a5_11e9_8101_003048fd731b_93005e80_48f5_11ea_810f_003048fd731b47.jpeg"/><Relationship Id="rId48" Type="http://schemas.openxmlformats.org/officeDocument/2006/relationships/image" Target="../media/9ed4bdee_86a5_11e9_8101_003048fd731b_93005e7d_48f5_11ea_810f_003048fd731b48.jpeg"/><Relationship Id="rId49" Type="http://schemas.openxmlformats.org/officeDocument/2006/relationships/image" Target="../media/9ed4bdf2_86a5_11e9_8101_003048fd731b_93005e7e_48f5_11ea_810f_003048fd731b49.jpeg"/><Relationship Id="rId50" Type="http://schemas.openxmlformats.org/officeDocument/2006/relationships/image" Target="../media/6d083a39_3466_11eb_81f3_003048fd731b_d9a65668_f1e4_11ef_a6e1_047c1617b14350.jpeg"/><Relationship Id="rId51" Type="http://schemas.openxmlformats.org/officeDocument/2006/relationships/image" Target="../media/97771c8a_86a5_11e9_8101_003048fd731b_4b22d4c5_a59e_11ee_a526_047c1617b14351.jpeg"/><Relationship Id="rId52" Type="http://schemas.openxmlformats.org/officeDocument/2006/relationships/image" Target="../media/97771c8c_86a5_11e9_8101_003048fd731b_4b22d4c6_a59e_11ee_a526_047c1617b14352.jpeg"/><Relationship Id="rId53" Type="http://schemas.openxmlformats.org/officeDocument/2006/relationships/image" Target="../media/97771c8e_86a5_11e9_8101_003048fd731b_4b22d4bf_a59e_11ee_a526_047c1617b14353.jpeg"/><Relationship Id="rId54" Type="http://schemas.openxmlformats.org/officeDocument/2006/relationships/image" Target="../media/97771c90_86a5_11e9_8101_003048fd731b_4b22d4c0_a59e_11ee_a526_047c1617b14354.jpeg"/><Relationship Id="rId55" Type="http://schemas.openxmlformats.org/officeDocument/2006/relationships/image" Target="../media/97771c92_86a5_11e9_8101_003048fd731b_4b22d4c3_a59e_11ee_a526_047c1617b14355.jpeg"/><Relationship Id="rId56" Type="http://schemas.openxmlformats.org/officeDocument/2006/relationships/image" Target="../media/97771c94_86a5_11e9_8101_003048fd731b_4b22d4c4_a59e_11ee_a526_047c1617b14356.jpeg"/><Relationship Id="rId57" Type="http://schemas.openxmlformats.org/officeDocument/2006/relationships/image" Target="../media/97771ca6_86a5_11e9_8101_003048fd731b_4b22d4bd_a59e_11ee_a526_047c1617b14357.jpeg"/><Relationship Id="rId58" Type="http://schemas.openxmlformats.org/officeDocument/2006/relationships/image" Target="../media/9ed4bd7c_86a5_11e9_8101_003048fd731b_4b22d4ba_a59e_11ee_a526_047c1617b14358.jpeg"/><Relationship Id="rId59" Type="http://schemas.openxmlformats.org/officeDocument/2006/relationships/image" Target="../media/3c8d8bd8_68f5_11ea_8111_003048fd731b_4b22d4b0_a59e_11ee_a526_047c1617b14359.jpeg"/><Relationship Id="rId60" Type="http://schemas.openxmlformats.org/officeDocument/2006/relationships/image" Target="../media/3c8d8bda_68f5_11ea_8111_003048fd731b_4b22d4b6_a59e_11ee_a526_047c1617b14360.jpeg"/><Relationship Id="rId61" Type="http://schemas.openxmlformats.org/officeDocument/2006/relationships/image" Target="../media/3c8d8bdc_68f5_11ea_8111_003048fd731b_4396be83_0312_11ef_a5a4_047c1617b14361.jpeg"/><Relationship Id="rId62" Type="http://schemas.openxmlformats.org/officeDocument/2006/relationships/image" Target="../media/3c8d8bde_68f5_11ea_8111_003048fd731b_4396be89_0312_11ef_a5a4_047c1617b14362.jpeg"/><Relationship Id="rId63" Type="http://schemas.openxmlformats.org/officeDocument/2006/relationships/image" Target="../media/af553f7c_f1a1_11ea_8197_003048fd731b_4396be80_0312_11ef_a5a4_047c1617b14363.jpeg"/><Relationship Id="rId64" Type="http://schemas.openxmlformats.org/officeDocument/2006/relationships/image" Target="../media/af553f7e_f1a1_11ea_8197_003048fd731b_4396be86_0312_11ef_a5a4_047c1617b14364.jpeg"/><Relationship Id="rId65" Type="http://schemas.openxmlformats.org/officeDocument/2006/relationships/image" Target="../media/1fcb30ae_5f91_11eb_822d_003048fd731b_4b22d4c1_a59e_11ee_a526_047c1617b14365.jpeg"/><Relationship Id="rId66" Type="http://schemas.openxmlformats.org/officeDocument/2006/relationships/image" Target="../media/1fcb30b0_5f91_11eb_822d_003048fd731b_4b22d4c2_a59e_11ee_a526_047c1617b14366.jpeg"/><Relationship Id="rId67" Type="http://schemas.openxmlformats.org/officeDocument/2006/relationships/image" Target="../media/9ed4bd7f_86a5_11e9_8101_003048fd731b_ac993d2f_476f_11ea_810f_003048fd731b67.jpeg"/><Relationship Id="rId68" Type="http://schemas.openxmlformats.org/officeDocument/2006/relationships/image" Target="../media/9ed4bd81_86a5_11e9_8101_003048fd731b_ac993d2e_476f_11ea_810f_003048fd731b68.jpeg"/><Relationship Id="rId69" Type="http://schemas.openxmlformats.org/officeDocument/2006/relationships/image" Target="../media/9ed4bd8b_86a5_11e9_8101_003048fd731b_ac993d30_476f_11ea_810f_003048fd731b69.jpeg"/><Relationship Id="rId70" Type="http://schemas.openxmlformats.org/officeDocument/2006/relationships/image" Target="../media/9ed4bd8d_86a5_11e9_8101_003048fd731b_ac993d31_476f_11ea_810f_003048fd731b70.jpeg"/><Relationship Id="rId71" Type="http://schemas.openxmlformats.org/officeDocument/2006/relationships/image" Target="../media/cc1bcfd5_db6e_11e9_8109_003048fd731b_4bac9845_419b_11ea_810f_003048fd731b71.png"/><Relationship Id="rId72" Type="http://schemas.openxmlformats.org/officeDocument/2006/relationships/image" Target="../media/6c290eb0_1723_11ea_810e_003048fd731b_4bac9846_419b_11ea_810f_003048fd731b72.png"/><Relationship Id="rId73" Type="http://schemas.openxmlformats.org/officeDocument/2006/relationships/image" Target="../media/3c8d8be0_68f5_11ea_8111_003048fd731b_018ae8d5_7ca2_11ea_8111_003048fd731b73.jpeg"/><Relationship Id="rId74" Type="http://schemas.openxmlformats.org/officeDocument/2006/relationships/image" Target="../media/3c8d8be2_68f5_11ea_8111_003048fd731b_018ae8d6_7ca2_11ea_8111_003048fd731b74.jpeg"/><Relationship Id="rId75" Type="http://schemas.openxmlformats.org/officeDocument/2006/relationships/image" Target="../media/3c8d8be4_68f5_11ea_8111_003048fd731b_018ae8d7_7ca2_11ea_8111_003048fd731b75.jpeg"/><Relationship Id="rId76" Type="http://schemas.openxmlformats.org/officeDocument/2006/relationships/image" Target="../media/3c8d8be6_68f5_11ea_8111_003048fd731b_018ae8d8_7ca2_11ea_8111_003048fd731b76.jpeg"/><Relationship Id="rId77" Type="http://schemas.openxmlformats.org/officeDocument/2006/relationships/image" Target="../media/3c8d8be8_68f5_11ea_8111_003048fd731b_018ae8d9_7ca2_11ea_8111_003048fd731b77.jpeg"/><Relationship Id="rId78" Type="http://schemas.openxmlformats.org/officeDocument/2006/relationships/image" Target="../media/3c8d8bea_68f5_11ea_8111_003048fd731b_018ae8da_7ca2_11ea_8111_003048fd731b78.jpeg"/><Relationship Id="rId79" Type="http://schemas.openxmlformats.org/officeDocument/2006/relationships/image" Target="../media/3c8d8bec_68f5_11ea_8111_003048fd731b_018ae8db_7ca2_11ea_8111_003048fd731b79.jpeg"/><Relationship Id="rId80" Type="http://schemas.openxmlformats.org/officeDocument/2006/relationships/image" Target="../media/3c8d8bee_68f5_11ea_8111_003048fd731b_018ae8dc_7ca2_11ea_8111_003048fd731b80.jpeg"/><Relationship Id="rId81" Type="http://schemas.openxmlformats.org/officeDocument/2006/relationships/image" Target="../media/5eb5c5de_7c9e_11ea_8111_003048fd731b_01eadb5e_fff9_11eb_8310_003048fd731b81.jpeg"/><Relationship Id="rId82" Type="http://schemas.openxmlformats.org/officeDocument/2006/relationships/image" Target="../media/fc9aaea7_f821_11ec_a2ce_00259070b487_d43ed6d0_f115_11ee_a58b_047c1617b14382.jpeg"/><Relationship Id="rId83" Type="http://schemas.openxmlformats.org/officeDocument/2006/relationships/image" Target="../media/9ed4bd9d_86a5_11e9_8101_003048fd731b_ac993d32_476f_11ea_810f_003048fd731b83.jpeg"/><Relationship Id="rId84" Type="http://schemas.openxmlformats.org/officeDocument/2006/relationships/image" Target="../media/9ed4bd9f_86a5_11e9_8101_003048fd731b_ac993d33_476f_11ea_810f_003048fd731b84.jpeg"/><Relationship Id="rId85" Type="http://schemas.openxmlformats.org/officeDocument/2006/relationships/image" Target="../media/9ed4bda1_86a5_11e9_8101_003048fd731b_ac993d34_476f_11ea_810f_003048fd731b85.jpeg"/><Relationship Id="rId86" Type="http://schemas.openxmlformats.org/officeDocument/2006/relationships/image" Target="../media/9ed4bda3_86a5_11e9_8101_003048fd731b_ac993d35_476f_11ea_810f_003048fd731b86.jpeg"/><Relationship Id="rId87" Type="http://schemas.openxmlformats.org/officeDocument/2006/relationships/image" Target="../media/9ed4bda5_86a5_11e9_8101_003048fd731b_ac993d36_476f_11ea_810f_003048fd731b87.jpeg"/><Relationship Id="rId88" Type="http://schemas.openxmlformats.org/officeDocument/2006/relationships/image" Target="../media/23789444_60da_11eb_822e_003048fd731b_4b22d4c9_a59e_11ee_a526_047c1617b14388.jpeg"/><Relationship Id="rId89" Type="http://schemas.openxmlformats.org/officeDocument/2006/relationships/image" Target="../media/23789446_60da_11eb_822e_003048fd731b_4b22d4cc_a59e_11ee_a526_047c1617b14389.jpeg"/><Relationship Id="rId90" Type="http://schemas.openxmlformats.org/officeDocument/2006/relationships/image" Target="../media/23789448_60da_11eb_822e_003048fd731b_4b22d4cf_a59e_11ee_a526_047c1617b14390.jpeg"/><Relationship Id="rId91" Type="http://schemas.openxmlformats.org/officeDocument/2006/relationships/image" Target="../media/2378944a_60da_11eb_822e_003048fd731b_4b22d4d2_a59e_11ee_a526_047c1617b14391.jpeg"/><Relationship Id="rId92" Type="http://schemas.openxmlformats.org/officeDocument/2006/relationships/image" Target="../media/2378944c_60da_11eb_822e_003048fd731b_4b22d4d5_a59e_11ee_a526_047c1617b14392.jpeg"/><Relationship Id="rId93" Type="http://schemas.openxmlformats.org/officeDocument/2006/relationships/image" Target="../media/2378944e_60da_11eb_822e_003048fd731b_4b22d4d8_a59e_11ee_a526_047c1617b14393.jpeg"/><Relationship Id="rId94" Type="http://schemas.openxmlformats.org/officeDocument/2006/relationships/image" Target="../media/3ee13a04_60da_11eb_822e_003048fd731b_4b22d4db_a59e_11ee_a526_047c1617b14394.jpeg"/><Relationship Id="rId95" Type="http://schemas.openxmlformats.org/officeDocument/2006/relationships/image" Target="../media/3ee13a06_60da_11eb_822e_003048fd731b_4b22d4de_a59e_11ee_a526_047c1617b14395.jpeg"/><Relationship Id="rId96" Type="http://schemas.openxmlformats.org/officeDocument/2006/relationships/image" Target="../media/3ee13a08_60da_11eb_822e_003048fd731b_4b22d4e1_a59e_11ee_a526_047c1617b14396.jpeg"/><Relationship Id="rId97" Type="http://schemas.openxmlformats.org/officeDocument/2006/relationships/image" Target="../media/3ee13a0a_60da_11eb_822e_003048fd731b_4b22d4e4_a59e_11ee_a526_047c1617b14397.jpeg"/><Relationship Id="rId98" Type="http://schemas.openxmlformats.org/officeDocument/2006/relationships/image" Target="../media/3ee13a0c_60da_11eb_822e_003048fd731b_4b22d4e7_a59e_11ee_a526_047c1617b14398.jpeg"/><Relationship Id="rId99" Type="http://schemas.openxmlformats.org/officeDocument/2006/relationships/image" Target="../media/3ee13a0e_60da_11eb_822e_003048fd731b_4b22d4ea_a59e_11ee_a526_047c1617b14399.jpeg"/><Relationship Id="rId100" Type="http://schemas.openxmlformats.org/officeDocument/2006/relationships/image" Target="../media/3ee13a10_60da_11eb_822e_003048fd731b_4b22d4ed_a59e_11ee_a526_047c1617b143100.jpeg"/><Relationship Id="rId101" Type="http://schemas.openxmlformats.org/officeDocument/2006/relationships/image" Target="../media/3ee13a12_60da_11eb_822e_003048fd731b_4b22d4f0_a59e_11ee_a526_047c1617b143101.jpeg"/><Relationship Id="rId102" Type="http://schemas.openxmlformats.org/officeDocument/2006/relationships/image" Target="../media/3ee13a14_60da_11eb_822e_003048fd731b_4b22d4f3_a59e_11ee_a526_047c1617b143102.jpeg"/><Relationship Id="rId103" Type="http://schemas.openxmlformats.org/officeDocument/2006/relationships/image" Target="../media/3ee13a16_60da_11eb_822e_003048fd731b_4b22d4f6_a59e_11ee_a526_047c1617b143103.jpeg"/><Relationship Id="rId104" Type="http://schemas.openxmlformats.org/officeDocument/2006/relationships/image" Target="../media/3ee13a18_60da_11eb_822e_003048fd731b_4b22d4f9_a59e_11ee_a526_047c1617b143104.jpeg"/><Relationship Id="rId105" Type="http://schemas.openxmlformats.org/officeDocument/2006/relationships/image" Target="../media/3ee13a1a_60da_11eb_822e_003048fd731b_4b22d4fc_a59e_11ee_a526_047c1617b143105.jpeg"/><Relationship Id="rId106" Type="http://schemas.openxmlformats.org/officeDocument/2006/relationships/image" Target="../media/3ee13a1c_60da_11eb_822e_003048fd731b_4b22d4ff_a59e_11ee_a526_047c1617b143106.jpeg"/><Relationship Id="rId107" Type="http://schemas.openxmlformats.org/officeDocument/2006/relationships/image" Target="../media/3ee13a1e_60da_11eb_822e_003048fd731b_4b22d502_a59e_11ee_a526_047c1617b143107.jpeg"/><Relationship Id="rId108" Type="http://schemas.openxmlformats.org/officeDocument/2006/relationships/image" Target="../media/3ee13a20_60da_11eb_822e_003048fd731b_4b22d505_a59e_11ee_a526_047c1617b143108.jpeg"/><Relationship Id="rId109" Type="http://schemas.openxmlformats.org/officeDocument/2006/relationships/image" Target="../media/3ee13a22_60da_11eb_822e_003048fd731b_4b22d508_a59e_11ee_a526_047c1617b143109.jpeg"/><Relationship Id="rId110" Type="http://schemas.openxmlformats.org/officeDocument/2006/relationships/image" Target="../media/3ee13a24_60da_11eb_822e_003048fd731b_4b22d50b_a59e_11ee_a526_047c1617b143110.jpeg"/><Relationship Id="rId111" Type="http://schemas.openxmlformats.org/officeDocument/2006/relationships/image" Target="../media/3ee13a26_60da_11eb_822e_003048fd731b_4b22d50e_a59e_11ee_a526_047c1617b143111.jpeg"/><Relationship Id="rId112" Type="http://schemas.openxmlformats.org/officeDocument/2006/relationships/image" Target="../media/3ee13a28_60da_11eb_822e_003048fd731b_4b22d511_a59e_11ee_a526_047c1617b143112.jpeg"/><Relationship Id="rId113" Type="http://schemas.openxmlformats.org/officeDocument/2006/relationships/image" Target="../media/3ee13a2a_60da_11eb_822e_003048fd731b_4b22d514_a59e_11ee_a526_047c1617b143113.jpeg"/><Relationship Id="rId114" Type="http://schemas.openxmlformats.org/officeDocument/2006/relationships/image" Target="../media/3ee13a2c_60da_11eb_822e_003048fd731b_4b22d517_a59e_11ee_a526_047c1617b143114.jpeg"/><Relationship Id="rId115" Type="http://schemas.openxmlformats.org/officeDocument/2006/relationships/image" Target="../media/3ee13a2e_60da_11eb_822e_003048fd731b_4b22d51a_a59e_11ee_a526_047c1617b143115.jpeg"/><Relationship Id="rId116" Type="http://schemas.openxmlformats.org/officeDocument/2006/relationships/image" Target="../media/3ee13a30_60da_11eb_822e_003048fd731b_4b22d51d_a59e_11ee_a526_047c1617b143116.jpeg"/><Relationship Id="rId117" Type="http://schemas.openxmlformats.org/officeDocument/2006/relationships/image" Target="../media/3ee13a32_60da_11eb_822e_003048fd731b_4b22d520_a59e_11ee_a526_047c1617b143117.jpeg"/><Relationship Id="rId118" Type="http://schemas.openxmlformats.org/officeDocument/2006/relationships/image" Target="../media/3ee13a34_60da_11eb_822e_003048fd731b_4b22d523_a59e_11ee_a526_047c1617b143118.jpeg"/><Relationship Id="rId119" Type="http://schemas.openxmlformats.org/officeDocument/2006/relationships/image" Target="../media/3ee13a36_60da_11eb_822e_003048fd731b_4b22d526_a59e_11ee_a526_047c1617b143119.jpeg"/><Relationship Id="rId120" Type="http://schemas.openxmlformats.org/officeDocument/2006/relationships/image" Target="../media/3ee13a38_60da_11eb_822e_003048fd731b_4b22d529_a59e_11ee_a526_047c1617b143120.jpeg"/><Relationship Id="rId121" Type="http://schemas.openxmlformats.org/officeDocument/2006/relationships/image" Target="../media/3ee13a3a_60da_11eb_822e_003048fd731b_4b22d52c_a59e_11ee_a526_047c1617b143121.jpeg"/><Relationship Id="rId122" Type="http://schemas.openxmlformats.org/officeDocument/2006/relationships/image" Target="../media/3ee13a3c_60da_11eb_822e_003048fd731b_4b22d52f_a59e_11ee_a526_047c1617b143122.jpeg"/><Relationship Id="rId123" Type="http://schemas.openxmlformats.org/officeDocument/2006/relationships/image" Target="../media/3ee13a3e_60da_11eb_822e_003048fd731b_4b22d532_a59e_11ee_a526_047c1617b143123.jpeg"/><Relationship Id="rId124" Type="http://schemas.openxmlformats.org/officeDocument/2006/relationships/image" Target="../media/3ee13a40_60da_11eb_822e_003048fd731b_4b22d535_a59e_11ee_a526_047c1617b143124.jpeg"/><Relationship Id="rId125" Type="http://schemas.openxmlformats.org/officeDocument/2006/relationships/image" Target="../media/3ee13a42_60da_11eb_822e_003048fd731b_4b22d538_a59e_11ee_a526_047c1617b143125.jpeg"/><Relationship Id="rId126" Type="http://schemas.openxmlformats.org/officeDocument/2006/relationships/image" Target="../media/3ee13a44_60da_11eb_822e_003048fd731b_4b22d53b_a59e_11ee_a526_047c1617b143126.jpeg"/><Relationship Id="rId127" Type="http://schemas.openxmlformats.org/officeDocument/2006/relationships/image" Target="../media/3ee13a46_60da_11eb_822e_003048fd731b_4b22d53e_a59e_11ee_a526_047c1617b143127.jpeg"/><Relationship Id="rId128" Type="http://schemas.openxmlformats.org/officeDocument/2006/relationships/image" Target="../media/3ee13a48_60da_11eb_822e_003048fd731b_4b22d541_a59e_11ee_a526_047c1617b143128.jpeg"/><Relationship Id="rId129" Type="http://schemas.openxmlformats.org/officeDocument/2006/relationships/image" Target="../media/3ee13a4a_60da_11eb_822e_003048fd731b_4b22d544_a59e_11ee_a526_047c1617b143129.jpeg"/><Relationship Id="rId130" Type="http://schemas.openxmlformats.org/officeDocument/2006/relationships/image" Target="../media/3ee13a4c_60da_11eb_822e_003048fd731b_4b22d547_a59e_11ee_a526_047c1617b143130.jpeg"/><Relationship Id="rId131" Type="http://schemas.openxmlformats.org/officeDocument/2006/relationships/image" Target="../media/3ee13a4e_60da_11eb_822e_003048fd731b_4b22d54a_a59e_11ee_a526_047c1617b143131.jpeg"/><Relationship Id="rId132" Type="http://schemas.openxmlformats.org/officeDocument/2006/relationships/image" Target="../media/3ee13a50_60da_11eb_822e_003048fd731b_4b22d54d_a59e_11ee_a526_047c1617b143132.jpeg"/><Relationship Id="rId133" Type="http://schemas.openxmlformats.org/officeDocument/2006/relationships/image" Target="../media/3ee13a52_60da_11eb_822e_003048fd731b_4b22d550_a59e_11ee_a526_047c1617b143133.jpeg"/><Relationship Id="rId134" Type="http://schemas.openxmlformats.org/officeDocument/2006/relationships/image" Target="../media/3ee13a54_60da_11eb_822e_003048fd731b_4b22d553_a59e_11ee_a526_047c1617b143134.jpeg"/><Relationship Id="rId135" Type="http://schemas.openxmlformats.org/officeDocument/2006/relationships/image" Target="../media/3ee13a56_60da_11eb_822e_003048fd731b_4b22d556_a59e_11ee_a526_047c1617b143135.jpeg"/><Relationship Id="rId136" Type="http://schemas.openxmlformats.org/officeDocument/2006/relationships/image" Target="../media/3ee13a58_60da_11eb_822e_003048fd731b_4b22d559_a59e_11ee_a526_047c1617b143136.jpeg"/><Relationship Id="rId137" Type="http://schemas.openxmlformats.org/officeDocument/2006/relationships/image" Target="../media/3ee13a5a_60da_11eb_822e_003048fd731b_4b22d55c_a59e_11ee_a526_047c1617b143137.jpeg"/><Relationship Id="rId138" Type="http://schemas.openxmlformats.org/officeDocument/2006/relationships/image" Target="../media/3ee13a5c_60da_11eb_822e_003048fd731b_4b22d55f_a59e_11ee_a526_047c1617b143138.jpeg"/><Relationship Id="rId139" Type="http://schemas.openxmlformats.org/officeDocument/2006/relationships/image" Target="../media/3ee13a5e_60da_11eb_822e_003048fd731b_4b22d562_a59e_11ee_a526_047c1617b143139.jpeg"/><Relationship Id="rId140" Type="http://schemas.openxmlformats.org/officeDocument/2006/relationships/image" Target="../media/3ee13a62_60da_11eb_822e_003048fd731b_4b22d565_a59e_11ee_a526_047c1617b143140.jpeg"/><Relationship Id="rId141" Type="http://schemas.openxmlformats.org/officeDocument/2006/relationships/image" Target="../media/3ee13a64_60da_11eb_822e_003048fd731b_4b22d568_a59e_11ee_a526_047c1617b143141.jpeg"/><Relationship Id="rId142" Type="http://schemas.openxmlformats.org/officeDocument/2006/relationships/image" Target="../media/3ee13a66_60da_11eb_822e_003048fd731b_4b22d56b_a59e_11ee_a526_047c1617b143142.jpeg"/><Relationship Id="rId143" Type="http://schemas.openxmlformats.org/officeDocument/2006/relationships/image" Target="../media/3ee13a68_60da_11eb_822e_003048fd731b_4b22d56e_a59e_11ee_a526_047c1617b143143.jpeg"/><Relationship Id="rId144" Type="http://schemas.openxmlformats.org/officeDocument/2006/relationships/image" Target="../media/3ee13a6a_60da_11eb_822e_003048fd731b_4b22d571_a59e_11ee_a526_047c1617b143144.jpeg"/><Relationship Id="rId145" Type="http://schemas.openxmlformats.org/officeDocument/2006/relationships/image" Target="../media/3ee13a6c_60da_11eb_822e_003048fd731b_4b22d574_a59e_11ee_a526_047c1617b143145.jpeg"/><Relationship Id="rId146" Type="http://schemas.openxmlformats.org/officeDocument/2006/relationships/image" Target="../media/3ee13a6e_60da_11eb_822e_003048fd731b_4b22d577_a59e_11ee_a526_047c1617b143146.jpeg"/><Relationship Id="rId147" Type="http://schemas.openxmlformats.org/officeDocument/2006/relationships/image" Target="../media/3ee13a70_60da_11eb_822e_003048fd731b_4b22d57a_a59e_11ee_a526_047c1617b143147.jpeg"/><Relationship Id="rId148" Type="http://schemas.openxmlformats.org/officeDocument/2006/relationships/image" Target="../media/3ee13a72_60da_11eb_822e_003048fd731b_4b22d57d_a59e_11ee_a526_047c1617b143148.jpeg"/><Relationship Id="rId149" Type="http://schemas.openxmlformats.org/officeDocument/2006/relationships/image" Target="../media/3ee13a74_60da_11eb_822e_003048fd731b_4b22d580_a59e_11ee_a526_047c1617b143149.jpeg"/><Relationship Id="rId150" Type="http://schemas.openxmlformats.org/officeDocument/2006/relationships/image" Target="../media/3ee13a76_60da_11eb_822e_003048fd731b_4b22d583_a59e_11ee_a526_047c1617b143150.jpeg"/><Relationship Id="rId151" Type="http://schemas.openxmlformats.org/officeDocument/2006/relationships/image" Target="../media/3ee13a78_60da_11eb_822e_003048fd731b_4b22d586_a59e_11ee_a526_047c1617b143151.jpeg"/><Relationship Id="rId152" Type="http://schemas.openxmlformats.org/officeDocument/2006/relationships/image" Target="../media/3ee13a7a_60da_11eb_822e_003048fd731b_4b22d589_a59e_11ee_a526_047c1617b143152.jpeg"/><Relationship Id="rId153" Type="http://schemas.openxmlformats.org/officeDocument/2006/relationships/image" Target="../media/3ee13a7c_60da_11eb_822e_003048fd731b_4b22d58c_a59e_11ee_a526_047c1617b143153.jpeg"/><Relationship Id="rId154" Type="http://schemas.openxmlformats.org/officeDocument/2006/relationships/image" Target="../media/3ee13a7e_60da_11eb_822e_003048fd731b_4b22d58f_a59e_11ee_a526_047c1617b143154.jpeg"/><Relationship Id="rId155" Type="http://schemas.openxmlformats.org/officeDocument/2006/relationships/image" Target="../media/3ee13a80_60da_11eb_822e_003048fd731b_4b22d592_a59e_11ee_a526_047c1617b143155.jpeg"/><Relationship Id="rId156" Type="http://schemas.openxmlformats.org/officeDocument/2006/relationships/image" Target="../media/3ee13a82_60da_11eb_822e_003048fd731b_4b22d595_a59e_11ee_a526_047c1617b143156.jpeg"/><Relationship Id="rId157" Type="http://schemas.openxmlformats.org/officeDocument/2006/relationships/image" Target="../media/3ee13a84_60da_11eb_822e_003048fd731b_4b22d598_a59e_11ee_a526_047c1617b143157.jpeg"/><Relationship Id="rId158" Type="http://schemas.openxmlformats.org/officeDocument/2006/relationships/image" Target="../media/3ee13a86_60da_11eb_822e_003048fd731b_4b22d59b_a59e_11ee_a526_047c1617b143158.jpeg"/><Relationship Id="rId159" Type="http://schemas.openxmlformats.org/officeDocument/2006/relationships/image" Target="../media/3ee13a88_60da_11eb_822e_003048fd731b_4b22d59e_a59e_11ee_a526_047c1617b143159.jpeg"/><Relationship Id="rId160" Type="http://schemas.openxmlformats.org/officeDocument/2006/relationships/image" Target="../media/3ee13a8a_60da_11eb_822e_003048fd731b_4b22d5a1_a59e_11ee_a526_047c1617b143160.jpeg"/><Relationship Id="rId161" Type="http://schemas.openxmlformats.org/officeDocument/2006/relationships/image" Target="../media/3ee13a8c_60da_11eb_822e_003048fd731b_4b22d5a4_a59e_11ee_a526_047c1617b143161.jpeg"/><Relationship Id="rId162" Type="http://schemas.openxmlformats.org/officeDocument/2006/relationships/image" Target="../media/3ee13a8e_60da_11eb_822e_003048fd731b_4b22d5a7_a59e_11ee_a526_047c1617b143162.jpeg"/><Relationship Id="rId163" Type="http://schemas.openxmlformats.org/officeDocument/2006/relationships/image" Target="../media/3ee13a90_60da_11eb_822e_003048fd731b_4b22d5aa_a59e_11ee_a526_047c1617b143163.jpeg"/><Relationship Id="rId164" Type="http://schemas.openxmlformats.org/officeDocument/2006/relationships/image" Target="../media/3ee13a92_60da_11eb_822e_003048fd731b_4b22d5ad_a59e_11ee_a526_047c1617b143164.jpeg"/><Relationship Id="rId165" Type="http://schemas.openxmlformats.org/officeDocument/2006/relationships/image" Target="../media/3ee13a94_60da_11eb_822e_003048fd731b_4b22d5b0_a59e_11ee_a526_047c1617b143165.jpeg"/><Relationship Id="rId166" Type="http://schemas.openxmlformats.org/officeDocument/2006/relationships/image" Target="../media/3ee13a96_60da_11eb_822e_003048fd731b_4b22d5b3_a59e_11ee_a526_047c1617b143166.jpeg"/><Relationship Id="rId167" Type="http://schemas.openxmlformats.org/officeDocument/2006/relationships/image" Target="../media/3ee13a98_60da_11eb_822e_003048fd731b_4b22d5b6_a59e_11ee_a526_047c1617b143167.jpeg"/><Relationship Id="rId168" Type="http://schemas.openxmlformats.org/officeDocument/2006/relationships/image" Target="../media/3ee13a9a_60da_11eb_822e_003048fd731b_4b22d5b9_a59e_11ee_a526_047c1617b143168.jpeg"/><Relationship Id="rId169" Type="http://schemas.openxmlformats.org/officeDocument/2006/relationships/image" Target="../media/3ee13a9c_60da_11eb_822e_003048fd731b_4b22d5bc_a59e_11ee_a526_047c1617b1431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6" name="Image_24" descr="Image_2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4" name="Image_33" descr="Image_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5" name="Image_34" descr="Image_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6" name="Image_35" descr="Image_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1" name="Image_40" descr="Image_4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2" name="Image_41" descr="Image_4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3" name="Image_42" descr="Image_4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0" name="Image_104" descr="Image_10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1" name="Image_105" descr="Image_10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2" name="Image_106" descr="Image_10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3" name="Image_107" descr="Image_10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4" name="Image_108" descr="Image_10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5" name="Image_109" descr="Image_10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6" name="Image_110" descr="Image_11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7" name="Image_111" descr="Image_11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8" name="Image_112" descr="Image_11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9" name="Image_113" descr="Image_11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0" name="Image_114" descr="Image_11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1" name="Image_115" descr="Image_11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2" name="Image_116" descr="Image_11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3" name="Image_117" descr="Image_11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4" name="Image_118" descr="Image_11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5" name="Image_119" descr="Image_11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6" name="Image_120" descr="Image_12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7" name="Image_121" descr="Image_12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8" name="Image_122" descr="Image_12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9" name="Image_123" descr="Image_12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0" name="Image_124" descr="Image_12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1" name="Image_125" descr="Image_12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2" name="Image_126" descr="Image_12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3" name="Image_127" descr="Image_12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4" name="Image_128" descr="Image_12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5" name="Image_129" descr="Image_12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6" name="Image_130" descr="Image_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0" name="Image_134" descr="Image_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1" name="Image_135" descr="Image_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2" name="Image_136" descr="Image_13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3" name="Image_137" descr="Image_13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4" name="Image_138" descr="Image_13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5" name="Image_139" descr="Image_13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6" name="Image_141" descr="Image_14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7" name="Image_142" descr="Image_14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8" name="Image_143" descr="Image_14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9" name="Image_144" descr="Image_14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0" name="Image_145" descr="Image_14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1" name="Image_146" descr="Image_14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2" name="Image_147" descr="Image_14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3" name="Image_148" descr="Image_14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4" name="Image_149" descr="Image_14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5" name="Image_150" descr="Image_15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6" name="Image_151" descr="Image_15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7" name="Image_152" descr="Image_15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8" name="Image_153" descr="Image_15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9" name="Image_154" descr="Image_15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0" name="Image_155" descr="Image_15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1" name="Image_156" descr="Image_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2" name="Image_157" descr="Image_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3" name="Image_158" descr="Image_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4" name="Image_159" descr="Image_15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5" name="Image_160" descr="Image_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6" name="Image_161" descr="Image_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7" name="Image_162" descr="Image_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8" name="Image_163" descr="Image_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0" name="Image_165" descr="Image_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1" name="Image_166" descr="Image_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2" name="Image_167" descr="Image_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3" name="Image_168" descr="Image_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4" name="Image_169" descr="Image_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5" name="Image_170" descr="Image_17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6" name="Image_171" descr="Image_17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7" name="Image_172" descr="Image_17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8" name="Image_173" descr="Image_17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9" name="Image_174" descr="Image_17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0" name="Image_175" descr="Image_17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1" name="Image_176" descr="Image_17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2" name="Image_177" descr="Image_17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3" name="Image_178" descr="Image_17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4" name="Image_179" descr="Image_17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5" name="Image_180" descr="Image_18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6" name="Image_181" descr="Image_18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7" name="Image_182" descr="Image_18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8" name="Image_183" descr="Image_18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9" name="Image_184" descr="Image_18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823998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J5*2472.90</f>
        <v>0</v>
      </c>
      <c r="L5" s="5"/>
    </row>
    <row r="6" spans="1:12" customHeight="1" ht="105" outlineLevel="4">
      <c r="A6" s="1"/>
      <c r="B6" s="1">
        <v>823999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J6*3709.35</f>
        <v>0</v>
      </c>
      <c r="L6" s="5"/>
    </row>
    <row r="7" spans="1:12" customHeight="1" ht="105" outlineLevel="4">
      <c r="A7" s="1"/>
      <c r="B7" s="1">
        <v>824000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J7*4945.80</f>
        <v>0</v>
      </c>
      <c r="L7" s="5"/>
    </row>
    <row r="8" spans="1:12" customHeight="1" ht="105" outlineLevel="4">
      <c r="A8" s="1"/>
      <c r="B8" s="1">
        <v>824001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J8*6182.25</f>
        <v>0</v>
      </c>
      <c r="L8" s="5"/>
    </row>
    <row r="9" spans="1:12" customHeight="1" ht="105" outlineLevel="4">
      <c r="A9" s="1"/>
      <c r="B9" s="1">
        <v>824002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J9*7418.51</f>
        <v>0</v>
      </c>
      <c r="L9" s="5"/>
    </row>
    <row r="10" spans="1:12" outlineLevel="1">
      <c r="A10" s="7" t="s">
        <v>29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5"/>
    </row>
    <row r="11" spans="1:12" outlineLevel="2">
      <c r="A11" s="8" t="s">
        <v>30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819081</v>
      </c>
      <c r="C12" s="1" t="s">
        <v>31</v>
      </c>
      <c r="D12" s="1"/>
      <c r="E12" s="2" t="s">
        <v>32</v>
      </c>
      <c r="F12" s="2" t="s">
        <v>33</v>
      </c>
      <c r="G12" s="2" t="s">
        <v>34</v>
      </c>
      <c r="H12" s="2">
        <v>0</v>
      </c>
      <c r="I12" s="1">
        <v>0</v>
      </c>
      <c r="J12" s="3" t="s">
        <v>16</v>
      </c>
      <c r="K12" s="2" t="str">
        <f>J12*2658.27</f>
        <v>0</v>
      </c>
      <c r="L12" s="5"/>
    </row>
    <row r="13" spans="1:12" customHeight="1" ht="105" outlineLevel="4">
      <c r="A13" s="1"/>
      <c r="B13" s="1">
        <v>819083</v>
      </c>
      <c r="C13" s="1" t="s">
        <v>35</v>
      </c>
      <c r="D13" s="1"/>
      <c r="E13" s="2" t="s">
        <v>36</v>
      </c>
      <c r="F13" s="2" t="s">
        <v>37</v>
      </c>
      <c r="G13" s="2" t="s">
        <v>34</v>
      </c>
      <c r="H13" s="2">
        <v>0</v>
      </c>
      <c r="I13" s="1">
        <v>8</v>
      </c>
      <c r="J13" s="3" t="s">
        <v>16</v>
      </c>
      <c r="K13" s="2" t="str">
        <f>J13*3987.50</f>
        <v>0</v>
      </c>
      <c r="L13" s="5"/>
    </row>
    <row r="14" spans="1:12" customHeight="1" ht="105" outlineLevel="4">
      <c r="A14" s="1"/>
      <c r="B14" s="1">
        <v>819085</v>
      </c>
      <c r="C14" s="1" t="s">
        <v>38</v>
      </c>
      <c r="D14" s="1"/>
      <c r="E14" s="2" t="s">
        <v>39</v>
      </c>
      <c r="F14" s="2" t="s">
        <v>40</v>
      </c>
      <c r="G14" s="2" t="s">
        <v>34</v>
      </c>
      <c r="H14" s="2">
        <v>0</v>
      </c>
      <c r="I14" s="1">
        <v>10</v>
      </c>
      <c r="J14" s="3" t="s">
        <v>16</v>
      </c>
      <c r="K14" s="2" t="str">
        <f>J14*5316.73</f>
        <v>0</v>
      </c>
      <c r="L14" s="5"/>
    </row>
    <row r="15" spans="1:12" customHeight="1" ht="105" outlineLevel="4">
      <c r="A15" s="1"/>
      <c r="B15" s="1">
        <v>819087</v>
      </c>
      <c r="C15" s="1" t="s">
        <v>41</v>
      </c>
      <c r="D15" s="1"/>
      <c r="E15" s="2" t="s">
        <v>42</v>
      </c>
      <c r="F15" s="2" t="s">
        <v>43</v>
      </c>
      <c r="G15" s="2" t="s">
        <v>34</v>
      </c>
      <c r="H15" s="2">
        <v>0</v>
      </c>
      <c r="I15" s="1">
        <v>10</v>
      </c>
      <c r="J15" s="3" t="s">
        <v>16</v>
      </c>
      <c r="K15" s="2" t="str">
        <f>J15*6645.77</f>
        <v>0</v>
      </c>
      <c r="L15" s="5"/>
    </row>
    <row r="16" spans="1:12" customHeight="1" ht="105" outlineLevel="4">
      <c r="A16" s="1"/>
      <c r="B16" s="1">
        <v>819088</v>
      </c>
      <c r="C16" s="1" t="s">
        <v>44</v>
      </c>
      <c r="D16" s="1"/>
      <c r="E16" s="2" t="s">
        <v>45</v>
      </c>
      <c r="F16" s="2" t="s">
        <v>46</v>
      </c>
      <c r="G16" s="2" t="s">
        <v>34</v>
      </c>
      <c r="H16" s="2">
        <v>0</v>
      </c>
      <c r="I16" s="1">
        <v>10</v>
      </c>
      <c r="J16" s="3" t="s">
        <v>16</v>
      </c>
      <c r="K16" s="2" t="str">
        <f>J16*7975.01</f>
        <v>0</v>
      </c>
      <c r="L16" s="5"/>
    </row>
    <row r="17" spans="1:12" customHeight="1" ht="105" outlineLevel="4">
      <c r="A17" s="1"/>
      <c r="B17" s="1">
        <v>819089</v>
      </c>
      <c r="C17" s="1" t="s">
        <v>47</v>
      </c>
      <c r="D17" s="1"/>
      <c r="E17" s="2" t="s">
        <v>48</v>
      </c>
      <c r="F17" s="2" t="s">
        <v>49</v>
      </c>
      <c r="G17" s="2">
        <v>6</v>
      </c>
      <c r="H17" s="2">
        <v>0</v>
      </c>
      <c r="I17" s="1">
        <v>0</v>
      </c>
      <c r="J17" s="3" t="s">
        <v>16</v>
      </c>
      <c r="K17" s="2" t="str">
        <f>J17*3665.64</f>
        <v>0</v>
      </c>
      <c r="L17" s="5"/>
    </row>
    <row r="18" spans="1:12" customHeight="1" ht="105" outlineLevel="4">
      <c r="A18" s="1"/>
      <c r="B18" s="1">
        <v>819090</v>
      </c>
      <c r="C18" s="1" t="s">
        <v>50</v>
      </c>
      <c r="D18" s="1"/>
      <c r="E18" s="2" t="s">
        <v>51</v>
      </c>
      <c r="F18" s="2" t="s">
        <v>52</v>
      </c>
      <c r="G18" s="2">
        <v>5</v>
      </c>
      <c r="H18" s="2">
        <v>0</v>
      </c>
      <c r="I18" s="1">
        <v>0</v>
      </c>
      <c r="J18" s="3" t="s">
        <v>16</v>
      </c>
      <c r="K18" s="2" t="str">
        <f>J18*4887.52</f>
        <v>0</v>
      </c>
      <c r="L18" s="5"/>
    </row>
    <row r="19" spans="1:12" customHeight="1" ht="105" outlineLevel="4">
      <c r="A19" s="1"/>
      <c r="B19" s="1">
        <v>819091</v>
      </c>
      <c r="C19" s="1" t="s">
        <v>53</v>
      </c>
      <c r="D19" s="1"/>
      <c r="E19" s="2" t="s">
        <v>54</v>
      </c>
      <c r="F19" s="2" t="s">
        <v>55</v>
      </c>
      <c r="G19" s="2">
        <v>4</v>
      </c>
      <c r="H19" s="2">
        <v>0</v>
      </c>
      <c r="I19" s="1">
        <v>0</v>
      </c>
      <c r="J19" s="3" t="s">
        <v>16</v>
      </c>
      <c r="K19" s="2" t="str">
        <f>J19*6109.40</f>
        <v>0</v>
      </c>
      <c r="L19" s="5"/>
    </row>
    <row r="20" spans="1:12" customHeight="1" ht="105" outlineLevel="4">
      <c r="A20" s="1"/>
      <c r="B20" s="1">
        <v>819092</v>
      </c>
      <c r="C20" s="1" t="s">
        <v>56</v>
      </c>
      <c r="D20" s="1"/>
      <c r="E20" s="2" t="s">
        <v>57</v>
      </c>
      <c r="F20" s="2" t="s">
        <v>58</v>
      </c>
      <c r="G20" s="2">
        <v>3</v>
      </c>
      <c r="H20" s="2">
        <v>0</v>
      </c>
      <c r="I20" s="1">
        <v>0</v>
      </c>
      <c r="J20" s="3" t="s">
        <v>16</v>
      </c>
      <c r="K20" s="2" t="str">
        <f>J20*7331.29</f>
        <v>0</v>
      </c>
      <c r="L20" s="5"/>
    </row>
    <row r="21" spans="1:12" customHeight="1" ht="105" outlineLevel="4">
      <c r="A21" s="1"/>
      <c r="B21" s="1">
        <v>869908</v>
      </c>
      <c r="C21" s="1" t="s">
        <v>59</v>
      </c>
      <c r="D21" s="1"/>
      <c r="E21" s="2" t="s">
        <v>60</v>
      </c>
      <c r="F21" s="2" t="s">
        <v>61</v>
      </c>
      <c r="G21" s="2">
        <v>9</v>
      </c>
      <c r="H21" s="2">
        <v>0</v>
      </c>
      <c r="I21" s="1">
        <v>0</v>
      </c>
      <c r="J21" s="3" t="s">
        <v>16</v>
      </c>
      <c r="K21" s="2" t="str">
        <f>J21*2443.76</f>
        <v>0</v>
      </c>
      <c r="L21" s="5"/>
    </row>
    <row r="22" spans="1:12" outlineLevel="1">
      <c r="A22" s="7" t="s">
        <v>62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</row>
    <row r="23" spans="1:12" outlineLevel="2">
      <c r="A23" s="8" t="s">
        <v>63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819220</v>
      </c>
      <c r="C24" s="1" t="s">
        <v>64</v>
      </c>
      <c r="D24" s="1" t="s">
        <v>65</v>
      </c>
      <c r="E24" s="2" t="s">
        <v>66</v>
      </c>
      <c r="F24" s="2" t="s">
        <v>67</v>
      </c>
      <c r="G24" s="2">
        <v>0</v>
      </c>
      <c r="H24" s="2">
        <v>0</v>
      </c>
      <c r="I24" s="1">
        <v>0</v>
      </c>
      <c r="J24" s="3" t="s">
        <v>16</v>
      </c>
      <c r="K24" s="2" t="str">
        <f>J24*43.14</f>
        <v>0</v>
      </c>
      <c r="L24" s="5"/>
    </row>
    <row r="25" spans="1:12" customHeight="1" ht="105" outlineLevel="4">
      <c r="A25" s="1"/>
      <c r="B25" s="1">
        <v>819221</v>
      </c>
      <c r="C25" s="1" t="s">
        <v>68</v>
      </c>
      <c r="D25" s="1" t="s">
        <v>69</v>
      </c>
      <c r="E25" s="2" t="s">
        <v>70</v>
      </c>
      <c r="F25" s="2" t="s">
        <v>71</v>
      </c>
      <c r="G25" s="2">
        <v>0</v>
      </c>
      <c r="H25" s="2">
        <v>0</v>
      </c>
      <c r="I25" s="1">
        <v>0</v>
      </c>
      <c r="J25" s="3" t="s">
        <v>16</v>
      </c>
      <c r="K25" s="2" t="str">
        <f>J25*56.53</f>
        <v>0</v>
      </c>
      <c r="L25" s="5"/>
    </row>
    <row r="26" spans="1:12" customHeight="1" ht="105" outlineLevel="4">
      <c r="A26" s="1"/>
      <c r="B26" s="1">
        <v>819222</v>
      </c>
      <c r="C26" s="1" t="s">
        <v>72</v>
      </c>
      <c r="D26" s="1" t="s">
        <v>73</v>
      </c>
      <c r="E26" s="2" t="s">
        <v>74</v>
      </c>
      <c r="F26" s="2" t="s">
        <v>75</v>
      </c>
      <c r="G26" s="2" t="s">
        <v>76</v>
      </c>
      <c r="H26" s="2">
        <v>0</v>
      </c>
      <c r="I26" s="1">
        <v>0</v>
      </c>
      <c r="J26" s="3" t="s">
        <v>16</v>
      </c>
      <c r="K26" s="2" t="str">
        <f>J26*69.91</f>
        <v>0</v>
      </c>
      <c r="L26" s="5"/>
    </row>
    <row r="27" spans="1:12" customHeight="1" ht="105" outlineLevel="4">
      <c r="A27" s="1"/>
      <c r="B27" s="1">
        <v>819223</v>
      </c>
      <c r="C27" s="1" t="s">
        <v>77</v>
      </c>
      <c r="D27" s="1" t="s">
        <v>78</v>
      </c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J27*722.00</f>
        <v>0</v>
      </c>
      <c r="L27" s="5"/>
    </row>
    <row r="28" spans="1:12" customHeight="1" ht="105" outlineLevel="4">
      <c r="A28" s="1"/>
      <c r="B28" s="1">
        <v>819224</v>
      </c>
      <c r="C28" s="1" t="s">
        <v>81</v>
      </c>
      <c r="D28" s="1" t="s">
        <v>82</v>
      </c>
      <c r="E28" s="2" t="s">
        <v>83</v>
      </c>
      <c r="F28" s="2" t="s">
        <v>80</v>
      </c>
      <c r="G28" s="2">
        <v>10</v>
      </c>
      <c r="H28" s="2" t="s">
        <v>84</v>
      </c>
      <c r="I28" s="1">
        <v>0</v>
      </c>
      <c r="J28" s="3" t="s">
        <v>16</v>
      </c>
      <c r="K28" s="2" t="str">
        <f>J28*722.00</f>
        <v>0</v>
      </c>
      <c r="L28" s="5"/>
    </row>
    <row r="29" spans="1:12" outlineLevel="2">
      <c r="A29" s="8" t="s">
        <v>85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"/>
    </row>
    <row r="30" spans="1:12" customHeight="1" ht="105" outlineLevel="4">
      <c r="A30" s="1"/>
      <c r="B30" s="1">
        <v>819230</v>
      </c>
      <c r="C30" s="1" t="s">
        <v>86</v>
      </c>
      <c r="D30" s="1" t="s">
        <v>87</v>
      </c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16</v>
      </c>
      <c r="K30" s="2" t="str">
        <f>J30*1025.00</f>
        <v>0</v>
      </c>
      <c r="L30" s="5"/>
    </row>
    <row r="31" spans="1:12" customHeight="1" ht="105" outlineLevel="4">
      <c r="A31" s="1"/>
      <c r="B31" s="1">
        <v>819232</v>
      </c>
      <c r="C31" s="1" t="s">
        <v>90</v>
      </c>
      <c r="D31" s="1"/>
      <c r="E31" s="2" t="s">
        <v>91</v>
      </c>
      <c r="F31" s="2" t="s">
        <v>92</v>
      </c>
      <c r="G31" s="2">
        <v>-10</v>
      </c>
      <c r="H31" s="2">
        <v>0</v>
      </c>
      <c r="I31" s="1">
        <v>10</v>
      </c>
      <c r="J31" s="3" t="s">
        <v>16</v>
      </c>
      <c r="K31" s="2" t="str">
        <f>J31*5.85</f>
        <v>0</v>
      </c>
      <c r="L31" s="5"/>
    </row>
    <row r="32" spans="1:12" customHeight="1" ht="105" outlineLevel="4">
      <c r="A32" s="1"/>
      <c r="B32" s="1">
        <v>819234</v>
      </c>
      <c r="C32" s="1" t="s">
        <v>93</v>
      </c>
      <c r="D32" s="1">
        <v>4587</v>
      </c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16</v>
      </c>
      <c r="K32" s="2" t="str">
        <f>J32*58.07</f>
        <v>0</v>
      </c>
      <c r="L32" s="5"/>
    </row>
    <row r="33" spans="1:12" customHeight="1" ht="105" outlineLevel="4">
      <c r="A33" s="1"/>
      <c r="B33" s="1">
        <v>819235</v>
      </c>
      <c r="C33" s="1" t="s">
        <v>96</v>
      </c>
      <c r="D33" s="1">
        <v>4588</v>
      </c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16</v>
      </c>
      <c r="K33" s="2" t="str">
        <f>J33*87.21</f>
        <v>0</v>
      </c>
      <c r="L33" s="5"/>
    </row>
    <row r="34" spans="1:12" customHeight="1" ht="105" outlineLevel="4">
      <c r="A34" s="1"/>
      <c r="B34" s="1">
        <v>819236</v>
      </c>
      <c r="C34" s="1" t="s">
        <v>99</v>
      </c>
      <c r="D34" s="1">
        <v>4589</v>
      </c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16</v>
      </c>
      <c r="K34" s="2" t="str">
        <f>J34*73.64</f>
        <v>0</v>
      </c>
      <c r="L34" s="5"/>
    </row>
    <row r="35" spans="1:12" customHeight="1" ht="105" outlineLevel="4">
      <c r="A35" s="1"/>
      <c r="B35" s="1">
        <v>819237</v>
      </c>
      <c r="C35" s="1" t="s">
        <v>102</v>
      </c>
      <c r="D35" s="1">
        <v>4590</v>
      </c>
      <c r="E35" s="2" t="s">
        <v>103</v>
      </c>
      <c r="F35" s="2" t="s">
        <v>98</v>
      </c>
      <c r="G35" s="2">
        <v>0</v>
      </c>
      <c r="H35" s="2">
        <v>0</v>
      </c>
      <c r="I35" s="1">
        <v>0</v>
      </c>
      <c r="J35" s="3" t="s">
        <v>16</v>
      </c>
      <c r="K35" s="2" t="str">
        <f>J35*87.21</f>
        <v>0</v>
      </c>
      <c r="L35" s="5"/>
    </row>
    <row r="36" spans="1:12" customHeight="1" ht="105" outlineLevel="4">
      <c r="A36" s="1"/>
      <c r="B36" s="1">
        <v>819238</v>
      </c>
      <c r="C36" s="1" t="s">
        <v>104</v>
      </c>
      <c r="D36" s="1">
        <v>4585</v>
      </c>
      <c r="E36" s="2" t="s">
        <v>105</v>
      </c>
      <c r="F36" s="2" t="s">
        <v>106</v>
      </c>
      <c r="G36" s="2">
        <v>0</v>
      </c>
      <c r="H36" s="2">
        <v>0</v>
      </c>
      <c r="I36" s="1">
        <v>0</v>
      </c>
      <c r="J36" s="3" t="s">
        <v>16</v>
      </c>
      <c r="K36" s="2" t="str">
        <f>J36*25.29</f>
        <v>0</v>
      </c>
      <c r="L36" s="5"/>
    </row>
    <row r="37" spans="1:12" customHeight="1" ht="105" outlineLevel="4">
      <c r="A37" s="1"/>
      <c r="B37" s="1">
        <v>819239</v>
      </c>
      <c r="C37" s="1" t="s">
        <v>107</v>
      </c>
      <c r="D37" s="1">
        <v>4586</v>
      </c>
      <c r="E37" s="2" t="s">
        <v>108</v>
      </c>
      <c r="F37" s="2" t="s">
        <v>109</v>
      </c>
      <c r="G37" s="2">
        <v>0</v>
      </c>
      <c r="H37" s="2">
        <v>0</v>
      </c>
      <c r="I37" s="1">
        <v>0</v>
      </c>
      <c r="J37" s="3" t="s">
        <v>16</v>
      </c>
      <c r="K37" s="2" t="str">
        <f>J37*34.21</f>
        <v>0</v>
      </c>
      <c r="L37" s="5"/>
    </row>
    <row r="38" spans="1:12" customHeight="1" ht="105" outlineLevel="4">
      <c r="A38" s="1"/>
      <c r="B38" s="1">
        <v>819240</v>
      </c>
      <c r="C38" s="1" t="s">
        <v>110</v>
      </c>
      <c r="D38" s="1">
        <v>4744</v>
      </c>
      <c r="E38" s="2" t="s">
        <v>111</v>
      </c>
      <c r="F38" s="2" t="s">
        <v>112</v>
      </c>
      <c r="G38" s="2" t="s">
        <v>113</v>
      </c>
      <c r="H38" s="2">
        <v>0</v>
      </c>
      <c r="I38" s="1">
        <v>0</v>
      </c>
      <c r="J38" s="3" t="s">
        <v>16</v>
      </c>
      <c r="K38" s="2" t="str">
        <f>J38*64.60</f>
        <v>0</v>
      </c>
      <c r="L38" s="5"/>
    </row>
    <row r="39" spans="1:12" customHeight="1" ht="105" outlineLevel="4">
      <c r="A39" s="1"/>
      <c r="B39" s="1">
        <v>819241</v>
      </c>
      <c r="C39" s="1" t="s">
        <v>114</v>
      </c>
      <c r="D39" s="1">
        <v>4743</v>
      </c>
      <c r="E39" s="2" t="s">
        <v>115</v>
      </c>
      <c r="F39" s="2" t="s">
        <v>116</v>
      </c>
      <c r="G39" s="2" t="s">
        <v>76</v>
      </c>
      <c r="H39" s="2">
        <v>0</v>
      </c>
      <c r="I39" s="1">
        <v>0</v>
      </c>
      <c r="J39" s="3" t="s">
        <v>16</v>
      </c>
      <c r="K39" s="2" t="str">
        <f>J39*50.83</f>
        <v>0</v>
      </c>
      <c r="L39" s="5"/>
    </row>
    <row r="40" spans="1:12" customHeight="1" ht="105" outlineLevel="4">
      <c r="A40" s="1"/>
      <c r="B40" s="1">
        <v>819242</v>
      </c>
      <c r="C40" s="1" t="s">
        <v>117</v>
      </c>
      <c r="D40" s="1">
        <v>4591</v>
      </c>
      <c r="E40" s="2" t="s">
        <v>118</v>
      </c>
      <c r="F40" s="2" t="s">
        <v>119</v>
      </c>
      <c r="G40" s="2" t="s">
        <v>76</v>
      </c>
      <c r="H40" s="2">
        <v>0</v>
      </c>
      <c r="I40" s="1">
        <v>0</v>
      </c>
      <c r="J40" s="3" t="s">
        <v>16</v>
      </c>
      <c r="K40" s="2" t="str">
        <f>J40*102.68</f>
        <v>0</v>
      </c>
      <c r="L40" s="5"/>
    </row>
    <row r="41" spans="1:12" customHeight="1" ht="105" outlineLevel="4">
      <c r="A41" s="1"/>
      <c r="B41" s="1">
        <v>819244</v>
      </c>
      <c r="C41" s="1" t="s">
        <v>120</v>
      </c>
      <c r="D41" s="1" t="s">
        <v>121</v>
      </c>
      <c r="E41" s="2" t="s">
        <v>122</v>
      </c>
      <c r="F41" s="2" t="s">
        <v>123</v>
      </c>
      <c r="G41" s="2">
        <v>0</v>
      </c>
      <c r="H41" s="2">
        <v>0</v>
      </c>
      <c r="I41" s="1">
        <v>0</v>
      </c>
      <c r="J41" s="3" t="s">
        <v>16</v>
      </c>
      <c r="K41" s="2" t="str">
        <f>J41*25.00</f>
        <v>0</v>
      </c>
      <c r="L41" s="5"/>
    </row>
    <row r="42" spans="1:12" customHeight="1" ht="105" outlineLevel="4">
      <c r="A42" s="1"/>
      <c r="B42" s="1">
        <v>819245</v>
      </c>
      <c r="C42" s="1" t="s">
        <v>124</v>
      </c>
      <c r="D42" s="1" t="s">
        <v>125</v>
      </c>
      <c r="E42" s="2" t="s">
        <v>126</v>
      </c>
      <c r="F42" s="2" t="s">
        <v>127</v>
      </c>
      <c r="G42" s="2">
        <v>0</v>
      </c>
      <c r="H42" s="2">
        <v>0</v>
      </c>
      <c r="I42" s="1">
        <v>0</v>
      </c>
      <c r="J42" s="3" t="s">
        <v>16</v>
      </c>
      <c r="K42" s="2" t="str">
        <f>J42*14.00</f>
        <v>0</v>
      </c>
      <c r="L42" s="5"/>
    </row>
    <row r="43" spans="1:12" customHeight="1" ht="105" outlineLevel="4">
      <c r="A43" s="1"/>
      <c r="B43" s="1">
        <v>819246</v>
      </c>
      <c r="C43" s="1" t="s">
        <v>128</v>
      </c>
      <c r="D43" s="1"/>
      <c r="E43" s="2" t="s">
        <v>129</v>
      </c>
      <c r="F43" s="2" t="s">
        <v>130</v>
      </c>
      <c r="G43" s="2" t="s">
        <v>84</v>
      </c>
      <c r="H43" s="2">
        <v>0</v>
      </c>
      <c r="I43" s="1">
        <v>0</v>
      </c>
      <c r="J43" s="3" t="s">
        <v>16</v>
      </c>
      <c r="K43" s="2" t="str">
        <f>J43*3.57</f>
        <v>0</v>
      </c>
      <c r="L43" s="5"/>
    </row>
    <row r="44" spans="1:12" customHeight="1" ht="105" outlineLevel="4">
      <c r="A44" s="1"/>
      <c r="B44" s="1">
        <v>819247</v>
      </c>
      <c r="C44" s="1" t="s">
        <v>131</v>
      </c>
      <c r="D44" s="1"/>
      <c r="E44" s="2" t="s">
        <v>132</v>
      </c>
      <c r="F44" s="2" t="s">
        <v>133</v>
      </c>
      <c r="G44" s="2">
        <v>0</v>
      </c>
      <c r="H44" s="2">
        <v>0</v>
      </c>
      <c r="I44" s="1">
        <v>0</v>
      </c>
      <c r="J44" s="3" t="s">
        <v>16</v>
      </c>
      <c r="K44" s="2" t="str">
        <f>J44*0.00</f>
        <v>0</v>
      </c>
      <c r="L44" s="5"/>
    </row>
    <row r="45" spans="1:12" customHeight="1" ht="105" outlineLevel="4">
      <c r="A45" s="1"/>
      <c r="B45" s="1">
        <v>819248</v>
      </c>
      <c r="C45" s="1" t="s">
        <v>134</v>
      </c>
      <c r="D45" s="1"/>
      <c r="E45" s="2" t="s">
        <v>135</v>
      </c>
      <c r="F45" s="2" t="s">
        <v>136</v>
      </c>
      <c r="G45" s="2">
        <v>0</v>
      </c>
      <c r="H45" s="2">
        <v>0</v>
      </c>
      <c r="I45" s="1">
        <v>0</v>
      </c>
      <c r="J45" s="3" t="s">
        <v>16</v>
      </c>
      <c r="K45" s="2" t="str">
        <f>J45*34.17</f>
        <v>0</v>
      </c>
      <c r="L45" s="5"/>
    </row>
    <row r="46" spans="1:12" customHeight="1" ht="105" outlineLevel="4">
      <c r="A46" s="1"/>
      <c r="B46" s="1">
        <v>819249</v>
      </c>
      <c r="C46" s="1" t="s">
        <v>137</v>
      </c>
      <c r="D46" s="1"/>
      <c r="E46" s="2" t="s">
        <v>138</v>
      </c>
      <c r="F46" s="2" t="s">
        <v>139</v>
      </c>
      <c r="G46" s="2">
        <v>0</v>
      </c>
      <c r="H46" s="2">
        <v>0</v>
      </c>
      <c r="I46" s="1">
        <v>0</v>
      </c>
      <c r="J46" s="3" t="s">
        <v>16</v>
      </c>
      <c r="K46" s="2" t="str">
        <f>J46*54.74</f>
        <v>0</v>
      </c>
      <c r="L46" s="5"/>
    </row>
    <row r="47" spans="1:12" customHeight="1" ht="105" outlineLevel="4">
      <c r="A47" s="1"/>
      <c r="B47" s="1">
        <v>819250</v>
      </c>
      <c r="C47" s="1" t="s">
        <v>140</v>
      </c>
      <c r="D47" s="1"/>
      <c r="E47" s="2" t="s">
        <v>141</v>
      </c>
      <c r="F47" s="2" t="s">
        <v>142</v>
      </c>
      <c r="G47" s="2">
        <v>0</v>
      </c>
      <c r="H47" s="2">
        <v>0</v>
      </c>
      <c r="I47" s="1">
        <v>0</v>
      </c>
      <c r="J47" s="3" t="s">
        <v>16</v>
      </c>
      <c r="K47" s="2" t="str">
        <f>J47*67.49</f>
        <v>0</v>
      </c>
      <c r="L47" s="5"/>
    </row>
    <row r="48" spans="1:12" customHeight="1" ht="105" outlineLevel="4">
      <c r="A48" s="1"/>
      <c r="B48" s="1">
        <v>819251</v>
      </c>
      <c r="C48" s="1" t="s">
        <v>143</v>
      </c>
      <c r="D48" s="1"/>
      <c r="E48" s="2" t="s">
        <v>144</v>
      </c>
      <c r="F48" s="2" t="s">
        <v>145</v>
      </c>
      <c r="G48" s="2">
        <v>0</v>
      </c>
      <c r="H48" s="2">
        <v>0</v>
      </c>
      <c r="I48" s="1">
        <v>0</v>
      </c>
      <c r="J48" s="3" t="s">
        <v>16</v>
      </c>
      <c r="K48" s="2" t="str">
        <f>J48*69.53</f>
        <v>0</v>
      </c>
      <c r="L48" s="5"/>
    </row>
    <row r="49" spans="1:12" customHeight="1" ht="105" outlineLevel="4">
      <c r="A49" s="1"/>
      <c r="B49" s="1">
        <v>819252</v>
      </c>
      <c r="C49" s="1" t="s">
        <v>146</v>
      </c>
      <c r="D49" s="1"/>
      <c r="E49" s="2" t="s">
        <v>147</v>
      </c>
      <c r="F49" s="2" t="s">
        <v>148</v>
      </c>
      <c r="G49" s="2">
        <v>0</v>
      </c>
      <c r="H49" s="2">
        <v>0</v>
      </c>
      <c r="I49" s="1">
        <v>0</v>
      </c>
      <c r="J49" s="3" t="s">
        <v>16</v>
      </c>
      <c r="K49" s="2" t="str">
        <f>J49*70.04</f>
        <v>0</v>
      </c>
      <c r="L49" s="5"/>
    </row>
    <row r="50" spans="1:12" customHeight="1" ht="105" outlineLevel="4">
      <c r="A50" s="1"/>
      <c r="B50" s="1">
        <v>819253</v>
      </c>
      <c r="C50" s="1" t="s">
        <v>149</v>
      </c>
      <c r="D50" s="1"/>
      <c r="E50" s="2" t="s">
        <v>150</v>
      </c>
      <c r="F50" s="2" t="s">
        <v>142</v>
      </c>
      <c r="G50" s="2">
        <v>0</v>
      </c>
      <c r="H50" s="2">
        <v>0</v>
      </c>
      <c r="I50" s="1">
        <v>0</v>
      </c>
      <c r="J50" s="3" t="s">
        <v>16</v>
      </c>
      <c r="K50" s="2" t="str">
        <f>J50*67.49</f>
        <v>0</v>
      </c>
      <c r="L50" s="5"/>
    </row>
    <row r="51" spans="1:12" customHeight="1" ht="105" outlineLevel="4">
      <c r="A51" s="1"/>
      <c r="B51" s="1">
        <v>819254</v>
      </c>
      <c r="C51" s="1" t="s">
        <v>151</v>
      </c>
      <c r="D51" s="1"/>
      <c r="E51" s="2" t="s">
        <v>152</v>
      </c>
      <c r="F51" s="2" t="s">
        <v>153</v>
      </c>
      <c r="G51" s="2">
        <v>9</v>
      </c>
      <c r="H51" s="2">
        <v>0</v>
      </c>
      <c r="I51" s="1" t="s">
        <v>76</v>
      </c>
      <c r="J51" s="3" t="s">
        <v>16</v>
      </c>
      <c r="K51" s="2" t="str">
        <f>J51*66.98</f>
        <v>0</v>
      </c>
      <c r="L51" s="5"/>
    </row>
    <row r="52" spans="1:12" customHeight="1" ht="105" outlineLevel="4">
      <c r="A52" s="1"/>
      <c r="B52" s="1">
        <v>819255</v>
      </c>
      <c r="C52" s="1" t="s">
        <v>154</v>
      </c>
      <c r="D52" s="1"/>
      <c r="E52" s="2" t="s">
        <v>155</v>
      </c>
      <c r="F52" s="2" t="s">
        <v>156</v>
      </c>
      <c r="G52" s="2">
        <v>0</v>
      </c>
      <c r="H52" s="2">
        <v>0</v>
      </c>
      <c r="I52" s="1">
        <v>0</v>
      </c>
      <c r="J52" s="3" t="s">
        <v>16</v>
      </c>
      <c r="K52" s="2" t="str">
        <f>J52*67.15</f>
        <v>0</v>
      </c>
      <c r="L52" s="5"/>
    </row>
    <row r="53" spans="1:12" customHeight="1" ht="105" outlineLevel="4">
      <c r="A53" s="1"/>
      <c r="B53" s="1">
        <v>819256</v>
      </c>
      <c r="C53" s="1" t="s">
        <v>157</v>
      </c>
      <c r="D53" s="1"/>
      <c r="E53" s="2" t="s">
        <v>158</v>
      </c>
      <c r="F53" s="2" t="s">
        <v>159</v>
      </c>
      <c r="G53" s="2" t="s">
        <v>113</v>
      </c>
      <c r="H53" s="2">
        <v>0</v>
      </c>
      <c r="I53" s="1">
        <v>0</v>
      </c>
      <c r="J53" s="3" t="s">
        <v>16</v>
      </c>
      <c r="K53" s="2" t="str">
        <f>J53*6.46</f>
        <v>0</v>
      </c>
      <c r="L53" s="5"/>
    </row>
    <row r="54" spans="1:12" customHeight="1" ht="105" outlineLevel="4">
      <c r="A54" s="1"/>
      <c r="B54" s="1">
        <v>819257</v>
      </c>
      <c r="C54" s="1" t="s">
        <v>160</v>
      </c>
      <c r="D54" s="1"/>
      <c r="E54" s="2" t="s">
        <v>161</v>
      </c>
      <c r="F54" s="2" t="s">
        <v>162</v>
      </c>
      <c r="G54" s="2">
        <v>0</v>
      </c>
      <c r="H54" s="2">
        <v>0</v>
      </c>
      <c r="I54" s="1">
        <v>0</v>
      </c>
      <c r="J54" s="3" t="s">
        <v>16</v>
      </c>
      <c r="K54" s="2" t="str">
        <f>J54*5.44</f>
        <v>0</v>
      </c>
      <c r="L54" s="5"/>
    </row>
    <row r="55" spans="1:12" customHeight="1" ht="105" outlineLevel="4">
      <c r="A55" s="1"/>
      <c r="B55" s="1">
        <v>819258</v>
      </c>
      <c r="C55" s="1" t="s">
        <v>163</v>
      </c>
      <c r="D55" s="1" t="s">
        <v>164</v>
      </c>
      <c r="E55" s="2" t="s">
        <v>165</v>
      </c>
      <c r="F55" s="2" t="s">
        <v>166</v>
      </c>
      <c r="G55" s="2" t="s">
        <v>34</v>
      </c>
      <c r="H55" s="2" t="s">
        <v>113</v>
      </c>
      <c r="I55" s="1">
        <v>0</v>
      </c>
      <c r="J55" s="3" t="s">
        <v>16</v>
      </c>
      <c r="K55" s="2" t="str">
        <f>J55*627.00</f>
        <v>0</v>
      </c>
      <c r="L55" s="5"/>
    </row>
    <row r="56" spans="1:12" customHeight="1" ht="105" outlineLevel="4">
      <c r="A56" s="1"/>
      <c r="B56" s="1">
        <v>819259</v>
      </c>
      <c r="C56" s="1" t="s">
        <v>167</v>
      </c>
      <c r="D56" s="1" t="s">
        <v>168</v>
      </c>
      <c r="E56" s="2" t="s">
        <v>169</v>
      </c>
      <c r="F56" s="2" t="s">
        <v>170</v>
      </c>
      <c r="G56" s="2" t="s">
        <v>34</v>
      </c>
      <c r="H56" s="2" t="s">
        <v>84</v>
      </c>
      <c r="I56" s="1">
        <v>0</v>
      </c>
      <c r="J56" s="3" t="s">
        <v>16</v>
      </c>
      <c r="K56" s="2" t="str">
        <f>J56*550.00</f>
        <v>0</v>
      </c>
      <c r="L56" s="5"/>
    </row>
    <row r="57" spans="1:12" customHeight="1" ht="105" outlineLevel="4">
      <c r="A57" s="1"/>
      <c r="B57" s="1">
        <v>819260</v>
      </c>
      <c r="C57" s="1" t="s">
        <v>171</v>
      </c>
      <c r="D57" s="1" t="s">
        <v>172</v>
      </c>
      <c r="E57" s="2" t="s">
        <v>173</v>
      </c>
      <c r="F57" s="2" t="s">
        <v>174</v>
      </c>
      <c r="G57" s="2" t="s">
        <v>34</v>
      </c>
      <c r="H57" s="2" t="s">
        <v>113</v>
      </c>
      <c r="I57" s="1">
        <v>0</v>
      </c>
      <c r="J57" s="3" t="s">
        <v>16</v>
      </c>
      <c r="K57" s="2" t="str">
        <f>J57*562.00</f>
        <v>0</v>
      </c>
      <c r="L57" s="5"/>
    </row>
    <row r="58" spans="1:12" customHeight="1" ht="105" outlineLevel="4">
      <c r="A58" s="1"/>
      <c r="B58" s="1">
        <v>819261</v>
      </c>
      <c r="C58" s="1" t="s">
        <v>175</v>
      </c>
      <c r="D58" s="1" t="s">
        <v>176</v>
      </c>
      <c r="E58" s="2" t="s">
        <v>177</v>
      </c>
      <c r="F58" s="2" t="s">
        <v>178</v>
      </c>
      <c r="G58" s="2" t="s">
        <v>34</v>
      </c>
      <c r="H58" s="2" t="s">
        <v>113</v>
      </c>
      <c r="I58" s="1">
        <v>0</v>
      </c>
      <c r="J58" s="3" t="s">
        <v>16</v>
      </c>
      <c r="K58" s="2" t="str">
        <f>J58*566.00</f>
        <v>0</v>
      </c>
      <c r="L58" s="5"/>
    </row>
    <row r="59" spans="1:12" customHeight="1" ht="105" outlineLevel="4">
      <c r="A59" s="1"/>
      <c r="B59" s="1">
        <v>836284</v>
      </c>
      <c r="C59" s="1" t="s">
        <v>179</v>
      </c>
      <c r="D59" s="1" t="s">
        <v>180</v>
      </c>
      <c r="E59" s="2" t="s">
        <v>181</v>
      </c>
      <c r="F59" s="2" t="s">
        <v>182</v>
      </c>
      <c r="G59" s="2">
        <v>0</v>
      </c>
      <c r="H59" s="2">
        <v>0</v>
      </c>
      <c r="I59" s="1">
        <v>0</v>
      </c>
      <c r="J59" s="3" t="s">
        <v>16</v>
      </c>
      <c r="K59" s="2" t="str">
        <f>J59*54.00</f>
        <v>0</v>
      </c>
      <c r="L59" s="5"/>
    </row>
    <row r="60" spans="1:12" outlineLevel="2">
      <c r="A60" s="8" t="s">
        <v>183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819194</v>
      </c>
      <c r="C61" s="1" t="s">
        <v>184</v>
      </c>
      <c r="D61" s="1" t="s">
        <v>185</v>
      </c>
      <c r="E61" s="2" t="s">
        <v>186</v>
      </c>
      <c r="F61" s="2" t="s">
        <v>187</v>
      </c>
      <c r="G61" s="2">
        <v>0</v>
      </c>
      <c r="H61" s="2">
        <v>0</v>
      </c>
      <c r="I61" s="1">
        <v>0</v>
      </c>
      <c r="J61" s="3" t="s">
        <v>16</v>
      </c>
      <c r="K61" s="2" t="str">
        <f>J61*203.79</f>
        <v>0</v>
      </c>
      <c r="L61" s="5"/>
    </row>
    <row r="62" spans="1:12" customHeight="1" ht="105" outlineLevel="4">
      <c r="A62" s="1"/>
      <c r="B62" s="1">
        <v>819195</v>
      </c>
      <c r="C62" s="1" t="s">
        <v>188</v>
      </c>
      <c r="D62" s="1" t="s">
        <v>189</v>
      </c>
      <c r="E62" s="2" t="s">
        <v>190</v>
      </c>
      <c r="F62" s="2" t="s">
        <v>191</v>
      </c>
      <c r="G62" s="2">
        <v>0</v>
      </c>
      <c r="H62" s="2">
        <v>0</v>
      </c>
      <c r="I62" s="1">
        <v>0</v>
      </c>
      <c r="J62" s="3" t="s">
        <v>16</v>
      </c>
      <c r="K62" s="2" t="str">
        <f>J62*221.64</f>
        <v>0</v>
      </c>
      <c r="L62" s="5"/>
    </row>
    <row r="63" spans="1:12" customHeight="1" ht="105" outlineLevel="4">
      <c r="A63" s="1"/>
      <c r="B63" s="1">
        <v>819196</v>
      </c>
      <c r="C63" s="1" t="s">
        <v>192</v>
      </c>
      <c r="D63" s="1" t="s">
        <v>193</v>
      </c>
      <c r="E63" s="2" t="s">
        <v>194</v>
      </c>
      <c r="F63" s="2" t="s">
        <v>195</v>
      </c>
      <c r="G63" s="2">
        <v>0</v>
      </c>
      <c r="H63" s="2">
        <v>0</v>
      </c>
      <c r="I63" s="1">
        <v>0</v>
      </c>
      <c r="J63" s="3" t="s">
        <v>16</v>
      </c>
      <c r="K63" s="2" t="str">
        <f>J63*254.36</f>
        <v>0</v>
      </c>
      <c r="L63" s="5"/>
    </row>
    <row r="64" spans="1:12" customHeight="1" ht="105" outlineLevel="4">
      <c r="A64" s="1"/>
      <c r="B64" s="1">
        <v>819197</v>
      </c>
      <c r="C64" s="1" t="s">
        <v>196</v>
      </c>
      <c r="D64" s="1" t="s">
        <v>197</v>
      </c>
      <c r="E64" s="2" t="s">
        <v>198</v>
      </c>
      <c r="F64" s="2" t="s">
        <v>199</v>
      </c>
      <c r="G64" s="2">
        <v>0</v>
      </c>
      <c r="H64" s="2">
        <v>0</v>
      </c>
      <c r="I64" s="1">
        <v>0</v>
      </c>
      <c r="J64" s="3" t="s">
        <v>16</v>
      </c>
      <c r="K64" s="2" t="str">
        <f>J64*269.24</f>
        <v>0</v>
      </c>
      <c r="L64" s="5"/>
    </row>
    <row r="65" spans="1:12" customHeight="1" ht="105" outlineLevel="4">
      <c r="A65" s="1"/>
      <c r="B65" s="1">
        <v>819198</v>
      </c>
      <c r="C65" s="1" t="s">
        <v>200</v>
      </c>
      <c r="D65" s="1" t="s">
        <v>201</v>
      </c>
      <c r="E65" s="2" t="s">
        <v>202</v>
      </c>
      <c r="F65" s="2" t="s">
        <v>203</v>
      </c>
      <c r="G65" s="2" t="s">
        <v>113</v>
      </c>
      <c r="H65" s="2">
        <v>0</v>
      </c>
      <c r="I65" s="1">
        <v>0</v>
      </c>
      <c r="J65" s="3" t="s">
        <v>16</v>
      </c>
      <c r="K65" s="2" t="str">
        <f>J65*279.65</f>
        <v>0</v>
      </c>
      <c r="L65" s="5"/>
    </row>
    <row r="66" spans="1:12" customHeight="1" ht="105" outlineLevel="4">
      <c r="A66" s="1"/>
      <c r="B66" s="1">
        <v>819199</v>
      </c>
      <c r="C66" s="1" t="s">
        <v>204</v>
      </c>
      <c r="D66" s="1" t="s">
        <v>205</v>
      </c>
      <c r="E66" s="2" t="s">
        <v>206</v>
      </c>
      <c r="F66" s="2" t="s">
        <v>207</v>
      </c>
      <c r="G66" s="2">
        <v>-2</v>
      </c>
      <c r="H66" s="2">
        <v>0</v>
      </c>
      <c r="I66" s="1">
        <v>0</v>
      </c>
      <c r="J66" s="3" t="s">
        <v>16</v>
      </c>
      <c r="K66" s="2" t="str">
        <f>J66*294.53</f>
        <v>0</v>
      </c>
      <c r="L66" s="5"/>
    </row>
    <row r="67" spans="1:12" customHeight="1" ht="105" outlineLevel="4">
      <c r="A67" s="1"/>
      <c r="B67" s="1">
        <v>819208</v>
      </c>
      <c r="C67" s="1" t="s">
        <v>208</v>
      </c>
      <c r="D67" s="1" t="s">
        <v>209</v>
      </c>
      <c r="E67" s="2" t="s">
        <v>210</v>
      </c>
      <c r="F67" s="2" t="s">
        <v>211</v>
      </c>
      <c r="G67" s="2">
        <v>0</v>
      </c>
      <c r="H67" s="2" t="s">
        <v>84</v>
      </c>
      <c r="I67" s="1">
        <v>0</v>
      </c>
      <c r="J67" s="3" t="s">
        <v>16</v>
      </c>
      <c r="K67" s="2" t="str">
        <f>J67*518.00</f>
        <v>0</v>
      </c>
      <c r="L67" s="5"/>
    </row>
    <row r="68" spans="1:12" customHeight="1" ht="105" outlineLevel="4">
      <c r="A68" s="1"/>
      <c r="B68" s="1">
        <v>819211</v>
      </c>
      <c r="C68" s="1" t="s">
        <v>212</v>
      </c>
      <c r="D68" s="1" t="s">
        <v>213</v>
      </c>
      <c r="E68" s="2" t="s">
        <v>214</v>
      </c>
      <c r="F68" s="2" t="s">
        <v>215</v>
      </c>
      <c r="G68" s="2">
        <v>0</v>
      </c>
      <c r="H68" s="2">
        <v>0</v>
      </c>
      <c r="I68" s="1">
        <v>0</v>
      </c>
      <c r="J68" s="3" t="s">
        <v>16</v>
      </c>
      <c r="K68" s="2" t="str">
        <f>J68*605.00</f>
        <v>0</v>
      </c>
      <c r="L68" s="5"/>
    </row>
    <row r="69" spans="1:12" customHeight="1" ht="105" outlineLevel="4">
      <c r="A69" s="1"/>
      <c r="B69" s="1">
        <v>825236</v>
      </c>
      <c r="C69" s="1" t="s">
        <v>216</v>
      </c>
      <c r="D69" s="1"/>
      <c r="E69" s="2" t="s">
        <v>217</v>
      </c>
      <c r="F69" s="2" t="s">
        <v>218</v>
      </c>
      <c r="G69" s="2" t="s">
        <v>113</v>
      </c>
      <c r="H69" s="2">
        <v>0</v>
      </c>
      <c r="I69" s="1">
        <v>0</v>
      </c>
      <c r="J69" s="3" t="s">
        <v>16</v>
      </c>
      <c r="K69" s="2" t="str">
        <f>J69*215.46</f>
        <v>0</v>
      </c>
      <c r="L69" s="5"/>
    </row>
    <row r="70" spans="1:12" customHeight="1" ht="105" outlineLevel="4">
      <c r="A70" s="1"/>
      <c r="B70" s="1">
        <v>825237</v>
      </c>
      <c r="C70" s="1" t="s">
        <v>219</v>
      </c>
      <c r="D70" s="1"/>
      <c r="E70" s="2" t="s">
        <v>220</v>
      </c>
      <c r="F70" s="2" t="s">
        <v>221</v>
      </c>
      <c r="G70" s="2">
        <v>0</v>
      </c>
      <c r="H70" s="2">
        <v>0</v>
      </c>
      <c r="I70" s="1">
        <v>0</v>
      </c>
      <c r="J70" s="3" t="s">
        <v>16</v>
      </c>
      <c r="K70" s="2" t="str">
        <f>J70*232.56</f>
        <v>0</v>
      </c>
      <c r="L70" s="5"/>
    </row>
    <row r="71" spans="1:12" customHeight="1" ht="105" outlineLevel="4">
      <c r="A71" s="1"/>
      <c r="B71" s="1">
        <v>825238</v>
      </c>
      <c r="C71" s="1" t="s">
        <v>222</v>
      </c>
      <c r="D71" s="1"/>
      <c r="E71" s="2" t="s">
        <v>223</v>
      </c>
      <c r="F71" s="2" t="s">
        <v>224</v>
      </c>
      <c r="G71" s="2" t="s">
        <v>34</v>
      </c>
      <c r="H71" s="2">
        <v>0</v>
      </c>
      <c r="I71" s="1">
        <v>0</v>
      </c>
      <c r="J71" s="3" t="s">
        <v>16</v>
      </c>
      <c r="K71" s="2" t="str">
        <f>J71*280.44</f>
        <v>0</v>
      </c>
      <c r="L71" s="5"/>
    </row>
    <row r="72" spans="1:12" customHeight="1" ht="105" outlineLevel="4">
      <c r="A72" s="1"/>
      <c r="B72" s="1">
        <v>825239</v>
      </c>
      <c r="C72" s="1" t="s">
        <v>225</v>
      </c>
      <c r="D72" s="1"/>
      <c r="E72" s="2" t="s">
        <v>226</v>
      </c>
      <c r="F72" s="2" t="s">
        <v>227</v>
      </c>
      <c r="G72" s="2">
        <v>0</v>
      </c>
      <c r="H72" s="2">
        <v>0</v>
      </c>
      <c r="I72" s="1">
        <v>0</v>
      </c>
      <c r="J72" s="3" t="s">
        <v>16</v>
      </c>
      <c r="K72" s="2" t="str">
        <f>J72*299.25</f>
        <v>0</v>
      </c>
      <c r="L72" s="5"/>
    </row>
    <row r="73" spans="1:12" customHeight="1" ht="105" outlineLevel="4">
      <c r="A73" s="1"/>
      <c r="B73" s="1">
        <v>828475</v>
      </c>
      <c r="C73" s="1" t="s">
        <v>228</v>
      </c>
      <c r="D73" s="1"/>
      <c r="E73" s="2" t="s">
        <v>229</v>
      </c>
      <c r="F73" s="2" t="s">
        <v>230</v>
      </c>
      <c r="G73" s="2">
        <v>0</v>
      </c>
      <c r="H73" s="2">
        <v>0</v>
      </c>
      <c r="I73" s="1">
        <v>0</v>
      </c>
      <c r="J73" s="3" t="s">
        <v>16</v>
      </c>
      <c r="K73" s="2" t="str">
        <f>J73*263.34</f>
        <v>0</v>
      </c>
      <c r="L73" s="5"/>
    </row>
    <row r="74" spans="1:12" customHeight="1" ht="105" outlineLevel="4">
      <c r="A74" s="1"/>
      <c r="B74" s="1">
        <v>828476</v>
      </c>
      <c r="C74" s="1" t="s">
        <v>231</v>
      </c>
      <c r="D74" s="1"/>
      <c r="E74" s="2" t="s">
        <v>232</v>
      </c>
      <c r="F74" s="2" t="s">
        <v>224</v>
      </c>
      <c r="G74" s="2">
        <v>0</v>
      </c>
      <c r="H74" s="2">
        <v>0</v>
      </c>
      <c r="I74" s="1">
        <v>0</v>
      </c>
      <c r="J74" s="3" t="s">
        <v>16</v>
      </c>
      <c r="K74" s="2" t="str">
        <f>J74*280.44</f>
        <v>0</v>
      </c>
      <c r="L74" s="5"/>
    </row>
    <row r="75" spans="1:12" customHeight="1" ht="105" outlineLevel="4">
      <c r="A75" s="1"/>
      <c r="B75" s="1">
        <v>834439</v>
      </c>
      <c r="C75" s="1" t="s">
        <v>233</v>
      </c>
      <c r="D75" s="1" t="s">
        <v>234</v>
      </c>
      <c r="E75" s="2" t="s">
        <v>235</v>
      </c>
      <c r="F75" s="2" t="s">
        <v>236</v>
      </c>
      <c r="G75" s="2" t="s">
        <v>76</v>
      </c>
      <c r="H75" s="2">
        <v>0</v>
      </c>
      <c r="I75" s="1">
        <v>0</v>
      </c>
      <c r="J75" s="3" t="s">
        <v>16</v>
      </c>
      <c r="K75" s="2" t="str">
        <f>J75*275.19</f>
        <v>0</v>
      </c>
      <c r="L75" s="5"/>
    </row>
    <row r="76" spans="1:12" customHeight="1" ht="105" outlineLevel="4">
      <c r="A76" s="1"/>
      <c r="B76" s="1">
        <v>834440</v>
      </c>
      <c r="C76" s="1" t="s">
        <v>237</v>
      </c>
      <c r="D76" s="1" t="s">
        <v>238</v>
      </c>
      <c r="E76" s="2" t="s">
        <v>239</v>
      </c>
      <c r="F76" s="2" t="s">
        <v>240</v>
      </c>
      <c r="G76" s="2" t="s">
        <v>76</v>
      </c>
      <c r="H76" s="2">
        <v>0</v>
      </c>
      <c r="I76" s="1">
        <v>0</v>
      </c>
      <c r="J76" s="3" t="s">
        <v>16</v>
      </c>
      <c r="K76" s="2" t="str">
        <f>J76*291.55</f>
        <v>0</v>
      </c>
      <c r="L76" s="5"/>
    </row>
    <row r="77" spans="1:12" outlineLevel="2">
      <c r="A77" s="8" t="s">
        <v>241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5"/>
    </row>
    <row r="78" spans="1:12" customHeight="1" ht="105" outlineLevel="4">
      <c r="A78" s="1"/>
      <c r="B78" s="1">
        <v>819212</v>
      </c>
      <c r="C78" s="1" t="s">
        <v>242</v>
      </c>
      <c r="D78" s="1" t="s">
        <v>243</v>
      </c>
      <c r="E78" s="2" t="s">
        <v>244</v>
      </c>
      <c r="F78" s="2" t="s">
        <v>245</v>
      </c>
      <c r="G78" s="2" t="s">
        <v>246</v>
      </c>
      <c r="H78" s="2">
        <v>0</v>
      </c>
      <c r="I78" s="1">
        <v>0</v>
      </c>
      <c r="J78" s="3" t="s">
        <v>16</v>
      </c>
      <c r="K78" s="2" t="str">
        <f>J78*31.18</f>
        <v>0</v>
      </c>
      <c r="L78" s="5"/>
    </row>
    <row r="79" spans="1:12" customHeight="1" ht="105" outlineLevel="4">
      <c r="A79" s="1"/>
      <c r="B79" s="1">
        <v>819213</v>
      </c>
      <c r="C79" s="1" t="s">
        <v>247</v>
      </c>
      <c r="D79" s="1" t="s">
        <v>248</v>
      </c>
      <c r="E79" s="2" t="s">
        <v>249</v>
      </c>
      <c r="F79" s="2" t="s">
        <v>250</v>
      </c>
      <c r="G79" s="2" t="s">
        <v>246</v>
      </c>
      <c r="H79" s="2">
        <v>0</v>
      </c>
      <c r="I79" s="1">
        <v>0</v>
      </c>
      <c r="J79" s="3" t="s">
        <v>16</v>
      </c>
      <c r="K79" s="2" t="str">
        <f>J79*25.90</f>
        <v>0</v>
      </c>
      <c r="L79" s="5"/>
    </row>
    <row r="80" spans="1:12" customHeight="1" ht="105" outlineLevel="4">
      <c r="A80" s="1"/>
      <c r="B80" s="1">
        <v>819218</v>
      </c>
      <c r="C80" s="1" t="s">
        <v>251</v>
      </c>
      <c r="D80" s="1"/>
      <c r="E80" s="2" t="s">
        <v>252</v>
      </c>
      <c r="F80" s="2" t="s">
        <v>253</v>
      </c>
      <c r="G80" s="2">
        <v>0</v>
      </c>
      <c r="H80" s="2">
        <v>0</v>
      </c>
      <c r="I80" s="1">
        <v>0</v>
      </c>
      <c r="J80" s="3" t="s">
        <v>16</v>
      </c>
      <c r="K80" s="2" t="str">
        <f>J80*204.85</f>
        <v>0</v>
      </c>
      <c r="L80" s="5"/>
    </row>
    <row r="81" spans="1:12" customHeight="1" ht="105" outlineLevel="4">
      <c r="A81" s="1"/>
      <c r="B81" s="1">
        <v>819219</v>
      </c>
      <c r="C81" s="1" t="s">
        <v>254</v>
      </c>
      <c r="D81" s="1"/>
      <c r="E81" s="2" t="s">
        <v>255</v>
      </c>
      <c r="F81" s="2" t="s">
        <v>256</v>
      </c>
      <c r="G81" s="2">
        <v>0</v>
      </c>
      <c r="H81" s="2">
        <v>0</v>
      </c>
      <c r="I81" s="1">
        <v>0</v>
      </c>
      <c r="J81" s="3" t="s">
        <v>16</v>
      </c>
      <c r="K81" s="2" t="str">
        <f>J81*42.33</f>
        <v>0</v>
      </c>
      <c r="L81" s="5"/>
    </row>
    <row r="82" spans="1:12" customHeight="1" ht="105" outlineLevel="4">
      <c r="A82" s="1"/>
      <c r="B82" s="1">
        <v>823967</v>
      </c>
      <c r="C82" s="1" t="s">
        <v>257</v>
      </c>
      <c r="D82" s="1" t="s">
        <v>258</v>
      </c>
      <c r="E82" s="2" t="s">
        <v>259</v>
      </c>
      <c r="F82" s="2" t="s">
        <v>260</v>
      </c>
      <c r="G82" s="2" t="s">
        <v>34</v>
      </c>
      <c r="H82" s="2">
        <v>0</v>
      </c>
      <c r="I82" s="1">
        <v>0</v>
      </c>
      <c r="J82" s="3" t="s">
        <v>261</v>
      </c>
      <c r="K82" s="2" t="str">
        <f>J82*87.76</f>
        <v>0</v>
      </c>
      <c r="L82" s="5"/>
    </row>
    <row r="83" spans="1:12" customHeight="1" ht="105" outlineLevel="4">
      <c r="A83" s="1"/>
      <c r="B83" s="1">
        <v>824558</v>
      </c>
      <c r="C83" s="1" t="s">
        <v>262</v>
      </c>
      <c r="D83" s="1" t="s">
        <v>263</v>
      </c>
      <c r="E83" s="2" t="s">
        <v>264</v>
      </c>
      <c r="F83" s="2" t="s">
        <v>265</v>
      </c>
      <c r="G83" s="2">
        <v>7</v>
      </c>
      <c r="H83" s="2">
        <v>0</v>
      </c>
      <c r="I83" s="1">
        <v>0</v>
      </c>
      <c r="J83" s="3" t="s">
        <v>16</v>
      </c>
      <c r="K83" s="2" t="str">
        <f>J83*458.15</f>
        <v>0</v>
      </c>
      <c r="L83" s="5"/>
    </row>
    <row r="84" spans="1:12" customHeight="1" ht="105" outlineLevel="4">
      <c r="A84" s="1"/>
      <c r="B84" s="1">
        <v>825240</v>
      </c>
      <c r="C84" s="1" t="s">
        <v>266</v>
      </c>
      <c r="D84" s="1" t="s">
        <v>267</v>
      </c>
      <c r="E84" s="2" t="s">
        <v>268</v>
      </c>
      <c r="F84" s="2" t="s">
        <v>269</v>
      </c>
      <c r="G84" s="2" t="s">
        <v>270</v>
      </c>
      <c r="H84" s="2">
        <v>0</v>
      </c>
      <c r="I84" s="1">
        <v>0</v>
      </c>
      <c r="J84" s="3" t="s">
        <v>16</v>
      </c>
      <c r="K84" s="2" t="str">
        <f>J84*56.00</f>
        <v>0</v>
      </c>
      <c r="L84" s="5"/>
    </row>
    <row r="85" spans="1:12" customHeight="1" ht="105" outlineLevel="4">
      <c r="A85" s="1"/>
      <c r="B85" s="1">
        <v>825241</v>
      </c>
      <c r="C85" s="1" t="s">
        <v>271</v>
      </c>
      <c r="D85" s="1" t="s">
        <v>272</v>
      </c>
      <c r="E85" s="2" t="s">
        <v>273</v>
      </c>
      <c r="F85" s="2" t="s">
        <v>274</v>
      </c>
      <c r="G85" s="2" t="s">
        <v>84</v>
      </c>
      <c r="H85" s="2">
        <v>0</v>
      </c>
      <c r="I85" s="1">
        <v>0</v>
      </c>
      <c r="J85" s="3" t="s">
        <v>16</v>
      </c>
      <c r="K85" s="2" t="str">
        <f>J85*36.30</f>
        <v>0</v>
      </c>
      <c r="L85" s="5"/>
    </row>
    <row r="86" spans="1:12" customHeight="1" ht="105" outlineLevel="4">
      <c r="A86" s="1"/>
      <c r="B86" s="1">
        <v>825242</v>
      </c>
      <c r="C86" s="1" t="s">
        <v>275</v>
      </c>
      <c r="D86" s="1" t="s">
        <v>276</v>
      </c>
      <c r="E86" s="2" t="s">
        <v>277</v>
      </c>
      <c r="F86" s="2" t="s">
        <v>278</v>
      </c>
      <c r="G86" s="2" t="s">
        <v>84</v>
      </c>
      <c r="H86" s="2">
        <v>0</v>
      </c>
      <c r="I86" s="1">
        <v>0</v>
      </c>
      <c r="J86" s="3" t="s">
        <v>16</v>
      </c>
      <c r="K86" s="2" t="str">
        <f>J86*39.74</f>
        <v>0</v>
      </c>
      <c r="L86" s="5"/>
    </row>
    <row r="87" spans="1:12" customHeight="1" ht="105" outlineLevel="4">
      <c r="A87" s="1"/>
      <c r="B87" s="1">
        <v>825243</v>
      </c>
      <c r="C87" s="1" t="s">
        <v>279</v>
      </c>
      <c r="D87" s="1" t="s">
        <v>280</v>
      </c>
      <c r="E87" s="2" t="s">
        <v>281</v>
      </c>
      <c r="F87" s="2" t="s">
        <v>282</v>
      </c>
      <c r="G87" s="2" t="s">
        <v>84</v>
      </c>
      <c r="H87" s="2">
        <v>0</v>
      </c>
      <c r="I87" s="1">
        <v>0</v>
      </c>
      <c r="J87" s="3" t="s">
        <v>16</v>
      </c>
      <c r="K87" s="2" t="str">
        <f>J87*43.00</f>
        <v>0</v>
      </c>
      <c r="L87" s="5"/>
    </row>
    <row r="88" spans="1:12" customHeight="1" ht="105" outlineLevel="4">
      <c r="A88" s="1"/>
      <c r="B88" s="1">
        <v>825244</v>
      </c>
      <c r="C88" s="1" t="s">
        <v>283</v>
      </c>
      <c r="D88" s="1" t="s">
        <v>284</v>
      </c>
      <c r="E88" s="2" t="s">
        <v>285</v>
      </c>
      <c r="F88" s="2" t="s">
        <v>286</v>
      </c>
      <c r="G88" s="2" t="s">
        <v>84</v>
      </c>
      <c r="H88" s="2">
        <v>0</v>
      </c>
      <c r="I88" s="1">
        <v>0</v>
      </c>
      <c r="J88" s="3" t="s">
        <v>16</v>
      </c>
      <c r="K88" s="2" t="str">
        <f>J88*42.84</f>
        <v>0</v>
      </c>
      <c r="L88" s="5"/>
    </row>
    <row r="89" spans="1:12" customHeight="1" ht="105" outlineLevel="4">
      <c r="A89" s="1"/>
      <c r="B89" s="1">
        <v>825245</v>
      </c>
      <c r="C89" s="1" t="s">
        <v>287</v>
      </c>
      <c r="D89" s="1" t="s">
        <v>288</v>
      </c>
      <c r="E89" s="2" t="s">
        <v>289</v>
      </c>
      <c r="F89" s="2" t="s">
        <v>290</v>
      </c>
      <c r="G89" s="2">
        <v>0</v>
      </c>
      <c r="H89" s="2">
        <v>0</v>
      </c>
      <c r="I89" s="1">
        <v>0</v>
      </c>
      <c r="J89" s="3" t="s">
        <v>16</v>
      </c>
      <c r="K89" s="2" t="str">
        <f>J89*66.24</f>
        <v>0</v>
      </c>
      <c r="L89" s="5"/>
    </row>
    <row r="90" spans="1:12" customHeight="1" ht="105" outlineLevel="4">
      <c r="A90" s="1"/>
      <c r="B90" s="1">
        <v>825246</v>
      </c>
      <c r="C90" s="1" t="s">
        <v>291</v>
      </c>
      <c r="D90" s="1" t="s">
        <v>292</v>
      </c>
      <c r="E90" s="2" t="s">
        <v>293</v>
      </c>
      <c r="F90" s="2" t="s">
        <v>294</v>
      </c>
      <c r="G90" s="2" t="s">
        <v>84</v>
      </c>
      <c r="H90" s="2">
        <v>0</v>
      </c>
      <c r="I90" s="1">
        <v>0</v>
      </c>
      <c r="J90" s="3" t="s">
        <v>16</v>
      </c>
      <c r="K90" s="2" t="str">
        <f>J90*70.00</f>
        <v>0</v>
      </c>
      <c r="L90" s="5"/>
    </row>
    <row r="91" spans="1:12" customHeight="1" ht="105" outlineLevel="4">
      <c r="A91" s="1"/>
      <c r="B91" s="1">
        <v>825247</v>
      </c>
      <c r="C91" s="1" t="s">
        <v>295</v>
      </c>
      <c r="D91" s="1" t="s">
        <v>296</v>
      </c>
      <c r="E91" s="2" t="s">
        <v>297</v>
      </c>
      <c r="F91" s="2" t="s">
        <v>298</v>
      </c>
      <c r="G91" s="2" t="s">
        <v>76</v>
      </c>
      <c r="H91" s="2">
        <v>0</v>
      </c>
      <c r="I91" s="1">
        <v>0</v>
      </c>
      <c r="J91" s="3" t="s">
        <v>16</v>
      </c>
      <c r="K91" s="2" t="str">
        <f>J91*391.00</f>
        <v>0</v>
      </c>
      <c r="L91" s="5"/>
    </row>
    <row r="92" spans="1:12" customHeight="1" ht="105" outlineLevel="4">
      <c r="A92" s="1"/>
      <c r="B92" s="1">
        <v>826589</v>
      </c>
      <c r="C92" s="1" t="s">
        <v>299</v>
      </c>
      <c r="D92" s="1" t="s">
        <v>300</v>
      </c>
      <c r="E92" s="2" t="s">
        <v>301</v>
      </c>
      <c r="F92" s="2" t="s">
        <v>75</v>
      </c>
      <c r="G92" s="2" t="s">
        <v>113</v>
      </c>
      <c r="H92" s="2">
        <v>0</v>
      </c>
      <c r="I92" s="1">
        <v>0</v>
      </c>
      <c r="J92" s="3" t="s">
        <v>16</v>
      </c>
      <c r="K92" s="2" t="str">
        <f>J92*69.91</f>
        <v>0</v>
      </c>
      <c r="L92" s="5"/>
    </row>
    <row r="93" spans="1:12" customHeight="1" ht="105" outlineLevel="4">
      <c r="A93" s="1"/>
      <c r="B93" s="1">
        <v>868610</v>
      </c>
      <c r="C93" s="1" t="s">
        <v>302</v>
      </c>
      <c r="D93" s="1">
        <v>155107</v>
      </c>
      <c r="E93" s="2" t="s">
        <v>303</v>
      </c>
      <c r="F93" s="2" t="s">
        <v>304</v>
      </c>
      <c r="G93" s="2">
        <v>0</v>
      </c>
      <c r="H93" s="2">
        <v>0</v>
      </c>
      <c r="I93" s="1">
        <v>0</v>
      </c>
      <c r="J93" s="3" t="s">
        <v>16</v>
      </c>
      <c r="K93" s="2" t="str">
        <f>J93*1700.00</f>
        <v>0</v>
      </c>
      <c r="L93" s="5"/>
    </row>
    <row r="94" spans="1:12" outlineLevel="2">
      <c r="A94" s="8" t="s">
        <v>305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878789</v>
      </c>
      <c r="C95" s="1" t="s">
        <v>306</v>
      </c>
      <c r="D95" s="1"/>
      <c r="E95" s="2" t="s">
        <v>307</v>
      </c>
      <c r="F95" s="2" t="s">
        <v>308</v>
      </c>
      <c r="G95" s="2">
        <v>0</v>
      </c>
      <c r="H95" s="2">
        <v>0</v>
      </c>
      <c r="I95" s="1">
        <v>0</v>
      </c>
      <c r="J95" s="3" t="s">
        <v>16</v>
      </c>
      <c r="K95" s="2" t="str">
        <f>J95*801.55</f>
        <v>0</v>
      </c>
      <c r="L95" s="5"/>
    </row>
    <row r="96" spans="1:12" customHeight="1" ht="105" outlineLevel="4">
      <c r="A96" s="1"/>
      <c r="B96" s="1">
        <v>878790</v>
      </c>
      <c r="C96" s="1" t="s">
        <v>309</v>
      </c>
      <c r="D96" s="1"/>
      <c r="E96" s="2" t="s">
        <v>310</v>
      </c>
      <c r="F96" s="2" t="s">
        <v>311</v>
      </c>
      <c r="G96" s="2">
        <v>0</v>
      </c>
      <c r="H96" s="2">
        <v>0</v>
      </c>
      <c r="I96" s="1">
        <v>0</v>
      </c>
      <c r="J96" s="3" t="s">
        <v>16</v>
      </c>
      <c r="K96" s="2" t="str">
        <f>J96*1133.90</f>
        <v>0</v>
      </c>
      <c r="L96" s="5"/>
    </row>
    <row r="97" spans="1:12" customHeight="1" ht="105" outlineLevel="4">
      <c r="A97" s="1"/>
      <c r="B97" s="1">
        <v>878791</v>
      </c>
      <c r="C97" s="1" t="s">
        <v>312</v>
      </c>
      <c r="D97" s="1"/>
      <c r="E97" s="2" t="s">
        <v>313</v>
      </c>
      <c r="F97" s="2" t="s">
        <v>311</v>
      </c>
      <c r="G97" s="2">
        <v>2</v>
      </c>
      <c r="H97" s="2">
        <v>0</v>
      </c>
      <c r="I97" s="1">
        <v>0</v>
      </c>
      <c r="J97" s="3" t="s">
        <v>16</v>
      </c>
      <c r="K97" s="2" t="str">
        <f>J97*1133.90</f>
        <v>0</v>
      </c>
      <c r="L97" s="5"/>
    </row>
    <row r="98" spans="1:12" customHeight="1" ht="105" outlineLevel="4">
      <c r="A98" s="1"/>
      <c r="B98" s="1">
        <v>878792</v>
      </c>
      <c r="C98" s="1" t="s">
        <v>314</v>
      </c>
      <c r="D98" s="1"/>
      <c r="E98" s="2" t="s">
        <v>315</v>
      </c>
      <c r="F98" s="2" t="s">
        <v>316</v>
      </c>
      <c r="G98" s="2">
        <v>2</v>
      </c>
      <c r="H98" s="2">
        <v>0</v>
      </c>
      <c r="I98" s="1">
        <v>0</v>
      </c>
      <c r="J98" s="3" t="s">
        <v>16</v>
      </c>
      <c r="K98" s="2" t="str">
        <f>J98*1173.00</f>
        <v>0</v>
      </c>
      <c r="L98" s="5"/>
    </row>
    <row r="99" spans="1:12" customHeight="1" ht="105" outlineLevel="4">
      <c r="A99" s="1"/>
      <c r="B99" s="1">
        <v>878793</v>
      </c>
      <c r="C99" s="1" t="s">
        <v>317</v>
      </c>
      <c r="D99" s="1"/>
      <c r="E99" s="2" t="s">
        <v>318</v>
      </c>
      <c r="F99" s="2" t="s">
        <v>319</v>
      </c>
      <c r="G99" s="2">
        <v>0</v>
      </c>
      <c r="H99" s="2">
        <v>0</v>
      </c>
      <c r="I99" s="1">
        <v>0</v>
      </c>
      <c r="J99" s="3" t="s">
        <v>16</v>
      </c>
      <c r="K99" s="2" t="str">
        <f>J99*1622.65</f>
        <v>0</v>
      </c>
      <c r="L99" s="5"/>
    </row>
    <row r="100" spans="1:12" outlineLevel="1">
      <c r="A100" s="7" t="s">
        <v>320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5"/>
    </row>
    <row r="101" spans="1:12" outlineLevel="2">
      <c r="A101" s="8" t="s">
        <v>321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5"/>
    </row>
    <row r="102" spans="1:12" customHeight="1" ht="105" outlineLevel="4">
      <c r="A102" s="1"/>
      <c r="B102" s="1">
        <v>839165</v>
      </c>
      <c r="C102" s="1" t="s">
        <v>322</v>
      </c>
      <c r="D102" s="1"/>
      <c r="E102" s="2" t="s">
        <v>323</v>
      </c>
      <c r="F102" s="2" t="s">
        <v>324</v>
      </c>
      <c r="G102" s="2">
        <v>0</v>
      </c>
      <c r="H102" s="2">
        <v>0</v>
      </c>
      <c r="I102" s="1">
        <v>0</v>
      </c>
      <c r="J102" s="3" t="s">
        <v>16</v>
      </c>
      <c r="K102" s="2" t="str">
        <f>J102*3247.87</f>
        <v>0</v>
      </c>
      <c r="L102" s="5"/>
    </row>
    <row r="103" spans="1:12" customHeight="1" ht="105" outlineLevel="4">
      <c r="A103" s="1"/>
      <c r="B103" s="1">
        <v>839166</v>
      </c>
      <c r="C103" s="1" t="s">
        <v>325</v>
      </c>
      <c r="D103" s="1"/>
      <c r="E103" s="2" t="s">
        <v>326</v>
      </c>
      <c r="F103" s="2" t="s">
        <v>327</v>
      </c>
      <c r="G103" s="2">
        <v>0</v>
      </c>
      <c r="H103" s="2">
        <v>0</v>
      </c>
      <c r="I103" s="1">
        <v>0</v>
      </c>
      <c r="J103" s="3" t="s">
        <v>16</v>
      </c>
      <c r="K103" s="2" t="str">
        <f>J103*3739.01</f>
        <v>0</v>
      </c>
      <c r="L103" s="5"/>
    </row>
    <row r="104" spans="1:12" customHeight="1" ht="105" outlineLevel="4">
      <c r="A104" s="1"/>
      <c r="B104" s="1">
        <v>839167</v>
      </c>
      <c r="C104" s="1" t="s">
        <v>328</v>
      </c>
      <c r="D104" s="1"/>
      <c r="E104" s="2" t="s">
        <v>329</v>
      </c>
      <c r="F104" s="2" t="s">
        <v>330</v>
      </c>
      <c r="G104" s="2">
        <v>0</v>
      </c>
      <c r="H104" s="2">
        <v>0</v>
      </c>
      <c r="I104" s="1">
        <v>0</v>
      </c>
      <c r="J104" s="3" t="s">
        <v>16</v>
      </c>
      <c r="K104" s="2" t="str">
        <f>J104*4280.74</f>
        <v>0</v>
      </c>
      <c r="L104" s="5"/>
    </row>
    <row r="105" spans="1:12" customHeight="1" ht="105" outlineLevel="4">
      <c r="A105" s="1"/>
      <c r="B105" s="1">
        <v>839168</v>
      </c>
      <c r="C105" s="1" t="s">
        <v>331</v>
      </c>
      <c r="D105" s="1"/>
      <c r="E105" s="2" t="s">
        <v>332</v>
      </c>
      <c r="F105" s="2" t="s">
        <v>333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J105*4745.39</f>
        <v>0</v>
      </c>
      <c r="L105" s="5"/>
    </row>
    <row r="106" spans="1:12" customHeight="1" ht="105" outlineLevel="4">
      <c r="A106" s="1"/>
      <c r="B106" s="1">
        <v>839169</v>
      </c>
      <c r="C106" s="1" t="s">
        <v>334</v>
      </c>
      <c r="D106" s="1"/>
      <c r="E106" s="2" t="s">
        <v>335</v>
      </c>
      <c r="F106" s="2" t="s">
        <v>336</v>
      </c>
      <c r="G106" s="2">
        <v>0</v>
      </c>
      <c r="H106" s="2">
        <v>0</v>
      </c>
      <c r="I106" s="1">
        <v>0</v>
      </c>
      <c r="J106" s="3" t="s">
        <v>16</v>
      </c>
      <c r="K106" s="2" t="str">
        <f>J106*5236.59</f>
        <v>0</v>
      </c>
      <c r="L106" s="5"/>
    </row>
    <row r="107" spans="1:12" customHeight="1" ht="105" outlineLevel="4">
      <c r="A107" s="1"/>
      <c r="B107" s="1">
        <v>839170</v>
      </c>
      <c r="C107" s="1" t="s">
        <v>337</v>
      </c>
      <c r="D107" s="1"/>
      <c r="E107" s="2" t="s">
        <v>338</v>
      </c>
      <c r="F107" s="2" t="s">
        <v>339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J107*5698.84</f>
        <v>0</v>
      </c>
      <c r="L107" s="5"/>
    </row>
    <row r="108" spans="1:12" customHeight="1" ht="105" outlineLevel="4">
      <c r="A108" s="1"/>
      <c r="B108" s="1">
        <v>839171</v>
      </c>
      <c r="C108" s="1" t="s">
        <v>340</v>
      </c>
      <c r="D108" s="1"/>
      <c r="E108" s="2" t="s">
        <v>341</v>
      </c>
      <c r="F108" s="2" t="s">
        <v>342</v>
      </c>
      <c r="G108" s="2">
        <v>0</v>
      </c>
      <c r="H108" s="2">
        <v>0</v>
      </c>
      <c r="I108" s="1">
        <v>0</v>
      </c>
      <c r="J108" s="3" t="s">
        <v>16</v>
      </c>
      <c r="K108" s="2" t="str">
        <f>J108*6240.53</f>
        <v>0</v>
      </c>
      <c r="L108" s="5"/>
    </row>
    <row r="109" spans="1:12" customHeight="1" ht="105" outlineLevel="4">
      <c r="A109" s="1"/>
      <c r="B109" s="1">
        <v>839172</v>
      </c>
      <c r="C109" s="1" t="s">
        <v>343</v>
      </c>
      <c r="D109" s="1"/>
      <c r="E109" s="2" t="s">
        <v>344</v>
      </c>
      <c r="F109" s="2" t="s">
        <v>345</v>
      </c>
      <c r="G109" s="2">
        <v>0</v>
      </c>
      <c r="H109" s="2">
        <v>0</v>
      </c>
      <c r="I109" s="1">
        <v>0</v>
      </c>
      <c r="J109" s="3" t="s">
        <v>16</v>
      </c>
      <c r="K109" s="2" t="str">
        <f>J109*6705.24</f>
        <v>0</v>
      </c>
      <c r="L109" s="5"/>
    </row>
    <row r="110" spans="1:12" customHeight="1" ht="105" outlineLevel="4">
      <c r="A110" s="1"/>
      <c r="B110" s="1">
        <v>839173</v>
      </c>
      <c r="C110" s="1" t="s">
        <v>346</v>
      </c>
      <c r="D110" s="1"/>
      <c r="E110" s="2" t="s">
        <v>347</v>
      </c>
      <c r="F110" s="2" t="s">
        <v>348</v>
      </c>
      <c r="G110" s="2">
        <v>0</v>
      </c>
      <c r="H110" s="2">
        <v>0</v>
      </c>
      <c r="I110" s="1">
        <v>0</v>
      </c>
      <c r="J110" s="3" t="s">
        <v>16</v>
      </c>
      <c r="K110" s="2" t="str">
        <f>J110*7167.47</f>
        <v>0</v>
      </c>
      <c r="L110" s="5"/>
    </row>
    <row r="111" spans="1:12" customHeight="1" ht="105" outlineLevel="4">
      <c r="A111" s="1"/>
      <c r="B111" s="1">
        <v>839174</v>
      </c>
      <c r="C111" s="1" t="s">
        <v>349</v>
      </c>
      <c r="D111" s="1"/>
      <c r="E111" s="2" t="s">
        <v>350</v>
      </c>
      <c r="F111" s="2" t="s">
        <v>351</v>
      </c>
      <c r="G111" s="2">
        <v>0</v>
      </c>
      <c r="H111" s="2">
        <v>0</v>
      </c>
      <c r="I111" s="1">
        <v>0</v>
      </c>
      <c r="J111" s="3" t="s">
        <v>16</v>
      </c>
      <c r="K111" s="2" t="str">
        <f>J111*8250.89</f>
        <v>0</v>
      </c>
      <c r="L111" s="5"/>
    </row>
    <row r="112" spans="1:12" customHeight="1" ht="105" outlineLevel="4">
      <c r="A112" s="1"/>
      <c r="B112" s="1">
        <v>839175</v>
      </c>
      <c r="C112" s="1" t="s">
        <v>352</v>
      </c>
      <c r="D112" s="1"/>
      <c r="E112" s="2" t="s">
        <v>353</v>
      </c>
      <c r="F112" s="2" t="s">
        <v>354</v>
      </c>
      <c r="G112" s="2">
        <v>0</v>
      </c>
      <c r="H112" s="2">
        <v>0</v>
      </c>
      <c r="I112" s="1">
        <v>0</v>
      </c>
      <c r="J112" s="3" t="s">
        <v>16</v>
      </c>
      <c r="K112" s="2" t="str">
        <f>J112*9411.38</f>
        <v>0</v>
      </c>
      <c r="L112" s="5"/>
    </row>
    <row r="113" spans="1:12" customHeight="1" ht="105" outlineLevel="4">
      <c r="A113" s="1"/>
      <c r="B113" s="1">
        <v>839176</v>
      </c>
      <c r="C113" s="1" t="s">
        <v>355</v>
      </c>
      <c r="D113" s="1"/>
      <c r="E113" s="2" t="s">
        <v>356</v>
      </c>
      <c r="F113" s="2" t="s">
        <v>357</v>
      </c>
      <c r="G113" s="2">
        <v>0</v>
      </c>
      <c r="H113" s="2">
        <v>0</v>
      </c>
      <c r="I113" s="1">
        <v>0</v>
      </c>
      <c r="J113" s="3" t="s">
        <v>16</v>
      </c>
      <c r="K113" s="2" t="str">
        <f>J113*10386.47</f>
        <v>0</v>
      </c>
      <c r="L113" s="5"/>
    </row>
    <row r="114" spans="1:12" customHeight="1" ht="105" outlineLevel="4">
      <c r="A114" s="1"/>
      <c r="B114" s="1">
        <v>839177</v>
      </c>
      <c r="C114" s="1" t="s">
        <v>358</v>
      </c>
      <c r="D114" s="1"/>
      <c r="E114" s="2" t="s">
        <v>359</v>
      </c>
      <c r="F114" s="2" t="s">
        <v>360</v>
      </c>
      <c r="G114" s="2">
        <v>0</v>
      </c>
      <c r="H114" s="2">
        <v>0</v>
      </c>
      <c r="I114" s="1">
        <v>0</v>
      </c>
      <c r="J114" s="3" t="s">
        <v>16</v>
      </c>
      <c r="K114" s="2" t="str">
        <f>J114*11604.70</f>
        <v>0</v>
      </c>
      <c r="L114" s="5"/>
    </row>
    <row r="115" spans="1:12" customHeight="1" ht="105" outlineLevel="4">
      <c r="A115" s="1"/>
      <c r="B115" s="1">
        <v>839178</v>
      </c>
      <c r="C115" s="1" t="s">
        <v>361</v>
      </c>
      <c r="D115" s="1"/>
      <c r="E115" s="2" t="s">
        <v>362</v>
      </c>
      <c r="F115" s="2" t="s">
        <v>363</v>
      </c>
      <c r="G115" s="2">
        <v>0</v>
      </c>
      <c r="H115" s="2">
        <v>0</v>
      </c>
      <c r="I115" s="1">
        <v>0</v>
      </c>
      <c r="J115" s="3" t="s">
        <v>16</v>
      </c>
      <c r="K115" s="2" t="str">
        <f>J115*4509.25</f>
        <v>0</v>
      </c>
      <c r="L115" s="5"/>
    </row>
    <row r="116" spans="1:12" customHeight="1" ht="105" outlineLevel="4">
      <c r="A116" s="1"/>
      <c r="B116" s="1">
        <v>839179</v>
      </c>
      <c r="C116" s="1" t="s">
        <v>364</v>
      </c>
      <c r="D116" s="1"/>
      <c r="E116" s="2" t="s">
        <v>365</v>
      </c>
      <c r="F116" s="2" t="s">
        <v>366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J116*4986.33</f>
        <v>0</v>
      </c>
      <c r="L116" s="5"/>
    </row>
    <row r="117" spans="1:12" customHeight="1" ht="105" outlineLevel="4">
      <c r="A117" s="1"/>
      <c r="B117" s="1">
        <v>839180</v>
      </c>
      <c r="C117" s="1" t="s">
        <v>367</v>
      </c>
      <c r="D117" s="1"/>
      <c r="E117" s="2" t="s">
        <v>368</v>
      </c>
      <c r="F117" s="2" t="s">
        <v>369</v>
      </c>
      <c r="G117" s="2">
        <v>0</v>
      </c>
      <c r="H117" s="2">
        <v>0</v>
      </c>
      <c r="I117" s="1">
        <v>0</v>
      </c>
      <c r="J117" s="3" t="s">
        <v>16</v>
      </c>
      <c r="K117" s="2" t="str">
        <f>J117*5510.30</f>
        <v>0</v>
      </c>
      <c r="L117" s="5"/>
    </row>
    <row r="118" spans="1:12" customHeight="1" ht="105" outlineLevel="4">
      <c r="A118" s="1"/>
      <c r="B118" s="1">
        <v>839181</v>
      </c>
      <c r="C118" s="1" t="s">
        <v>370</v>
      </c>
      <c r="D118" s="1"/>
      <c r="E118" s="2" t="s">
        <v>371</v>
      </c>
      <c r="F118" s="2" t="s">
        <v>372</v>
      </c>
      <c r="G118" s="2">
        <v>0</v>
      </c>
      <c r="H118" s="2">
        <v>0</v>
      </c>
      <c r="I118" s="1">
        <v>0</v>
      </c>
      <c r="J118" s="3" t="s">
        <v>16</v>
      </c>
      <c r="K118" s="2" t="str">
        <f>J118*5961.66</f>
        <v>0</v>
      </c>
      <c r="L118" s="5"/>
    </row>
    <row r="119" spans="1:12" customHeight="1" ht="105" outlineLevel="4">
      <c r="A119" s="1"/>
      <c r="B119" s="1">
        <v>839182</v>
      </c>
      <c r="C119" s="1" t="s">
        <v>373</v>
      </c>
      <c r="D119" s="1"/>
      <c r="E119" s="2" t="s">
        <v>374</v>
      </c>
      <c r="F119" s="2" t="s">
        <v>375</v>
      </c>
      <c r="G119" s="2">
        <v>0</v>
      </c>
      <c r="H119" s="2">
        <v>0</v>
      </c>
      <c r="I119" s="1">
        <v>0</v>
      </c>
      <c r="J119" s="3" t="s">
        <v>16</v>
      </c>
      <c r="K119" s="2" t="str">
        <f>J119*6513.68</f>
        <v>0</v>
      </c>
      <c r="L119" s="5"/>
    </row>
    <row r="120" spans="1:12" customHeight="1" ht="105" outlineLevel="4">
      <c r="A120" s="1"/>
      <c r="B120" s="1">
        <v>839183</v>
      </c>
      <c r="C120" s="1" t="s">
        <v>376</v>
      </c>
      <c r="D120" s="1"/>
      <c r="E120" s="2" t="s">
        <v>377</v>
      </c>
      <c r="F120" s="2" t="s">
        <v>378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J120*7014.15</f>
        <v>0</v>
      </c>
      <c r="L120" s="5"/>
    </row>
    <row r="121" spans="1:12" customHeight="1" ht="105" outlineLevel="4">
      <c r="A121" s="1"/>
      <c r="B121" s="1">
        <v>839184</v>
      </c>
      <c r="C121" s="1" t="s">
        <v>379</v>
      </c>
      <c r="D121" s="1"/>
      <c r="E121" s="2" t="s">
        <v>380</v>
      </c>
      <c r="F121" s="2" t="s">
        <v>381</v>
      </c>
      <c r="G121" s="2">
        <v>3</v>
      </c>
      <c r="H121" s="2">
        <v>0</v>
      </c>
      <c r="I121" s="1">
        <v>0</v>
      </c>
      <c r="J121" s="3" t="s">
        <v>16</v>
      </c>
      <c r="K121" s="2" t="str">
        <f>J121*7591.84</f>
        <v>0</v>
      </c>
      <c r="L121" s="5"/>
    </row>
    <row r="122" spans="1:12" customHeight="1" ht="105" outlineLevel="4">
      <c r="A122" s="1"/>
      <c r="B122" s="1">
        <v>839185</v>
      </c>
      <c r="C122" s="1" t="s">
        <v>382</v>
      </c>
      <c r="D122" s="1"/>
      <c r="E122" s="2" t="s">
        <v>383</v>
      </c>
      <c r="F122" s="2" t="s">
        <v>384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J122*8616.24</f>
        <v>0</v>
      </c>
      <c r="L122" s="5"/>
    </row>
    <row r="123" spans="1:12" customHeight="1" ht="105" outlineLevel="4">
      <c r="A123" s="1"/>
      <c r="B123" s="1">
        <v>839186</v>
      </c>
      <c r="C123" s="1" t="s">
        <v>385</v>
      </c>
      <c r="D123" s="1"/>
      <c r="E123" s="2" t="s">
        <v>386</v>
      </c>
      <c r="F123" s="2" t="s">
        <v>387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J123*9745.89</f>
        <v>0</v>
      </c>
      <c r="L123" s="5"/>
    </row>
    <row r="124" spans="1:12" customHeight="1" ht="105" outlineLevel="4">
      <c r="A124" s="1"/>
      <c r="B124" s="1">
        <v>839187</v>
      </c>
      <c r="C124" s="1" t="s">
        <v>388</v>
      </c>
      <c r="D124" s="1"/>
      <c r="E124" s="2" t="s">
        <v>389</v>
      </c>
      <c r="F124" s="2" t="s">
        <v>390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J124*10931.67</f>
        <v>0</v>
      </c>
      <c r="L124" s="5"/>
    </row>
    <row r="125" spans="1:12" customHeight="1" ht="105" outlineLevel="4">
      <c r="A125" s="1"/>
      <c r="B125" s="1">
        <v>839188</v>
      </c>
      <c r="C125" s="1" t="s">
        <v>391</v>
      </c>
      <c r="D125" s="1"/>
      <c r="E125" s="2" t="s">
        <v>392</v>
      </c>
      <c r="F125" s="2" t="s">
        <v>393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J125*12105.76</f>
        <v>0</v>
      </c>
      <c r="L125" s="5"/>
    </row>
    <row r="126" spans="1:12" customHeight="1" ht="105" outlineLevel="4">
      <c r="A126" s="1"/>
      <c r="B126" s="1">
        <v>839189</v>
      </c>
      <c r="C126" s="1" t="s">
        <v>394</v>
      </c>
      <c r="D126" s="1"/>
      <c r="E126" s="2" t="s">
        <v>395</v>
      </c>
      <c r="F126" s="2" t="s">
        <v>396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J126*13663.37</f>
        <v>0</v>
      </c>
      <c r="L126" s="5"/>
    </row>
    <row r="127" spans="1:12" customHeight="1" ht="105" outlineLevel="4">
      <c r="A127" s="1"/>
      <c r="B127" s="1">
        <v>839190</v>
      </c>
      <c r="C127" s="1" t="s">
        <v>397</v>
      </c>
      <c r="D127" s="1"/>
      <c r="E127" s="2" t="s">
        <v>398</v>
      </c>
      <c r="F127" s="2" t="s">
        <v>399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J127*5207.66</f>
        <v>0</v>
      </c>
      <c r="L127" s="5"/>
    </row>
    <row r="128" spans="1:12" customHeight="1" ht="105" outlineLevel="4">
      <c r="A128" s="1"/>
      <c r="B128" s="1">
        <v>839191</v>
      </c>
      <c r="C128" s="1" t="s">
        <v>400</v>
      </c>
      <c r="D128" s="1"/>
      <c r="E128" s="2" t="s">
        <v>401</v>
      </c>
      <c r="F128" s="2" t="s">
        <v>402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J128*5826.41</f>
        <v>0</v>
      </c>
      <c r="L128" s="5"/>
    </row>
    <row r="129" spans="1:12" customHeight="1" ht="105" outlineLevel="4">
      <c r="A129" s="1"/>
      <c r="B129" s="1">
        <v>839192</v>
      </c>
      <c r="C129" s="1" t="s">
        <v>403</v>
      </c>
      <c r="D129" s="1"/>
      <c r="E129" s="2" t="s">
        <v>404</v>
      </c>
      <c r="F129" s="2" t="s">
        <v>405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J129*6498.14</f>
        <v>0</v>
      </c>
      <c r="L129" s="5"/>
    </row>
    <row r="130" spans="1:12" customHeight="1" ht="105" outlineLevel="4">
      <c r="A130" s="1"/>
      <c r="B130" s="1">
        <v>839193</v>
      </c>
      <c r="C130" s="1" t="s">
        <v>406</v>
      </c>
      <c r="D130" s="1"/>
      <c r="E130" s="2" t="s">
        <v>407</v>
      </c>
      <c r="F130" s="2" t="s">
        <v>408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J130*7143.40</f>
        <v>0</v>
      </c>
      <c r="L130" s="5"/>
    </row>
    <row r="131" spans="1:12" customHeight="1" ht="105" outlineLevel="4">
      <c r="A131" s="1"/>
      <c r="B131" s="1">
        <v>839194</v>
      </c>
      <c r="C131" s="1" t="s">
        <v>409</v>
      </c>
      <c r="D131" s="1"/>
      <c r="E131" s="2" t="s">
        <v>410</v>
      </c>
      <c r="F131" s="2" t="s">
        <v>411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J131*7839.20</f>
        <v>0</v>
      </c>
      <c r="L131" s="5"/>
    </row>
    <row r="132" spans="1:12" customHeight="1" ht="105" outlineLevel="4">
      <c r="A132" s="1"/>
      <c r="B132" s="1">
        <v>839195</v>
      </c>
      <c r="C132" s="1" t="s">
        <v>412</v>
      </c>
      <c r="D132" s="1"/>
      <c r="E132" s="2" t="s">
        <v>413</v>
      </c>
      <c r="F132" s="2" t="s">
        <v>414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J132*8404.98</f>
        <v>0</v>
      </c>
      <c r="L132" s="5"/>
    </row>
    <row r="133" spans="1:12" customHeight="1" ht="105" outlineLevel="4">
      <c r="A133" s="1"/>
      <c r="B133" s="1">
        <v>839196</v>
      </c>
      <c r="C133" s="1" t="s">
        <v>415</v>
      </c>
      <c r="D133" s="1"/>
      <c r="E133" s="2" t="s">
        <v>416</v>
      </c>
      <c r="F133" s="2" t="s">
        <v>417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J133*9103.19</f>
        <v>0</v>
      </c>
      <c r="L133" s="5"/>
    </row>
    <row r="134" spans="1:12" customHeight="1" ht="105" outlineLevel="4">
      <c r="A134" s="1"/>
      <c r="B134" s="1">
        <v>839197</v>
      </c>
      <c r="C134" s="1" t="s">
        <v>418</v>
      </c>
      <c r="D134" s="1"/>
      <c r="E134" s="2" t="s">
        <v>419</v>
      </c>
      <c r="F134" s="2" t="s">
        <v>420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J134*9721.94</f>
        <v>0</v>
      </c>
      <c r="L134" s="5"/>
    </row>
    <row r="135" spans="1:12" customHeight="1" ht="105" outlineLevel="4">
      <c r="A135" s="1"/>
      <c r="B135" s="1">
        <v>839198</v>
      </c>
      <c r="C135" s="1" t="s">
        <v>421</v>
      </c>
      <c r="D135" s="1"/>
      <c r="E135" s="2" t="s">
        <v>422</v>
      </c>
      <c r="F135" s="2" t="s">
        <v>423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J135*10393.69</f>
        <v>0</v>
      </c>
      <c r="L135" s="5"/>
    </row>
    <row r="136" spans="1:12" customHeight="1" ht="105" outlineLevel="4">
      <c r="A136" s="1"/>
      <c r="B136" s="1">
        <v>839199</v>
      </c>
      <c r="C136" s="1" t="s">
        <v>424</v>
      </c>
      <c r="D136" s="1"/>
      <c r="E136" s="2" t="s">
        <v>425</v>
      </c>
      <c r="F136" s="2" t="s">
        <v>426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J136*11758.78</f>
        <v>0</v>
      </c>
      <c r="L136" s="5"/>
    </row>
    <row r="137" spans="1:12" customHeight="1" ht="105" outlineLevel="4">
      <c r="A137" s="1"/>
      <c r="B137" s="1">
        <v>839200</v>
      </c>
      <c r="C137" s="1" t="s">
        <v>427</v>
      </c>
      <c r="D137" s="1"/>
      <c r="E137" s="2" t="s">
        <v>428</v>
      </c>
      <c r="F137" s="2" t="s">
        <v>429</v>
      </c>
      <c r="G137" s="2">
        <v>0</v>
      </c>
      <c r="H137" s="2">
        <v>0</v>
      </c>
      <c r="I137" s="1">
        <v>0</v>
      </c>
      <c r="J137" s="3" t="s">
        <v>16</v>
      </c>
      <c r="K137" s="2" t="str">
        <f>J137*13304.44</f>
        <v>0</v>
      </c>
      <c r="L137" s="5"/>
    </row>
    <row r="138" spans="1:12" customHeight="1" ht="105" outlineLevel="4">
      <c r="A138" s="1"/>
      <c r="B138" s="1">
        <v>839201</v>
      </c>
      <c r="C138" s="1" t="s">
        <v>430</v>
      </c>
      <c r="D138" s="1"/>
      <c r="E138" s="2" t="s">
        <v>431</v>
      </c>
      <c r="F138" s="2" t="s">
        <v>432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J138*14722.58</f>
        <v>0</v>
      </c>
      <c r="L138" s="5"/>
    </row>
    <row r="139" spans="1:12" customHeight="1" ht="105" outlineLevel="4">
      <c r="A139" s="1"/>
      <c r="B139" s="1">
        <v>839202</v>
      </c>
      <c r="C139" s="1" t="s">
        <v>433</v>
      </c>
      <c r="D139" s="1"/>
      <c r="E139" s="2" t="s">
        <v>434</v>
      </c>
      <c r="F139" s="2" t="s">
        <v>435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J139*16663.11</f>
        <v>0</v>
      </c>
      <c r="L139" s="5"/>
    </row>
    <row r="140" spans="1:12" outlineLevel="2">
      <c r="A140" s="8" t="s">
        <v>436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5"/>
    </row>
    <row r="141" spans="1:12" customHeight="1" ht="105" outlineLevel="4">
      <c r="A141" s="1"/>
      <c r="B141" s="1">
        <v>839203</v>
      </c>
      <c r="C141" s="1" t="s">
        <v>437</v>
      </c>
      <c r="D141" s="1"/>
      <c r="E141" s="2" t="s">
        <v>438</v>
      </c>
      <c r="F141" s="2" t="s">
        <v>439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J141*5080.06</f>
        <v>0</v>
      </c>
      <c r="L141" s="5"/>
    </row>
    <row r="142" spans="1:12" customHeight="1" ht="105" outlineLevel="4">
      <c r="A142" s="1"/>
      <c r="B142" s="1">
        <v>839204</v>
      </c>
      <c r="C142" s="1" t="s">
        <v>440</v>
      </c>
      <c r="D142" s="1"/>
      <c r="E142" s="2" t="s">
        <v>441</v>
      </c>
      <c r="F142" s="2" t="s">
        <v>442</v>
      </c>
      <c r="G142" s="2">
        <v>0</v>
      </c>
      <c r="H142" s="2">
        <v>0</v>
      </c>
      <c r="I142" s="1">
        <v>0</v>
      </c>
      <c r="J142" s="3" t="s">
        <v>16</v>
      </c>
      <c r="K142" s="2" t="str">
        <f>J142*5597.69</f>
        <v>0</v>
      </c>
      <c r="L142" s="5"/>
    </row>
    <row r="143" spans="1:12" customHeight="1" ht="105" outlineLevel="4">
      <c r="A143" s="1"/>
      <c r="B143" s="1">
        <v>839205</v>
      </c>
      <c r="C143" s="1" t="s">
        <v>443</v>
      </c>
      <c r="D143" s="1"/>
      <c r="E143" s="2" t="s">
        <v>444</v>
      </c>
      <c r="F143" s="2" t="s">
        <v>445</v>
      </c>
      <c r="G143" s="2">
        <v>0</v>
      </c>
      <c r="H143" s="2">
        <v>0</v>
      </c>
      <c r="I143" s="1">
        <v>0</v>
      </c>
      <c r="J143" s="3" t="s">
        <v>16</v>
      </c>
      <c r="K143" s="2" t="str">
        <f>J143*6137.01</f>
        <v>0</v>
      </c>
      <c r="L143" s="5"/>
    </row>
    <row r="144" spans="1:12" customHeight="1" ht="105" outlineLevel="4">
      <c r="A144" s="1"/>
      <c r="B144" s="1">
        <v>839206</v>
      </c>
      <c r="C144" s="1" t="s">
        <v>446</v>
      </c>
      <c r="D144" s="1"/>
      <c r="E144" s="2" t="s">
        <v>447</v>
      </c>
      <c r="F144" s="2" t="s">
        <v>448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J144*6577.56</f>
        <v>0</v>
      </c>
      <c r="L144" s="5"/>
    </row>
    <row r="145" spans="1:12" customHeight="1" ht="105" outlineLevel="4">
      <c r="A145" s="1"/>
      <c r="B145" s="1">
        <v>839207</v>
      </c>
      <c r="C145" s="1" t="s">
        <v>449</v>
      </c>
      <c r="D145" s="1"/>
      <c r="E145" s="2" t="s">
        <v>450</v>
      </c>
      <c r="F145" s="2" t="s">
        <v>451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J145*7092.80</f>
        <v>0</v>
      </c>
      <c r="L145" s="5"/>
    </row>
    <row r="146" spans="1:12" customHeight="1" ht="105" outlineLevel="4">
      <c r="A146" s="1"/>
      <c r="B146" s="1">
        <v>839208</v>
      </c>
      <c r="C146" s="1" t="s">
        <v>452</v>
      </c>
      <c r="D146" s="1"/>
      <c r="E146" s="2" t="s">
        <v>453</v>
      </c>
      <c r="F146" s="2" t="s">
        <v>454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J146*7557.51</f>
        <v>0</v>
      </c>
      <c r="L146" s="5"/>
    </row>
    <row r="147" spans="1:12" customHeight="1" ht="105" outlineLevel="4">
      <c r="A147" s="1"/>
      <c r="B147" s="1">
        <v>839209</v>
      </c>
      <c r="C147" s="1" t="s">
        <v>455</v>
      </c>
      <c r="D147" s="1"/>
      <c r="E147" s="2" t="s">
        <v>456</v>
      </c>
      <c r="F147" s="2" t="s">
        <v>457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J147*8072.72</f>
        <v>0</v>
      </c>
      <c r="L147" s="5"/>
    </row>
    <row r="148" spans="1:12" customHeight="1" ht="105" outlineLevel="4">
      <c r="A148" s="1"/>
      <c r="B148" s="1">
        <v>839210</v>
      </c>
      <c r="C148" s="1" t="s">
        <v>458</v>
      </c>
      <c r="D148" s="1"/>
      <c r="E148" s="2" t="s">
        <v>459</v>
      </c>
      <c r="F148" s="2" t="s">
        <v>460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J148*8999.67</f>
        <v>0</v>
      </c>
      <c r="L148" s="5"/>
    </row>
    <row r="149" spans="1:12" customHeight="1" ht="105" outlineLevel="4">
      <c r="A149" s="1"/>
      <c r="B149" s="1">
        <v>839211</v>
      </c>
      <c r="C149" s="1" t="s">
        <v>461</v>
      </c>
      <c r="D149" s="1"/>
      <c r="E149" s="2" t="s">
        <v>462</v>
      </c>
      <c r="F149" s="2" t="s">
        <v>463</v>
      </c>
      <c r="G149" s="2">
        <v>0</v>
      </c>
      <c r="H149" s="2">
        <v>0</v>
      </c>
      <c r="I149" s="1">
        <v>0</v>
      </c>
      <c r="J149" s="3" t="s">
        <v>16</v>
      </c>
      <c r="K149" s="2" t="str">
        <f>J149*10107.21</f>
        <v>0</v>
      </c>
      <c r="L149" s="5"/>
    </row>
    <row r="150" spans="1:12" customHeight="1" ht="105" outlineLevel="4">
      <c r="A150" s="1"/>
      <c r="B150" s="1">
        <v>839212</v>
      </c>
      <c r="C150" s="1" t="s">
        <v>464</v>
      </c>
      <c r="D150" s="1"/>
      <c r="E150" s="2" t="s">
        <v>465</v>
      </c>
      <c r="F150" s="2" t="s">
        <v>466</v>
      </c>
      <c r="G150" s="2">
        <v>0</v>
      </c>
      <c r="H150" s="2">
        <v>0</v>
      </c>
      <c r="I150" s="1">
        <v>0</v>
      </c>
      <c r="J150" s="3" t="s">
        <v>16</v>
      </c>
      <c r="K150" s="2" t="str">
        <f>J150*11306.16</f>
        <v>0</v>
      </c>
      <c r="L150" s="5"/>
    </row>
    <row r="151" spans="1:12" customHeight="1" ht="105" outlineLevel="4">
      <c r="A151" s="1"/>
      <c r="B151" s="1">
        <v>839213</v>
      </c>
      <c r="C151" s="1" t="s">
        <v>467</v>
      </c>
      <c r="D151" s="1"/>
      <c r="E151" s="2" t="s">
        <v>468</v>
      </c>
      <c r="F151" s="2" t="s">
        <v>469</v>
      </c>
      <c r="G151" s="2">
        <v>0</v>
      </c>
      <c r="H151" s="2">
        <v>0</v>
      </c>
      <c r="I151" s="1">
        <v>0</v>
      </c>
      <c r="J151" s="3" t="s">
        <v>16</v>
      </c>
      <c r="K151" s="2" t="str">
        <f>J151*12567.74</f>
        <v>0</v>
      </c>
      <c r="L151" s="5"/>
    </row>
    <row r="152" spans="1:12" customHeight="1" ht="105" outlineLevel="4">
      <c r="A152" s="1"/>
      <c r="B152" s="1">
        <v>839214</v>
      </c>
      <c r="C152" s="1" t="s">
        <v>470</v>
      </c>
      <c r="D152" s="1"/>
      <c r="E152" s="2" t="s">
        <v>471</v>
      </c>
      <c r="F152" s="2" t="s">
        <v>472</v>
      </c>
      <c r="G152" s="2">
        <v>0</v>
      </c>
      <c r="H152" s="2">
        <v>0</v>
      </c>
      <c r="I152" s="1">
        <v>0</v>
      </c>
      <c r="J152" s="3" t="s">
        <v>16</v>
      </c>
      <c r="K152" s="2" t="str">
        <f>J152*13848.58</f>
        <v>0</v>
      </c>
      <c r="L152" s="5"/>
    </row>
    <row r="153" spans="1:12" customHeight="1" ht="105" outlineLevel="4">
      <c r="A153" s="1"/>
      <c r="B153" s="1">
        <v>839215</v>
      </c>
      <c r="C153" s="1" t="s">
        <v>473</v>
      </c>
      <c r="D153" s="1"/>
      <c r="E153" s="2" t="s">
        <v>474</v>
      </c>
      <c r="F153" s="2" t="s">
        <v>475</v>
      </c>
      <c r="G153" s="2">
        <v>0</v>
      </c>
      <c r="H153" s="2">
        <v>0</v>
      </c>
      <c r="I153" s="1">
        <v>0</v>
      </c>
      <c r="J153" s="3" t="s">
        <v>16</v>
      </c>
      <c r="K153" s="2" t="str">
        <f>J153*7683.68</f>
        <v>0</v>
      </c>
      <c r="L153" s="5"/>
    </row>
    <row r="154" spans="1:12" customHeight="1" ht="105" outlineLevel="4">
      <c r="A154" s="1"/>
      <c r="B154" s="1">
        <v>839216</v>
      </c>
      <c r="C154" s="1" t="s">
        <v>476</v>
      </c>
      <c r="D154" s="1"/>
      <c r="E154" s="2" t="s">
        <v>477</v>
      </c>
      <c r="F154" s="2" t="s">
        <v>478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J154*8704.26</f>
        <v>0</v>
      </c>
      <c r="L154" s="5"/>
    </row>
    <row r="155" spans="1:12" customHeight="1" ht="105" outlineLevel="4">
      <c r="A155" s="1"/>
      <c r="B155" s="1">
        <v>839217</v>
      </c>
      <c r="C155" s="1" t="s">
        <v>479</v>
      </c>
      <c r="D155" s="1"/>
      <c r="E155" s="2" t="s">
        <v>480</v>
      </c>
      <c r="F155" s="2" t="s">
        <v>481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J155*9653.31</f>
        <v>0</v>
      </c>
      <c r="L155" s="5"/>
    </row>
    <row r="156" spans="1:12" customHeight="1" ht="105" outlineLevel="4">
      <c r="A156" s="1"/>
      <c r="B156" s="1">
        <v>839218</v>
      </c>
      <c r="C156" s="1" t="s">
        <v>482</v>
      </c>
      <c r="D156" s="1"/>
      <c r="E156" s="2" t="s">
        <v>483</v>
      </c>
      <c r="F156" s="2" t="s">
        <v>484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J156*10699.93</f>
        <v>0</v>
      </c>
      <c r="L156" s="5"/>
    </row>
    <row r="157" spans="1:12" customHeight="1" ht="105" outlineLevel="4">
      <c r="A157" s="1"/>
      <c r="B157" s="1">
        <v>839219</v>
      </c>
      <c r="C157" s="1" t="s">
        <v>485</v>
      </c>
      <c r="D157" s="1"/>
      <c r="E157" s="2" t="s">
        <v>486</v>
      </c>
      <c r="F157" s="2" t="s">
        <v>487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J157*11830.99</f>
        <v>0</v>
      </c>
      <c r="L157" s="5"/>
    </row>
    <row r="158" spans="1:12" customHeight="1" ht="105" outlineLevel="4">
      <c r="A158" s="1"/>
      <c r="B158" s="1">
        <v>839220</v>
      </c>
      <c r="C158" s="1" t="s">
        <v>488</v>
      </c>
      <c r="D158" s="1"/>
      <c r="E158" s="2" t="s">
        <v>489</v>
      </c>
      <c r="F158" s="2" t="s">
        <v>490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J158*13180.98</f>
        <v>0</v>
      </c>
      <c r="L158" s="5"/>
    </row>
    <row r="159" spans="1:12" customHeight="1" ht="105" outlineLevel="4">
      <c r="A159" s="1"/>
      <c r="B159" s="1">
        <v>839221</v>
      </c>
      <c r="C159" s="1" t="s">
        <v>491</v>
      </c>
      <c r="D159" s="1"/>
      <c r="E159" s="2" t="s">
        <v>492</v>
      </c>
      <c r="F159" s="2" t="s">
        <v>493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J159*14704.25</f>
        <v>0</v>
      </c>
      <c r="L159" s="5"/>
    </row>
    <row r="160" spans="1:12" customHeight="1" ht="105" outlineLevel="4">
      <c r="A160" s="1"/>
      <c r="B160" s="1">
        <v>839222</v>
      </c>
      <c r="C160" s="1" t="s">
        <v>494</v>
      </c>
      <c r="D160" s="1"/>
      <c r="E160" s="2" t="s">
        <v>495</v>
      </c>
      <c r="F160" s="2" t="s">
        <v>496</v>
      </c>
      <c r="G160" s="2">
        <v>0</v>
      </c>
      <c r="H160" s="2">
        <v>0</v>
      </c>
      <c r="I160" s="1">
        <v>0</v>
      </c>
      <c r="J160" s="3" t="s">
        <v>16</v>
      </c>
      <c r="K160" s="2" t="str">
        <f>J160*6289.08</f>
        <v>0</v>
      </c>
      <c r="L160" s="5"/>
    </row>
    <row r="161" spans="1:12" customHeight="1" ht="105" outlineLevel="4">
      <c r="A161" s="1"/>
      <c r="B161" s="1">
        <v>839223</v>
      </c>
      <c r="C161" s="1" t="s">
        <v>497</v>
      </c>
      <c r="D161" s="1"/>
      <c r="E161" s="2" t="s">
        <v>498</v>
      </c>
      <c r="F161" s="2" t="s">
        <v>499</v>
      </c>
      <c r="G161" s="2">
        <v>0</v>
      </c>
      <c r="H161" s="2">
        <v>0</v>
      </c>
      <c r="I161" s="1">
        <v>0</v>
      </c>
      <c r="J161" s="3" t="s">
        <v>16</v>
      </c>
      <c r="K161" s="2" t="str">
        <f>J161*6763.92</f>
        <v>0</v>
      </c>
      <c r="L161" s="5"/>
    </row>
    <row r="162" spans="1:12" customHeight="1" ht="105" outlineLevel="4">
      <c r="A162" s="1"/>
      <c r="B162" s="1">
        <v>839224</v>
      </c>
      <c r="C162" s="1" t="s">
        <v>500</v>
      </c>
      <c r="D162" s="1"/>
      <c r="E162" s="2" t="s">
        <v>501</v>
      </c>
      <c r="F162" s="2" t="s">
        <v>502</v>
      </c>
      <c r="G162" s="2">
        <v>0</v>
      </c>
      <c r="H162" s="2">
        <v>0</v>
      </c>
      <c r="I162" s="1">
        <v>0</v>
      </c>
      <c r="J162" s="3" t="s">
        <v>16</v>
      </c>
      <c r="K162" s="2" t="str">
        <f>J162*7290.14</f>
        <v>0</v>
      </c>
      <c r="L162" s="5"/>
    </row>
    <row r="163" spans="1:12" customHeight="1" ht="105" outlineLevel="4">
      <c r="A163" s="1"/>
      <c r="B163" s="1">
        <v>839225</v>
      </c>
      <c r="C163" s="1" t="s">
        <v>503</v>
      </c>
      <c r="D163" s="1"/>
      <c r="E163" s="2" t="s">
        <v>504</v>
      </c>
      <c r="F163" s="2" t="s">
        <v>505</v>
      </c>
      <c r="G163" s="2">
        <v>0</v>
      </c>
      <c r="H163" s="2">
        <v>0</v>
      </c>
      <c r="I163" s="1">
        <v>0</v>
      </c>
      <c r="J163" s="3" t="s">
        <v>16</v>
      </c>
      <c r="K163" s="2" t="str">
        <f>J163*7764.89</f>
        <v>0</v>
      </c>
      <c r="L163" s="5"/>
    </row>
    <row r="164" spans="1:12" customHeight="1" ht="105" outlineLevel="4">
      <c r="A164" s="1"/>
      <c r="B164" s="1">
        <v>839226</v>
      </c>
      <c r="C164" s="1" t="s">
        <v>506</v>
      </c>
      <c r="D164" s="1"/>
      <c r="E164" s="2" t="s">
        <v>507</v>
      </c>
      <c r="F164" s="2" t="s">
        <v>508</v>
      </c>
      <c r="G164" s="2">
        <v>0</v>
      </c>
      <c r="H164" s="2">
        <v>0</v>
      </c>
      <c r="I164" s="1">
        <v>0</v>
      </c>
      <c r="J164" s="3" t="s">
        <v>16</v>
      </c>
      <c r="K164" s="2" t="str">
        <f>J164*8293.49</f>
        <v>0</v>
      </c>
      <c r="L164" s="5"/>
    </row>
    <row r="165" spans="1:12" customHeight="1" ht="105" outlineLevel="4">
      <c r="A165" s="1"/>
      <c r="B165" s="1">
        <v>839227</v>
      </c>
      <c r="C165" s="1" t="s">
        <v>509</v>
      </c>
      <c r="D165" s="1"/>
      <c r="E165" s="2" t="s">
        <v>510</v>
      </c>
      <c r="F165" s="2" t="s">
        <v>511</v>
      </c>
      <c r="G165" s="2">
        <v>0</v>
      </c>
      <c r="H165" s="2">
        <v>0</v>
      </c>
      <c r="I165" s="1">
        <v>0</v>
      </c>
      <c r="J165" s="3" t="s">
        <v>16</v>
      </c>
      <c r="K165" s="2" t="str">
        <f>J165*8817.42</f>
        <v>0</v>
      </c>
      <c r="L165" s="5"/>
    </row>
    <row r="166" spans="1:12" customHeight="1" ht="105" outlineLevel="4">
      <c r="A166" s="1"/>
      <c r="B166" s="1">
        <v>839228</v>
      </c>
      <c r="C166" s="1" t="s">
        <v>512</v>
      </c>
      <c r="D166" s="1"/>
      <c r="E166" s="2" t="s">
        <v>513</v>
      </c>
      <c r="F166" s="2" t="s">
        <v>514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J166*9395.06</f>
        <v>0</v>
      </c>
      <c r="L166" s="5"/>
    </row>
    <row r="167" spans="1:12" customHeight="1" ht="105" outlineLevel="4">
      <c r="A167" s="1"/>
      <c r="B167" s="1">
        <v>839229</v>
      </c>
      <c r="C167" s="1" t="s">
        <v>515</v>
      </c>
      <c r="D167" s="1"/>
      <c r="E167" s="2" t="s">
        <v>516</v>
      </c>
      <c r="F167" s="2" t="s">
        <v>517</v>
      </c>
      <c r="G167" s="2">
        <v>1</v>
      </c>
      <c r="H167" s="2">
        <v>0</v>
      </c>
      <c r="I167" s="1">
        <v>0</v>
      </c>
      <c r="J167" s="3" t="s">
        <v>16</v>
      </c>
      <c r="K167" s="2" t="str">
        <f>J167*10419.47</f>
        <v>0</v>
      </c>
      <c r="L167" s="5"/>
    </row>
    <row r="168" spans="1:12" customHeight="1" ht="105" outlineLevel="4">
      <c r="A168" s="1"/>
      <c r="B168" s="1">
        <v>839230</v>
      </c>
      <c r="C168" s="1" t="s">
        <v>518</v>
      </c>
      <c r="D168" s="1"/>
      <c r="E168" s="2" t="s">
        <v>519</v>
      </c>
      <c r="F168" s="2" t="s">
        <v>520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J168*11549.16</f>
        <v>0</v>
      </c>
      <c r="L168" s="5"/>
    </row>
    <row r="169" spans="1:12" customHeight="1" ht="105" outlineLevel="4">
      <c r="A169" s="1"/>
      <c r="B169" s="1">
        <v>839231</v>
      </c>
      <c r="C169" s="1" t="s">
        <v>521</v>
      </c>
      <c r="D169" s="1"/>
      <c r="E169" s="2" t="s">
        <v>522</v>
      </c>
      <c r="F169" s="2" t="s">
        <v>523</v>
      </c>
      <c r="G169" s="2">
        <v>0</v>
      </c>
      <c r="H169" s="2">
        <v>0</v>
      </c>
      <c r="I169" s="1">
        <v>0</v>
      </c>
      <c r="J169" s="3" t="s">
        <v>16</v>
      </c>
      <c r="K169" s="2" t="str">
        <f>J169*12769.99</f>
        <v>0</v>
      </c>
      <c r="L169" s="5"/>
    </row>
    <row r="170" spans="1:12" customHeight="1" ht="105" outlineLevel="4">
      <c r="A170" s="1"/>
      <c r="B170" s="1">
        <v>839232</v>
      </c>
      <c r="C170" s="1" t="s">
        <v>524</v>
      </c>
      <c r="D170" s="1"/>
      <c r="E170" s="2" t="s">
        <v>525</v>
      </c>
      <c r="F170" s="2" t="s">
        <v>526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J170*14227.04</f>
        <v>0</v>
      </c>
      <c r="L170" s="5"/>
    </row>
    <row r="171" spans="1:12" customHeight="1" ht="105" outlineLevel="4">
      <c r="A171" s="1"/>
      <c r="B171" s="1">
        <v>839233</v>
      </c>
      <c r="C171" s="1" t="s">
        <v>527</v>
      </c>
      <c r="D171" s="1"/>
      <c r="E171" s="2" t="s">
        <v>528</v>
      </c>
      <c r="F171" s="2" t="s">
        <v>529</v>
      </c>
      <c r="G171" s="2">
        <v>0</v>
      </c>
      <c r="H171" s="2">
        <v>0</v>
      </c>
      <c r="I171" s="1">
        <v>0</v>
      </c>
      <c r="J171" s="3" t="s">
        <v>16</v>
      </c>
      <c r="K171" s="2" t="str">
        <f>J171*15871.27</f>
        <v>0</v>
      </c>
      <c r="L171" s="5"/>
    </row>
    <row r="172" spans="1:12" customHeight="1" ht="105" outlineLevel="4">
      <c r="A172" s="1"/>
      <c r="B172" s="1">
        <v>839234</v>
      </c>
      <c r="C172" s="1" t="s">
        <v>530</v>
      </c>
      <c r="D172" s="1"/>
      <c r="E172" s="2" t="s">
        <v>531</v>
      </c>
      <c r="F172" s="2" t="s">
        <v>532</v>
      </c>
      <c r="G172" s="2">
        <v>0</v>
      </c>
      <c r="H172" s="2">
        <v>0</v>
      </c>
      <c r="I172" s="1">
        <v>0</v>
      </c>
      <c r="J172" s="3" t="s">
        <v>16</v>
      </c>
      <c r="K172" s="2" t="str">
        <f>J172*7039.88</f>
        <v>0</v>
      </c>
      <c r="L172" s="5"/>
    </row>
    <row r="173" spans="1:12" customHeight="1" ht="105" outlineLevel="4">
      <c r="A173" s="1"/>
      <c r="B173" s="1">
        <v>839235</v>
      </c>
      <c r="C173" s="1" t="s">
        <v>533</v>
      </c>
      <c r="D173" s="1"/>
      <c r="E173" s="2" t="s">
        <v>534</v>
      </c>
      <c r="F173" s="2" t="s">
        <v>535</v>
      </c>
      <c r="G173" s="2">
        <v>0</v>
      </c>
      <c r="H173" s="2">
        <v>0</v>
      </c>
      <c r="I173" s="1">
        <v>0</v>
      </c>
      <c r="J173" s="3" t="s">
        <v>16</v>
      </c>
      <c r="K173" s="2" t="str">
        <f>J173*7658.60</f>
        <v>0</v>
      </c>
      <c r="L173" s="5"/>
    </row>
    <row r="174" spans="1:12" customHeight="1" ht="105" outlineLevel="4">
      <c r="A174" s="1"/>
      <c r="B174" s="1">
        <v>839236</v>
      </c>
      <c r="C174" s="1" t="s">
        <v>536</v>
      </c>
      <c r="D174" s="1"/>
      <c r="E174" s="2" t="s">
        <v>537</v>
      </c>
      <c r="F174" s="2" t="s">
        <v>538</v>
      </c>
      <c r="G174" s="2">
        <v>0</v>
      </c>
      <c r="H174" s="2">
        <v>0</v>
      </c>
      <c r="I174" s="1">
        <v>0</v>
      </c>
      <c r="J174" s="3" t="s">
        <v>16</v>
      </c>
      <c r="K174" s="2" t="str">
        <f>J174*8330.35</f>
        <v>0</v>
      </c>
      <c r="L174" s="5"/>
    </row>
    <row r="175" spans="1:12" customHeight="1" ht="105" outlineLevel="4">
      <c r="A175" s="1"/>
      <c r="B175" s="1">
        <v>839237</v>
      </c>
      <c r="C175" s="1" t="s">
        <v>539</v>
      </c>
      <c r="D175" s="1"/>
      <c r="E175" s="2" t="s">
        <v>540</v>
      </c>
      <c r="F175" s="2" t="s">
        <v>541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J175*8973.22</f>
        <v>0</v>
      </c>
      <c r="L175" s="5"/>
    </row>
    <row r="176" spans="1:12" customHeight="1" ht="105" outlineLevel="4">
      <c r="A176" s="1"/>
      <c r="B176" s="1">
        <v>839238</v>
      </c>
      <c r="C176" s="1" t="s">
        <v>542</v>
      </c>
      <c r="D176" s="1"/>
      <c r="E176" s="2" t="s">
        <v>543</v>
      </c>
      <c r="F176" s="2" t="s">
        <v>544</v>
      </c>
      <c r="G176" s="2">
        <v>0</v>
      </c>
      <c r="H176" s="2">
        <v>0</v>
      </c>
      <c r="I176" s="1">
        <v>0</v>
      </c>
      <c r="J176" s="3" t="s">
        <v>16</v>
      </c>
      <c r="K176" s="2" t="str">
        <f>J176*9671.36</f>
        <v>0</v>
      </c>
      <c r="L176" s="5"/>
    </row>
    <row r="177" spans="1:12" customHeight="1" ht="105" outlineLevel="4">
      <c r="A177" s="1"/>
      <c r="B177" s="1">
        <v>839239</v>
      </c>
      <c r="C177" s="1" t="s">
        <v>545</v>
      </c>
      <c r="D177" s="1"/>
      <c r="E177" s="2" t="s">
        <v>546</v>
      </c>
      <c r="F177" s="2" t="s">
        <v>547</v>
      </c>
      <c r="G177" s="2">
        <v>0</v>
      </c>
      <c r="H177" s="2">
        <v>0</v>
      </c>
      <c r="I177" s="1">
        <v>0</v>
      </c>
      <c r="J177" s="3" t="s">
        <v>16</v>
      </c>
      <c r="K177" s="2" t="str">
        <f>J177*10263.67</f>
        <v>0</v>
      </c>
      <c r="L177" s="5"/>
    </row>
    <row r="178" spans="1:12" customHeight="1" ht="105" outlineLevel="4">
      <c r="A178" s="1"/>
      <c r="B178" s="1">
        <v>839240</v>
      </c>
      <c r="C178" s="1" t="s">
        <v>548</v>
      </c>
      <c r="D178" s="1"/>
      <c r="E178" s="2" t="s">
        <v>549</v>
      </c>
      <c r="F178" s="2" t="s">
        <v>550</v>
      </c>
      <c r="G178" s="2">
        <v>0</v>
      </c>
      <c r="H178" s="2">
        <v>0</v>
      </c>
      <c r="I178" s="1">
        <v>0</v>
      </c>
      <c r="J178" s="3" t="s">
        <v>16</v>
      </c>
      <c r="K178" s="2" t="str">
        <f>J178*10932.98</f>
        <v>0</v>
      </c>
      <c r="L178" s="5"/>
    </row>
    <row r="179" spans="1:12" customHeight="1" ht="105" outlineLevel="4">
      <c r="A179" s="1"/>
      <c r="B179" s="1">
        <v>839241</v>
      </c>
      <c r="C179" s="1" t="s">
        <v>551</v>
      </c>
      <c r="D179" s="1"/>
      <c r="E179" s="2" t="s">
        <v>552</v>
      </c>
      <c r="F179" s="2" t="s">
        <v>553</v>
      </c>
      <c r="G179" s="2">
        <v>0</v>
      </c>
      <c r="H179" s="2">
        <v>0</v>
      </c>
      <c r="I179" s="1">
        <v>0</v>
      </c>
      <c r="J179" s="3" t="s">
        <v>16</v>
      </c>
      <c r="K179" s="2" t="str">
        <f>J179*11578.23</f>
        <v>0</v>
      </c>
      <c r="L179" s="5"/>
    </row>
    <row r="180" spans="1:12" customHeight="1" ht="105" outlineLevel="4">
      <c r="A180" s="1"/>
      <c r="B180" s="1">
        <v>839242</v>
      </c>
      <c r="C180" s="1" t="s">
        <v>554</v>
      </c>
      <c r="D180" s="1"/>
      <c r="E180" s="2" t="s">
        <v>555</v>
      </c>
      <c r="F180" s="2" t="s">
        <v>556</v>
      </c>
      <c r="G180" s="2">
        <v>0</v>
      </c>
      <c r="H180" s="2">
        <v>0</v>
      </c>
      <c r="I180" s="1">
        <v>0</v>
      </c>
      <c r="J180" s="3" t="s">
        <v>16</v>
      </c>
      <c r="K180" s="2" t="str">
        <f>J180*12223.45</f>
        <v>0</v>
      </c>
      <c r="L180" s="5"/>
    </row>
    <row r="181" spans="1:12" customHeight="1" ht="105" outlineLevel="4">
      <c r="A181" s="1"/>
      <c r="B181" s="1">
        <v>839243</v>
      </c>
      <c r="C181" s="1" t="s">
        <v>557</v>
      </c>
      <c r="D181" s="1"/>
      <c r="E181" s="2" t="s">
        <v>558</v>
      </c>
      <c r="F181" s="2" t="s">
        <v>559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J181*13590.97</f>
        <v>0</v>
      </c>
      <c r="L181" s="5"/>
    </row>
    <row r="182" spans="1:12" customHeight="1" ht="105" outlineLevel="4">
      <c r="A182" s="1"/>
      <c r="B182" s="1">
        <v>839244</v>
      </c>
      <c r="C182" s="1" t="s">
        <v>560</v>
      </c>
      <c r="D182" s="1"/>
      <c r="E182" s="2" t="s">
        <v>561</v>
      </c>
      <c r="F182" s="2" t="s">
        <v>562</v>
      </c>
      <c r="G182" s="2">
        <v>0</v>
      </c>
      <c r="H182" s="2">
        <v>0</v>
      </c>
      <c r="I182" s="1">
        <v>0</v>
      </c>
      <c r="J182" s="3" t="s">
        <v>16</v>
      </c>
      <c r="K182" s="2" t="str">
        <f>J182*15170.39</f>
        <v>0</v>
      </c>
      <c r="L182" s="5"/>
    </row>
    <row r="183" spans="1:12" customHeight="1" ht="105" outlineLevel="4">
      <c r="A183" s="1"/>
      <c r="B183" s="1">
        <v>839245</v>
      </c>
      <c r="C183" s="1" t="s">
        <v>563</v>
      </c>
      <c r="D183" s="1"/>
      <c r="E183" s="2" t="s">
        <v>564</v>
      </c>
      <c r="F183" s="2" t="s">
        <v>565</v>
      </c>
      <c r="G183" s="2">
        <v>1</v>
      </c>
      <c r="H183" s="2">
        <v>0</v>
      </c>
      <c r="I183" s="1">
        <v>0</v>
      </c>
      <c r="J183" s="3" t="s">
        <v>16</v>
      </c>
      <c r="K183" s="2" t="str">
        <f>J183*16906.27</f>
        <v>0</v>
      </c>
      <c r="L183" s="5"/>
    </row>
    <row r="184" spans="1:12" customHeight="1" ht="105" outlineLevel="4">
      <c r="A184" s="1"/>
      <c r="B184" s="1">
        <v>839246</v>
      </c>
      <c r="C184" s="1" t="s">
        <v>566</v>
      </c>
      <c r="D184" s="1"/>
      <c r="E184" s="2" t="s">
        <v>567</v>
      </c>
      <c r="F184" s="2" t="s">
        <v>568</v>
      </c>
      <c r="G184" s="2">
        <v>0</v>
      </c>
      <c r="H184" s="2">
        <v>0</v>
      </c>
      <c r="I184" s="1">
        <v>0</v>
      </c>
      <c r="J184" s="3" t="s">
        <v>16</v>
      </c>
      <c r="K184" s="2" t="str">
        <f>J184*18909.38</f>
        <v>0</v>
      </c>
      <c r="L18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0:K10"/>
    <mergeCell ref="A22:K22"/>
    <mergeCell ref="A100:K100"/>
    <mergeCell ref="A4:K4"/>
    <mergeCell ref="A11:K11"/>
    <mergeCell ref="A23:K23"/>
    <mergeCell ref="A29:K29"/>
    <mergeCell ref="A60:K60"/>
    <mergeCell ref="A77:K77"/>
    <mergeCell ref="A94:K94"/>
    <mergeCell ref="A101:K101"/>
    <mergeCell ref="A140:K1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2025-10-29T11:29:33+03:00</dcterms:created>
  <dcterms:modified xsi:type="dcterms:W3CDTF">2025-10-29T11:29:33+03:00</dcterms:modified>
  <dc:title>Untitled Spreadsheet</dc:title>
  <dc:description/>
  <dc:subject/>
  <cp:keywords/>
  <cp:category/>
</cp:coreProperties>
</file>