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<sst xmlns="http://schemas.openxmlformats.org/spreadsheetml/2006/main" uniqueCount="366">
  <si>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</si>
  <si>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</si>
  <si>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</si>
  <si>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</si>
  <si>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</si>
  <si>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</si>
  <si>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</si>
  <si>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</si>
  <si>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</si>
  <si>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</si>
  <si>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</si>
  <si>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Резинотехнические изделия</t>
  </si>
  <si>
    <t>Манжеты</t>
  </si>
  <si>
    <t>RAS-220001</t>
  </si>
  <si>
    <t>манжета 32*25 (100шт)</t>
  </si>
  <si>
    <t>18.87 руб.</t>
  </si>
  <si>
    <t>&gt;50</t>
  </si>
  <si>
    <t>шт</t>
  </si>
  <si>
    <t>RAS-220002</t>
  </si>
  <si>
    <t>манжета 40*32 (200шт)</t>
  </si>
  <si>
    <t>15.64 руб.</t>
  </si>
  <si>
    <t>RAS-220003</t>
  </si>
  <si>
    <t>манжета 50*40 (500шт)</t>
  </si>
  <si>
    <t>18.02 руб.</t>
  </si>
  <si>
    <t>RAS-220004</t>
  </si>
  <si>
    <t>манжета 50*32 (200шт)</t>
  </si>
  <si>
    <t>19.72 руб.</t>
  </si>
  <si>
    <t>&gt;25</t>
  </si>
  <si>
    <t>RAS-220005</t>
  </si>
  <si>
    <t>манжета 40*25 (200шт)</t>
  </si>
  <si>
    <t>20.06 руб.</t>
  </si>
  <si>
    <t>RAS-220008</t>
  </si>
  <si>
    <t>манжета 73*40 (100шт)</t>
  </si>
  <si>
    <t>58.82 руб.</t>
  </si>
  <si>
    <t>RAS-220013</t>
  </si>
  <si>
    <t>манжета к полочке для унитаза - конусный (300шт)</t>
  </si>
  <si>
    <t>17.34 руб.</t>
  </si>
  <si>
    <t>RAS-220014</t>
  </si>
  <si>
    <t>манжета к полочке для унитаза - ступенчатый (100шт)</t>
  </si>
  <si>
    <t>27.71 руб.</t>
  </si>
  <si>
    <t>Прокладки</t>
  </si>
  <si>
    <t>RAS-230001</t>
  </si>
  <si>
    <t>кольцо сальник шпинделя 6*10*25 (100шт)</t>
  </si>
  <si>
    <t>4.25 руб.</t>
  </si>
  <si>
    <t>RAS-230002</t>
  </si>
  <si>
    <t>кольцо сальник шпинделя 6*8*14 (100шт)</t>
  </si>
  <si>
    <t>RAS-230003</t>
  </si>
  <si>
    <t>кольцо сальник шпинделя 8*12*25 (100шт)</t>
  </si>
  <si>
    <t>RAS-230004</t>
  </si>
  <si>
    <t>кольцо стопорное на импортный излив (100шт)</t>
  </si>
  <si>
    <t>1.70 руб.</t>
  </si>
  <si>
    <t>RAS-230005</t>
  </si>
  <si>
    <t>кольцо стопорное на отечественный излив (100шт)</t>
  </si>
  <si>
    <t>RAS-230007</t>
  </si>
  <si>
    <t>паронитовая прокладка 1"  h=2мм (100шт)</t>
  </si>
  <si>
    <t>4.08 руб.</t>
  </si>
  <si>
    <t>RAS-230013</t>
  </si>
  <si>
    <t>прокладка резиновая 3/8" (100шт)</t>
  </si>
  <si>
    <t>RAS-230014</t>
  </si>
  <si>
    <t>прокладка для кран-буксы силикон (импорт) (100шт)</t>
  </si>
  <si>
    <t>2.55 руб.</t>
  </si>
  <si>
    <t>RAS-230015</t>
  </si>
  <si>
    <t>прокладка для кран-буксы силикон (Россия) (100шт)</t>
  </si>
  <si>
    <t>&gt;500</t>
  </si>
  <si>
    <t>RAS-230016</t>
  </si>
  <si>
    <t>прокладка для смесителя "юбка" (100шт)</t>
  </si>
  <si>
    <t>0.00 руб.</t>
  </si>
  <si>
    <t>RAS-230017</t>
  </si>
  <si>
    <t>прокладка между бачком и унитазом - грушевидная</t>
  </si>
  <si>
    <t>63.92 руб.</t>
  </si>
  <si>
    <t>RAS-230018</t>
  </si>
  <si>
    <t>прокладка между бачком и унитазом - круглая</t>
  </si>
  <si>
    <t>41.65 руб.</t>
  </si>
  <si>
    <t>RAS-230019</t>
  </si>
  <si>
    <t>прокладка между бачком и унитазом И-Вфпс</t>
  </si>
  <si>
    <t>859.69 руб.</t>
  </si>
  <si>
    <t>RAS-230020</t>
  </si>
  <si>
    <t>прокладка между бачком и унитазом И-КК</t>
  </si>
  <si>
    <t>RAS-230021</t>
  </si>
  <si>
    <t>прокладка между бачком и унитазом И-ККпс</t>
  </si>
  <si>
    <t>RAS-230022</t>
  </si>
  <si>
    <t>прокладка между бачком и унитазом И-С</t>
  </si>
  <si>
    <t>38 578.10 руб.</t>
  </si>
  <si>
    <t>RAS-230023</t>
  </si>
  <si>
    <t>прокладка на излив 12мм (рос.) (100шт)</t>
  </si>
  <si>
    <t>RAS-230024</t>
  </si>
  <si>
    <t>прокладка на излив 14мм (имп.) (100шт)</t>
  </si>
  <si>
    <t>RAS-230028</t>
  </si>
  <si>
    <t>прокладка фторопластовая 1" (100шт)</t>
  </si>
  <si>
    <t>24.48 руб.</t>
  </si>
  <si>
    <t>RAS-230029</t>
  </si>
  <si>
    <t>прокладка фторопластовая 1/2" (100шт)</t>
  </si>
  <si>
    <t>8.50 руб.</t>
  </si>
  <si>
    <t>RAS-230030</t>
  </si>
  <si>
    <t>прокладка фторопластовая 3/4" (100шт)</t>
  </si>
  <si>
    <t>17.17 руб.</t>
  </si>
  <si>
    <t>RAS-230031</t>
  </si>
  <si>
    <t>кольцо резиновое для гибкой подводки 6мм</t>
  </si>
  <si>
    <t>упа</t>
  </si>
  <si>
    <t>VLC-1314005</t>
  </si>
  <si>
    <t>VT.KIT.1.1640</t>
  </si>
  <si>
    <t>Набор колец EPDM, для обжимных и пресс-фитингов VALTEC, Дн 16-40 (ремонтный комплект)  (900шт)</t>
  </si>
  <si>
    <t>132.00 руб.</t>
  </si>
  <si>
    <t>VLC-1314006</t>
  </si>
  <si>
    <t>VT.KIT.2.0409</t>
  </si>
  <si>
    <t>Набор колец EPDM,  для арматуры и резьбовых фитингов VALTEC, Ду 1/2"-2" (ремонтный комплект)  (300шт</t>
  </si>
  <si>
    <t>165.00 руб.</t>
  </si>
  <si>
    <t>&gt;100</t>
  </si>
  <si>
    <t>&gt;1000</t>
  </si>
  <si>
    <t>VLC-1314007</t>
  </si>
  <si>
    <t>VT.KIT.3.0</t>
  </si>
  <si>
    <t>Набор №3 Кольца уплотнительные из EPDM, ремонтный комплект для радиаторной арматуры, латунных фильтр</t>
  </si>
  <si>
    <t>208.00 руб.</t>
  </si>
  <si>
    <t>VLC-999121</t>
  </si>
  <si>
    <t>VT.KIT.4.0405</t>
  </si>
  <si>
    <t>Набор колец EPDM,  для редукторов VALTEC, Ду 1/2"-3/4" (ремонтный комплект)</t>
  </si>
  <si>
    <t>118.00 руб.</t>
  </si>
  <si>
    <t>Теплоноситель</t>
  </si>
  <si>
    <t>Теплоноситель DIXIS</t>
  </si>
  <si>
    <t>RAS-340001</t>
  </si>
  <si>
    <t>ZPRT.D.65.10</t>
  </si>
  <si>
    <t>Теплоноситель DIXIS 65 - 10кг.</t>
  </si>
  <si>
    <t>1 892.00 руб.</t>
  </si>
  <si>
    <t>&gt;10</t>
  </si>
  <si>
    <t>Теплоноситель ТЕРМО</t>
  </si>
  <si>
    <t>RAS-350001</t>
  </si>
  <si>
    <t>Теплоноситель Этиленгликоль - 65 (20кг) красный</t>
  </si>
  <si>
    <t>2 800.00 руб.</t>
  </si>
  <si>
    <t>RAS-350002</t>
  </si>
  <si>
    <t>Теплоноситель Пропиленгликоль ECO-30  (20кг) зеленый</t>
  </si>
  <si>
    <t>2 962.40 руб.</t>
  </si>
  <si>
    <t>RAS-350004</t>
  </si>
  <si>
    <t>Теплоноситель Этиленгликоль - 65 (10кг) красный</t>
  </si>
  <si>
    <t>1 400.00 руб.</t>
  </si>
  <si>
    <t>RAS-350005</t>
  </si>
  <si>
    <t>Теплоноситель Пропиленгликоль ECO-30  (10кг) зеленый</t>
  </si>
  <si>
    <t>1 481.20 руб.</t>
  </si>
  <si>
    <t>RAS-350006</t>
  </si>
  <si>
    <t xml:space="preserve">Котловая вода с присадками для систем отопления (20кг) </t>
  </si>
  <si>
    <t>890.00 руб.</t>
  </si>
  <si>
    <t>Уплотнительные соединительные материалы</t>
  </si>
  <si>
    <t>Бордюрная лента</t>
  </si>
  <si>
    <t>RAS-160001</t>
  </si>
  <si>
    <t>TLB38</t>
  </si>
  <si>
    <t>Бордюрная лента для ванны маленькая 3,35м х 38мм</t>
  </si>
  <si>
    <t>319.81 руб.</t>
  </si>
  <si>
    <t>RAS-160002</t>
  </si>
  <si>
    <t>TLB60</t>
  </si>
  <si>
    <t>Бордюрная лента для ванны большая 3,35м х 60мм</t>
  </si>
  <si>
    <t>464.10 руб.</t>
  </si>
  <si>
    <t>Герметики и смазки</t>
  </si>
  <si>
    <t>RAS-120001</t>
  </si>
  <si>
    <t>Силиконовая смазка сантехническая 150 г. Ostendorf (1/50шт)</t>
  </si>
  <si>
    <t>203.38 руб.</t>
  </si>
  <si>
    <t>RAS-120002</t>
  </si>
  <si>
    <t>Силиконовая смазка сантехническая 250 г. Ostendorf (1/50шт)</t>
  </si>
  <si>
    <t>258.88 руб.</t>
  </si>
  <si>
    <t>RAS-120003</t>
  </si>
  <si>
    <t>Силиконовая смазка сантехническая 500 г. Ostendorf (1/24шт)</t>
  </si>
  <si>
    <t>381.34 руб.</t>
  </si>
  <si>
    <t>RAS-120004</t>
  </si>
  <si>
    <t>F320</t>
  </si>
  <si>
    <t>Анаэробный клей-герметик "Фиксатор №3" (20г), для резьбовых соединений.   (42шт)</t>
  </si>
  <si>
    <t>173.00 руб.</t>
  </si>
  <si>
    <t>RAS-120005</t>
  </si>
  <si>
    <t>F340</t>
  </si>
  <si>
    <t>Анаэробный клей-герметик "Фиксатор №3" (40г), для резьбовых соединений.  (80шт)</t>
  </si>
  <si>
    <t>341.00 руб.</t>
  </si>
  <si>
    <t>RAS-120006</t>
  </si>
  <si>
    <t>Анаэробный герметик "СантехмастерГель" ЗЕЛЕНЫЙ, легкоразборный, до 11/2", тюбик 15гр.блистер (25шт)</t>
  </si>
  <si>
    <t>264.20 руб.</t>
  </si>
  <si>
    <t>RAS-120007</t>
  </si>
  <si>
    <t>Анаэробный герметик "СантехмастерГель" ЗЕЛЕНЫЙ, легкоразборный, до 11/2", тюбик 60гр.блистер  (25шт)</t>
  </si>
  <si>
    <t>638.55 руб.</t>
  </si>
  <si>
    <t>RAS-120008</t>
  </si>
  <si>
    <t>Анаэробный герметик "СантехмастерГель" СИНИЙ, быстрый и прочный, до 2", тюбик 15гр.блистер  (25шт)</t>
  </si>
  <si>
    <t>RAS-120009</t>
  </si>
  <si>
    <t>Анаэробный герметик "СантехмастерГель" СИНИЙ, быстрый и прочный, до 2", тюбик 60гр.блистер  (25шт)</t>
  </si>
  <si>
    <t>RAS-120018</t>
  </si>
  <si>
    <t>TL200</t>
  </si>
  <si>
    <t xml:space="preserve">Смазка VIEIR силиконовая сантехническая 200гр </t>
  </si>
  <si>
    <t>139.83 руб.</t>
  </si>
  <si>
    <t>RAS-120050</t>
  </si>
  <si>
    <t>Анаэробный герметик "СантехмастерГель" КРАСНЫЙ, ультрабыстрый, до 3", тюбик 15гр.блистер  (25шт)</t>
  </si>
  <si>
    <t>RAS-120051</t>
  </si>
  <si>
    <t>Анаэробный герметик "СантехмастерГель" КРАСНЫЙ, ультрабыстрый, до 3", тюбик 60гр.блистер  (25шт)</t>
  </si>
  <si>
    <t>RAS-120052</t>
  </si>
  <si>
    <t>Анаэробный герметик "СантехмастерГель" ЗЕЛЕНЫЙ, легкоразборный, до 11/2", тюбик 35гр.еврослот (40шт)</t>
  </si>
  <si>
    <t>463.04 руб.</t>
  </si>
  <si>
    <t>RAS-120053</t>
  </si>
  <si>
    <t>Анаэробный герметик "СантехмастерГель" СИНИЙ, быстрый и прочный, до 2", тюбик 35гр.блистер  (40шт)</t>
  </si>
  <si>
    <t>RAS-120054</t>
  </si>
  <si>
    <t>-Анаэробный герметик "СантехмастерГель" КРАСНЫЙ, ультрабыстрый, до 3", тюбик 35гр.блистер  (40шт)</t>
  </si>
  <si>
    <t>RAS-130026</t>
  </si>
  <si>
    <t>Силиконовая смазка сантехническая LUBRIUM тюбик 30 г. с еврослотом (1/35шт)</t>
  </si>
  <si>
    <t>122.96 руб.</t>
  </si>
  <si>
    <t>RAS-130027</t>
  </si>
  <si>
    <t>Силиконовая смазка сантехническая LUBRIUM тюбик 50 г. с еврослотом (1/25шт)</t>
  </si>
  <si>
    <t>150.72 руб.</t>
  </si>
  <si>
    <t>RAS-130028</t>
  </si>
  <si>
    <t>Силиконовая смазка сантехническая LUBRIUM тюбик 230 г. с еврослотом (1/10шт)</t>
  </si>
  <si>
    <t>400.60 руб.</t>
  </si>
  <si>
    <t>RAS-130029</t>
  </si>
  <si>
    <t>Аэрозоль смазка сантехническая LUBRIUM баллон 400мл  (1/12шт)</t>
  </si>
  <si>
    <t>543.18 руб.</t>
  </si>
  <si>
    <t>UNI- 100008</t>
  </si>
  <si>
    <t>-Замазка сантехническая UNIPAK UNIGUM 250 г. (1/48шт)</t>
  </si>
  <si>
    <t>418.25 руб.</t>
  </si>
  <si>
    <t>UNI- 100012</t>
  </si>
  <si>
    <t>-Силикон. смазка UNIPAK SUPER GLIDEX 175 г. (тюбик с губкой) (12шт)</t>
  </si>
  <si>
    <t>437.50 руб.</t>
  </si>
  <si>
    <t>UNI- 100013</t>
  </si>
  <si>
    <t>-Силикон. смазка UNIPAK SUPER GLIDEX 400 г. (1/12шт)</t>
  </si>
  <si>
    <t>670.25 руб.</t>
  </si>
  <si>
    <t>UNI- 100014</t>
  </si>
  <si>
    <t>-Силикон. смазка UNIPAK SUPER GLIDEX 750 г. (1/12шт)</t>
  </si>
  <si>
    <t>890.75 руб.</t>
  </si>
  <si>
    <t>UNI- 100015</t>
  </si>
  <si>
    <t>-Силикон. смазка UNIPAK SUPER GLIDEX 1 кг (1/6шт)</t>
  </si>
  <si>
    <t>1 200.50 руб.</t>
  </si>
  <si>
    <t>UNI- 100020</t>
  </si>
  <si>
    <t>-Определитель места утечки газа UNIPAK MULTITEС (аэрозоль 400 мл)  - 10º C (1/12шт)</t>
  </si>
  <si>
    <t>742.00 руб.</t>
  </si>
  <si>
    <t>UNI- 100021</t>
  </si>
  <si>
    <t>-Определитель места утечки газа UNIPAK MULTITEС (аэрозоль 400 мл)  - 30º C (1/12шт)</t>
  </si>
  <si>
    <t>899.50 руб.</t>
  </si>
  <si>
    <t>УТ000002021</t>
  </si>
  <si>
    <t>Анаэробный герметик "СантехмастерГель" СИНИЙ, быстрый и прочный, до 2", тюбик 120гр.  (10шт)</t>
  </si>
  <si>
    <t>984.55 руб.</t>
  </si>
  <si>
    <t>Лен и паста</t>
  </si>
  <si>
    <t>RAS-110001</t>
  </si>
  <si>
    <t>Комплект №1 UNIPAK (паста 25 гр.+лен 13 гр.) (вода, пар) (РФ)</t>
  </si>
  <si>
    <t>199.65 руб.</t>
  </si>
  <si>
    <t>RAS-110008</t>
  </si>
  <si>
    <t>Паста UNIPAK 25 г. (тюбик) (вода, пар) (10/500шт) (РФ)</t>
  </si>
  <si>
    <t>145.20 руб.</t>
  </si>
  <si>
    <t>RAS-110009</t>
  </si>
  <si>
    <t>Паста UNIPAK 75гр. (вода, пар) (24шт) (РФ)</t>
  </si>
  <si>
    <t>304.92 руб.</t>
  </si>
  <si>
    <t>RAS-110010</t>
  </si>
  <si>
    <t>Паста UNIPAK 250гр.(вода, пар) (24шт) (РФ)</t>
  </si>
  <si>
    <t>642.51 руб.</t>
  </si>
  <si>
    <t>RAS-110014</t>
  </si>
  <si>
    <t>Лен сантехнический (пакет 100 г)  UNIPAK (100шт) (РФ)</t>
  </si>
  <si>
    <t>526.35 руб.</t>
  </si>
  <si>
    <t>RAS-110019</t>
  </si>
  <si>
    <t>ZPRL.100</t>
  </si>
  <si>
    <t>Лен сантехнический 100гр. (40шт)</t>
  </si>
  <si>
    <t>185.00 руб.</t>
  </si>
  <si>
    <t>RAS-110020</t>
  </si>
  <si>
    <t>ZPRL.200</t>
  </si>
  <si>
    <t>Лен сантехнический 200гр. (35шт)</t>
  </si>
  <si>
    <t>599.00 руб.</t>
  </si>
  <si>
    <t>RAS-110021</t>
  </si>
  <si>
    <t>ZPRL.500</t>
  </si>
  <si>
    <t>Лен сантехнический 500гр.</t>
  </si>
  <si>
    <t>879.00 руб.</t>
  </si>
  <si>
    <t>RAS-110047</t>
  </si>
  <si>
    <t>TL75</t>
  </si>
  <si>
    <t xml:space="preserve">Паста для упл. резьбовых соед. (вода, пар) тюбик 75 гр.  (1/24шт) </t>
  </si>
  <si>
    <t>132.39 руб.</t>
  </si>
  <si>
    <t>RAS-130024</t>
  </si>
  <si>
    <t>Паста для упл. резьбовых соед. AquaflaxNano (вода, пар) тюбик 30гр. (50шт)</t>
  </si>
  <si>
    <t>154.68 руб.</t>
  </si>
  <si>
    <t>VLC-1314004</t>
  </si>
  <si>
    <t>VT.M.K.01</t>
  </si>
  <si>
    <t>Комплект монтажный VALTEC №1 (паста 20г + лен)   (200шт)</t>
  </si>
  <si>
    <t>&gt;5000</t>
  </si>
  <si>
    <t>VLC-1314008</t>
  </si>
  <si>
    <t>VT.FLAX.0.055</t>
  </si>
  <si>
    <t>Нить сантехническая VALTEC льняная, для резьб. соед. (55м)   (24шт)</t>
  </si>
  <si>
    <t>182.00 руб.</t>
  </si>
  <si>
    <t>VLC-1314009</t>
  </si>
  <si>
    <t>VT.FLAX.0.110</t>
  </si>
  <si>
    <t>Нить сантехническая VALTEC льняная, для резьб. соед. (110м)   (10шт)</t>
  </si>
  <si>
    <t>314.00 руб.</t>
  </si>
  <si>
    <t>Нить сантехническая</t>
  </si>
  <si>
    <t>RAS-130001</t>
  </si>
  <si>
    <t>Нить для герметизации резьбы "Tangit Уни-лок" (20м)  (8 /32шт)</t>
  </si>
  <si>
    <t>398.77 руб.</t>
  </si>
  <si>
    <t>RAS-130002</t>
  </si>
  <si>
    <t>Нить для герметизации резьбы "Tangit Уни-лок" (50 м)   (24шт)</t>
  </si>
  <si>
    <t>449.74 руб.</t>
  </si>
  <si>
    <t>RAS-130003</t>
  </si>
  <si>
    <t>ZPR311102</t>
  </si>
  <si>
    <t>Нить для герметизации резьбы "Tangit Уни-лок" (100 м)  (20шт)</t>
  </si>
  <si>
    <t>1 495.97 руб.</t>
  </si>
  <si>
    <t>RAS-130004</t>
  </si>
  <si>
    <t>Нить для герметизации резьбы "Tangit Уни-лок" (160 м)  (20шт)</t>
  </si>
  <si>
    <t>2 251.31 руб.</t>
  </si>
  <si>
    <t>RAS-130006</t>
  </si>
  <si>
    <t>Нить для герметизации резьбы "Sprint" (25м) бокс, блистер (25шт)</t>
  </si>
  <si>
    <t>190.84 руб.</t>
  </si>
  <si>
    <t>RAS-130007</t>
  </si>
  <si>
    <t>Нить для герметизации резьбы "Рекорд" (50 м) бокс, блистер (50шт)</t>
  </si>
  <si>
    <t>271.06 руб.</t>
  </si>
  <si>
    <t>RAS-130010</t>
  </si>
  <si>
    <t>VR8093</t>
  </si>
  <si>
    <t>Универсальная уплотнительная нить VIEIR пластик бокс 2мм х 0.2мм х 80м х1.2g/cm³  (20/240шт)</t>
  </si>
  <si>
    <t>239.49 руб.</t>
  </si>
  <si>
    <t>RAS-130011</t>
  </si>
  <si>
    <t>VR8094</t>
  </si>
  <si>
    <t>Универсальная уплотнительная нить VIEIR пластик бокс 2мм х 0.2мм х 150м х1.2g/cm³  (20/240шт)</t>
  </si>
  <si>
    <t>429.89 руб.</t>
  </si>
  <si>
    <t>RAS-130020</t>
  </si>
  <si>
    <t>Нить для герметизации резьбы "Sprint" (50м) бокс, блистер (25шт)</t>
  </si>
  <si>
    <t>323.05 руб.</t>
  </si>
  <si>
    <t>RAS-130022</t>
  </si>
  <si>
    <t>-Набор катушек 2х50 метров, "Sprint", блистер (15шт)</t>
  </si>
  <si>
    <t>238.95 руб.</t>
  </si>
  <si>
    <t>RAS-130023</t>
  </si>
  <si>
    <t>-Набор катушек 3х50 метров, "Sprint", блистер (15шт)</t>
  </si>
  <si>
    <t>316.72 руб.</t>
  </si>
  <si>
    <t>RAS-130025</t>
  </si>
  <si>
    <t>Нить универсальная для герметизации резьбы GAZMASTER" (вода, ГАЗ, пар) (25м) бокс, блистер (25шт)</t>
  </si>
  <si>
    <t>198.58 руб.</t>
  </si>
  <si>
    <t>Скотч, изолента</t>
  </si>
  <si>
    <t>RAS-150006</t>
  </si>
  <si>
    <t>THZ.L.AR.48.50</t>
  </si>
  <si>
    <t>Скотч лента СЕРАЯ клейкая армированная для теплоизоляции 48ммх50м (24шт)</t>
  </si>
  <si>
    <t>411.00 руб.</t>
  </si>
  <si>
    <t>RAS-150013</t>
  </si>
  <si>
    <t>VT.LAR.4850.B</t>
  </si>
  <si>
    <t>Скотч лента СИНЯЯ клейкая армированная для теплоизоляции 48ммх50м</t>
  </si>
  <si>
    <t>345.00 руб.</t>
  </si>
  <si>
    <t>RAS-150014</t>
  </si>
  <si>
    <t>VT.LAR.4850.R</t>
  </si>
  <si>
    <t>Скотч лента КРАСНАЯ клейкая армированная для теплоизоляции 48ммх50м</t>
  </si>
  <si>
    <t>Фум лента</t>
  </si>
  <si>
    <t>RAS-140003</t>
  </si>
  <si>
    <t>VR8098</t>
  </si>
  <si>
    <t>лента фум VR 16м*19мм*0,2мм (10/500шт)</t>
  </si>
  <si>
    <t>52.06 руб.</t>
  </si>
  <si>
    <t>RAS-140004</t>
  </si>
  <si>
    <t>VR8095</t>
  </si>
  <si>
    <t>лента фум большая VR 35м*19мм*0,2мм (25/500шт)</t>
  </si>
  <si>
    <t>65.45 руб.</t>
  </si>
  <si>
    <t>RAS-140005</t>
  </si>
  <si>
    <t>VR8096</t>
  </si>
  <si>
    <t>лента фум большая VR 16м*19мм*0,25мм Lux (10/500шт)</t>
  </si>
  <si>
    <t>86.28 руб.</t>
  </si>
  <si>
    <t>RAS-140006</t>
  </si>
  <si>
    <t>VR8097</t>
  </si>
  <si>
    <t>лента фум для газа и воды VR 12м*12мм*0,1мм (10/1000шт)</t>
  </si>
  <si>
    <t>31.24 руб.</t>
  </si>
  <si>
    <t>RAS-140020</t>
  </si>
  <si>
    <t>VR8099</t>
  </si>
  <si>
    <t>лента фум VIEIR 11м*12мм*0,075мм (10/500шт)</t>
  </si>
  <si>
    <t>16.36 руб.</t>
  </si>
  <si>
    <t>VLC-1314001</t>
  </si>
  <si>
    <t>VT.PTFE.0.121020</t>
  </si>
  <si>
    <t>Лента-ФУМ 12мм х 0,1мм х 20м VALTEC  (100шт)</t>
  </si>
  <si>
    <t>101.00 руб.</t>
  </si>
  <si>
    <t>VLC-1314002</t>
  </si>
  <si>
    <t>VT.PTFE.0.191215</t>
  </si>
  <si>
    <t>Лента-ФУМ 19мм х 0,12мм х 15м VALTEC  (70шт)</t>
  </si>
  <si>
    <t>VLC-1314003</t>
  </si>
  <si>
    <t>VT.PTFE.0.121010</t>
  </si>
  <si>
    <t>Лента-ФУМ 12мм х 0,1мм х 10м VALTEC  (100шт)</t>
  </si>
  <si>
    <t>50.00 руб.</t>
  </si>
  <si>
    <t>УТ000001499</t>
  </si>
  <si>
    <t>-лента фум 10м*12мм*0,075мм (10/250шт)</t>
  </si>
  <si>
    <t>15.36 руб.</t>
  </si>
  <si>
    <t>УТ000001610</t>
  </si>
  <si>
    <t>-лента фум для газа 12мм(10/250шт)</t>
  </si>
  <si>
    <t>18.56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</si>
</sst>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5b9345_86a6_11e9_8101_003048fd731b_2ab5ecd1_49d5_11ea_810f_003048fd731b1.jpeg"/><Relationship Id="rId2" Type="http://schemas.openxmlformats.org/officeDocument/2006/relationships/image" Target="../media/b65b9348_86a6_11e9_8101_003048fd731b_2ab5ecd3_49d5_11ea_810f_003048fd731b2.jpeg"/><Relationship Id="rId3" Type="http://schemas.openxmlformats.org/officeDocument/2006/relationships/image" Target="../media/b65b934b_86a6_11e9_8101_003048fd731b_2ab5ecd6_49d5_11ea_810f_003048fd731b3.jpeg"/><Relationship Id="rId4" Type="http://schemas.openxmlformats.org/officeDocument/2006/relationships/image" Target="../media/b65b934e_86a6_11e9_8101_003048fd731b_2ab5ecd5_49d5_11ea_810f_003048fd731b4.jpeg"/><Relationship Id="rId5" Type="http://schemas.openxmlformats.org/officeDocument/2006/relationships/image" Target="../media/b65b9351_86a6_11e9_8101_003048fd731b_2ab5ecd2_49d5_11ea_810f_003048fd731b5.jpeg"/><Relationship Id="rId6" Type="http://schemas.openxmlformats.org/officeDocument/2006/relationships/image" Target="../media/b65b935a_86a6_11e9_8101_003048fd731b_2ab5ecd8_49d5_11ea_810f_003048fd731b6.jpeg"/><Relationship Id="rId7" Type="http://schemas.openxmlformats.org/officeDocument/2006/relationships/image" Target="../media/b65b9369_86a6_11e9_8101_003048fd731b_2ab5ecdc_49d5_11ea_810f_003048fd731b7.jpeg"/><Relationship Id="rId8" Type="http://schemas.openxmlformats.org/officeDocument/2006/relationships/image" Target="../media/b65b936c_86a6_11e9_8101_003048fd731b_2ab5ecdd_49d5_11ea_810f_003048fd731b8.jpeg"/><Relationship Id="rId9" Type="http://schemas.openxmlformats.org/officeDocument/2006/relationships/image" Target="../media/b65b9379_86a6_11e9_8101_003048fd731b_2ab5ecde_49d5_11ea_810f_003048fd731b9.jpeg"/><Relationship Id="rId10" Type="http://schemas.openxmlformats.org/officeDocument/2006/relationships/image" Target="../media/b65b937c_86a6_11e9_8101_003048fd731b_2ab5ecdf_49d5_11ea_810f_003048fd731b10.jpeg"/><Relationship Id="rId11" Type="http://schemas.openxmlformats.org/officeDocument/2006/relationships/image" Target="../media/b65b937f_86a6_11e9_8101_003048fd731b_2ab5ece0_49d5_11ea_810f_003048fd731b11.jpeg"/><Relationship Id="rId12" Type="http://schemas.openxmlformats.org/officeDocument/2006/relationships/image" Target="../media/b65b9382_86a6_11e9_8101_003048fd731b_2ab5ece1_49d5_11ea_810f_003048fd731b12.jpeg"/><Relationship Id="rId13" Type="http://schemas.openxmlformats.org/officeDocument/2006/relationships/image" Target="../media/b65b9385_86a6_11e9_8101_003048fd731b_2ab5ece2_49d5_11ea_810f_003048fd731b13.jpeg"/><Relationship Id="rId14" Type="http://schemas.openxmlformats.org/officeDocument/2006/relationships/image" Target="../media/b65b938b_86a6_11e9_8101_003048fd731b_2ab5ecea_49d5_11ea_810f_003048fd731b14.jpeg"/><Relationship Id="rId15" Type="http://schemas.openxmlformats.org/officeDocument/2006/relationships/image" Target="../media/b65b939d_86a6_11e9_8101_003048fd731b_2ab5ecf0_49d5_11ea_810f_003048fd731b15.jpeg"/><Relationship Id="rId16" Type="http://schemas.openxmlformats.org/officeDocument/2006/relationships/image" Target="../media/b65b93a0_86a6_11e9_8101_003048fd731b_2ab5ecf1_49d5_11ea_810f_003048fd731b16.jpeg"/><Relationship Id="rId17" Type="http://schemas.openxmlformats.org/officeDocument/2006/relationships/image" Target="../media/b65b93a3_86a6_11e9_8101_003048fd731b_2ab5ecf2_49d5_11ea_810f_003048fd731b17.jpeg"/><Relationship Id="rId18" Type="http://schemas.openxmlformats.org/officeDocument/2006/relationships/image" Target="../media/b65b93a6_86a6_11e9_8101_003048fd731b_d43ed738_f115_11ee_a58b_047c1617b14318.jpeg"/><Relationship Id="rId19" Type="http://schemas.openxmlformats.org/officeDocument/2006/relationships/image" Target="../media/b65b93a9_86a6_11e9_8101_003048fd731b_2ab5ecf3_49d5_11ea_810f_003048fd731b19.jpeg"/><Relationship Id="rId20" Type="http://schemas.openxmlformats.org/officeDocument/2006/relationships/image" Target="../media/b65b93ab_86a6_11e9_8101_003048fd731b_2ab5ecf4_49d5_11ea_810f_003048fd731b20.jpeg"/><Relationship Id="rId21" Type="http://schemas.openxmlformats.org/officeDocument/2006/relationships/image" Target="../media/b65b93ad_86a6_11e9_8101_003048fd731b_444b1bda_5a46_11f0_a775_047c1617b14321.jpeg"/><Relationship Id="rId22" Type="http://schemas.openxmlformats.org/officeDocument/2006/relationships/image" Target="../media/b65b93af_86a6_11e9_8101_003048fd731b_d43ed73a_f115_11ee_a58b_047c1617b14322.jpeg"/><Relationship Id="rId23" Type="http://schemas.openxmlformats.org/officeDocument/2006/relationships/image" Target="../media/b65b93b1_86a6_11e9_8101_003048fd731b_d43ed73b_f115_11ee_a58b_047c1617b14323.jpeg"/><Relationship Id="rId24" Type="http://schemas.openxmlformats.org/officeDocument/2006/relationships/image" Target="../media/b65b93b3_86a6_11e9_8101_003048fd731b_d43ed73c_f115_11ee_a58b_047c1617b14324.jpeg"/><Relationship Id="rId25" Type="http://schemas.openxmlformats.org/officeDocument/2006/relationships/image" Target="../media/b65b93b5_86a6_11e9_8101_003048fd731b_2ab5ecf5_49d5_11ea_810f_003048fd731b25.jpeg"/><Relationship Id="rId26" Type="http://schemas.openxmlformats.org/officeDocument/2006/relationships/image" Target="../media/b65b93b8_86a6_11e9_8101_003048fd731b_2ab5ecf6_49d5_11ea_810f_003048fd731b26.jpeg"/><Relationship Id="rId27" Type="http://schemas.openxmlformats.org/officeDocument/2006/relationships/image" Target="../media/b65b93c4_86a6_11e9_8101_003048fd731b_312eecb8_49d5_11ea_810f_003048fd731b27.jpeg"/><Relationship Id="rId28" Type="http://schemas.openxmlformats.org/officeDocument/2006/relationships/image" Target="../media/b65b93c7_86a6_11e9_8101_003048fd731b_312eecb9_49d5_11ea_810f_003048fd731b28.jpeg"/><Relationship Id="rId29" Type="http://schemas.openxmlformats.org/officeDocument/2006/relationships/image" Target="../media/b65b93ca_86a6_11e9_8101_003048fd731b_312eecba_49d5_11ea_810f_003048fd731b29.jpeg"/><Relationship Id="rId30" Type="http://schemas.openxmlformats.org/officeDocument/2006/relationships/image" Target="../media/4bac9814_419b_11ea_810f_003048fd731b_444b1bd9_5a46_11f0_a775_047c1617b14330.jpeg"/><Relationship Id="rId31" Type="http://schemas.openxmlformats.org/officeDocument/2006/relationships/image" Target="../media/b65b9370_86a6_11e9_8101_003048fd731b_6949acf5_f953_11e9_810b_003048fd731b31.jpeg"/><Relationship Id="rId32" Type="http://schemas.openxmlformats.org/officeDocument/2006/relationships/image" Target="../media/b65b9373_86a6_11e9_8101_003048fd731b_6949acf6_f953_11e9_810b_003048fd731b32.jpeg"/><Relationship Id="rId33" Type="http://schemas.openxmlformats.org/officeDocument/2006/relationships/image" Target="../media/b65b9376_86a6_11e9_8101_003048fd731b_6949acf7_f953_11e9_810b_003048fd731b33.jpeg"/><Relationship Id="rId34" Type="http://schemas.openxmlformats.org/officeDocument/2006/relationships/image" Target="../media/36303af2_3acc_11ec_8367_003048fd731b_d9a65666_f1e4_11ef_a6e1_047c1617b14334.jpeg"/><Relationship Id="rId35" Type="http://schemas.openxmlformats.org/officeDocument/2006/relationships/image" Target="../media/be29366f_86a6_11e9_8101_003048fd731b_312eecbf_49d5_11ea_810f_003048fd731b35.jpeg"/><Relationship Id="rId36" Type="http://schemas.openxmlformats.org/officeDocument/2006/relationships/image" Target="../media/02a66c1c_db0d_11ec_a2a2_00259070b487_f1b64f06_5e35_11f0_a77a_047c1617b14336.jpeg"/><Relationship Id="rId37" Type="http://schemas.openxmlformats.org/officeDocument/2006/relationships/image" Target="../media/02a66c1e_db0d_11ec_a2a2_00259070b487_f1b64f05_5e35_11f0_a77a_047c1617b14337.jpeg"/><Relationship Id="rId38" Type="http://schemas.openxmlformats.org/officeDocument/2006/relationships/image" Target="../media/65de4824_906d_11f0_a7bd_047c1617b143_da386185_96e8_11f0_a7c5_047c1617b14338.png"/><Relationship Id="rId39" Type="http://schemas.openxmlformats.org/officeDocument/2006/relationships/image" Target="../media/79bcdc6e_5d59_11f0_a779_047c1617b143_f1b64f04_5e35_11f0_a77a_047c1617b14339.jpeg"/><Relationship Id="rId40" Type="http://schemas.openxmlformats.org/officeDocument/2006/relationships/image" Target="../media/b65b9334_86a6_11e9_8101_003048fd731b_64c8bbd3_5a46_11f0_a775_047c1617b14340.jpeg"/><Relationship Id="rId41" Type="http://schemas.openxmlformats.org/officeDocument/2006/relationships/image" Target="../media/b65b9338_86a6_11e9_8101_003048fd731b_6b95d380_5a46_11f0_a775_047c1617b14341.jpeg"/><Relationship Id="rId42" Type="http://schemas.openxmlformats.org/officeDocument/2006/relationships/image" Target="../media/ae91e7ef_86a6_11e9_8101_003048fd731b_2ab5ecbf_49d5_11ea_810f_003048fd731b42.jpeg"/><Relationship Id="rId43" Type="http://schemas.openxmlformats.org/officeDocument/2006/relationships/image" Target="../media/ae91e7f1_86a6_11e9_8101_003048fd731b_2ab5ecc0_49d5_11ea_810f_003048fd731b43.jpeg"/><Relationship Id="rId44" Type="http://schemas.openxmlformats.org/officeDocument/2006/relationships/image" Target="../media/ae91e7f3_86a6_11e9_8101_003048fd731b_2ab5ecc1_49d5_11ea_810f_003048fd731b44.jpeg"/><Relationship Id="rId45" Type="http://schemas.openxmlformats.org/officeDocument/2006/relationships/image" Target="../media/ae91e7f5_86a6_11e9_8101_003048fd731b_2ab5ecb6_49d5_11ea_810f_003048fd731b45.jpeg"/><Relationship Id="rId46" Type="http://schemas.openxmlformats.org/officeDocument/2006/relationships/image" Target="../media/ae91e7f8_86a6_11e9_8101_003048fd731b_2ab5ecb7_49d5_11ea_810f_003048fd731b46.jpeg"/><Relationship Id="rId47" Type="http://schemas.openxmlformats.org/officeDocument/2006/relationships/image" Target="../media/b65b92d7_86a6_11e9_8101_003048fd731b_2ab5ecb1_49d5_11ea_810f_003048fd731b47.jpeg"/><Relationship Id="rId48" Type="http://schemas.openxmlformats.org/officeDocument/2006/relationships/image" Target="../media/b65b92da_86a6_11e9_8101_003048fd731b_2ab5ecb2_49d5_11ea_810f_003048fd731b48.jpeg"/><Relationship Id="rId49" Type="http://schemas.openxmlformats.org/officeDocument/2006/relationships/image" Target="../media/b65b92dd_86a6_11e9_8101_003048fd731b_2ab5ecb3_49d5_11ea_810f_003048fd731b49.jpeg"/><Relationship Id="rId50" Type="http://schemas.openxmlformats.org/officeDocument/2006/relationships/image" Target="../media/b65b92e0_86a6_11e9_8101_003048fd731b_2ab5ecb4_49d5_11ea_810f_003048fd731b50.jpeg"/><Relationship Id="rId51" Type="http://schemas.openxmlformats.org/officeDocument/2006/relationships/image" Target="../media/6e1c116d_de8f_11e9_810a_003048fd731b_6b95d382_5a46_11f0_a775_047c1617b14351.jpeg"/><Relationship Id="rId52" Type="http://schemas.openxmlformats.org/officeDocument/2006/relationships/image" Target="../media/4aff2522_4895_11ec_a1fd_003048fd731b_d43ed74b_f115_11ee_a58b_047c1617b14352.jpeg"/><Relationship Id="rId53" Type="http://schemas.openxmlformats.org/officeDocument/2006/relationships/image" Target="../media/4aff2524_4895_11ec_a1fd_003048fd731b_d43ed74c_f115_11ee_a58b_047c1617b14353.jpeg"/><Relationship Id="rId54" Type="http://schemas.openxmlformats.org/officeDocument/2006/relationships/image" Target="../media/4aff2526_4895_11ec_a1fd_003048fd731b_d43ed74d_f115_11ee_a58b_047c1617b14354.jpeg"/><Relationship Id="rId55" Type="http://schemas.openxmlformats.org/officeDocument/2006/relationships/image" Target="../media/4aff2528_4895_11ec_a1fd_003048fd731b_d43ed74e_f115_11ee_a58b_047c1617b14355.jpeg"/><Relationship Id="rId56" Type="http://schemas.openxmlformats.org/officeDocument/2006/relationships/image" Target="../media/4aff252a_4895_11ec_a1fd_003048fd731b_d43ed74f_f115_11ee_a58b_047c1617b14356.jpeg"/><Relationship Id="rId57" Type="http://schemas.openxmlformats.org/officeDocument/2006/relationships/image" Target="../media/a6da5ea3_5c44_11ed_a369_047c1617b143_daef3eab_f115_11ee_a58b_047c1617b14357.jpeg"/><Relationship Id="rId58" Type="http://schemas.openxmlformats.org/officeDocument/2006/relationships/image" Target="../media/a6da5ea5_5c44_11ed_a369_047c1617b143_daef3eac_f115_11ee_a58b_047c1617b14358.jpeg"/><Relationship Id="rId59" Type="http://schemas.openxmlformats.org/officeDocument/2006/relationships/image" Target="../media/a6da5ea7_5c44_11ed_a369_047c1617b143_daef3ead_f115_11ee_a58b_047c1617b14359.jpeg"/><Relationship Id="rId60" Type="http://schemas.openxmlformats.org/officeDocument/2006/relationships/image" Target="../media/a6da5ea9_5c44_11ed_a369_047c1617b143_daef3eae_f115_11ee_a58b_047c1617b14360.jpeg"/><Relationship Id="rId61" Type="http://schemas.openxmlformats.org/officeDocument/2006/relationships/image" Target="../media/18437640_2be2_11ec_8351_003048fd731b_d43ed751_f115_11ee_a58b_047c1617b14361.jpeg"/><Relationship Id="rId62" Type="http://schemas.openxmlformats.org/officeDocument/2006/relationships/image" Target="../media/18437648_2be2_11ec_8351_003048fd731b_d43ed729_f115_11ee_a58b_047c1617b14362.jpeg"/><Relationship Id="rId63" Type="http://schemas.openxmlformats.org/officeDocument/2006/relationships/image" Target="../media/1843764a_2be2_11ec_8351_003048fd731b_d43ed728_f115_11ee_a58b_047c1617b14363.jpeg"/><Relationship Id="rId64" Type="http://schemas.openxmlformats.org/officeDocument/2006/relationships/image" Target="../media/1843764c_2be2_11ec_8351_003048fd731b_d43ed726_f115_11ee_a58b_047c1617b14364.jpeg"/><Relationship Id="rId65" Type="http://schemas.openxmlformats.org/officeDocument/2006/relationships/image" Target="../media/1843764e_2be2_11ec_8351_003048fd731b_d43ed727_f115_11ee_a58b_047c1617b14365.jpeg"/><Relationship Id="rId66" Type="http://schemas.openxmlformats.org/officeDocument/2006/relationships/image" Target="../media/18437658_2be2_11ec_8351_003048fd731b_d43ed749_f115_11ee_a58b_047c1617b14366.jpeg"/><Relationship Id="rId67" Type="http://schemas.openxmlformats.org/officeDocument/2006/relationships/image" Target="../media/1843765a_2be2_11ec_8351_003048fd731b_d43ed74a_f115_11ee_a58b_047c1617b14367.jpeg"/><Relationship Id="rId68" Type="http://schemas.openxmlformats.org/officeDocument/2006/relationships/image" Target="../media/4ca4905c_7ee8_11ee_a4f3_047c1617b143_d43ed750_f115_11ee_a58b_047c1617b14368.jpeg"/><Relationship Id="rId69" Type="http://schemas.openxmlformats.org/officeDocument/2006/relationships/image" Target="../media/ae91e7b8_86a6_11e9_8101_003048fd731b_f1eca042_f954_11e9_810b_003048fd731b69.jpeg"/><Relationship Id="rId70" Type="http://schemas.openxmlformats.org/officeDocument/2006/relationships/image" Target="../media/ae91e7c6_86a6_11e9_8101_003048fd731b_f8e3fdc7_f954_11e9_810b_003048fd731b70.jpeg"/><Relationship Id="rId71" Type="http://schemas.openxmlformats.org/officeDocument/2006/relationships/image" Target="../media/ae91e7c8_86a6_11e9_8101_003048fd731b_f8e3fdc8_f954_11e9_810b_003048fd731b71.jpeg"/><Relationship Id="rId72" Type="http://schemas.openxmlformats.org/officeDocument/2006/relationships/image" Target="../media/ae91e7ca_86a6_11e9_8101_003048fd731b_f8e3fdc9_f954_11e9_810b_003048fd731b72.jpeg"/><Relationship Id="rId73" Type="http://schemas.openxmlformats.org/officeDocument/2006/relationships/image" Target="../media/ae91e7d2_86a6_11e9_8101_003048fd731b_f8e3fdcd_f954_11e9_810b_003048fd731b73.jpeg"/><Relationship Id="rId74" Type="http://schemas.openxmlformats.org/officeDocument/2006/relationships/image" Target="../media/ae91e7dc_86a6_11e9_8101_003048fd731b_2ab5ec9a_49d5_11ea_810f_003048fd731b74.jpeg"/><Relationship Id="rId75" Type="http://schemas.openxmlformats.org/officeDocument/2006/relationships/image" Target="../media/ae91e7de_86a6_11e9_8101_003048fd731b_2ab5ec9b_49d5_11ea_810f_003048fd731b75.jpeg"/><Relationship Id="rId76" Type="http://schemas.openxmlformats.org/officeDocument/2006/relationships/image" Target="../media/ae91e7e0_86a6_11e9_8101_003048fd731b_2ab5ec9c_49d5_11ea_810f_003048fd731b76.jpeg"/><Relationship Id="rId77" Type="http://schemas.openxmlformats.org/officeDocument/2006/relationships/image" Target="../media/6e1c116f_de8f_11e9_810a_003048fd731b_cfd3365e_41a5_11ea_810f_003048fd731b77.png"/><Relationship Id="rId78" Type="http://schemas.openxmlformats.org/officeDocument/2006/relationships/image" Target="../media/a6da5e9f_5c44_11ed_a369_047c1617b143_daef3e99_f115_11ee_a58b_047c1617b14378.jpeg"/><Relationship Id="rId79" Type="http://schemas.openxmlformats.org/officeDocument/2006/relationships/image" Target="../media/ae91e7af_86a6_11e9_8101_003048fd731b_6949acf4_f953_11e9_810b_003048fd731b79.jpeg"/><Relationship Id="rId80" Type="http://schemas.openxmlformats.org/officeDocument/2006/relationships/image" Target="../media/ae91e7b2_86a6_11e9_8101_003048fd731b_6949acf8_f953_11e9_810b_003048fd731b80.jpeg"/><Relationship Id="rId81" Type="http://schemas.openxmlformats.org/officeDocument/2006/relationships/image" Target="../media/ae91e7b5_86a6_11e9_8101_003048fd731b_6949acf9_f953_11e9_810b_003048fd731b81.jpeg"/><Relationship Id="rId82" Type="http://schemas.openxmlformats.org/officeDocument/2006/relationships/image" Target="../media/b65b92f4_86a6_11e9_8101_003048fd731b_2ab5ecac_49d5_11ea_810f_003048fd731b82.jpeg"/><Relationship Id="rId83" Type="http://schemas.openxmlformats.org/officeDocument/2006/relationships/image" Target="../media/b65b92f8_86a6_11e9_8101_003048fd731b_2ab5ecad_49d5_11ea_810f_003048fd731b83.jpeg"/><Relationship Id="rId84" Type="http://schemas.openxmlformats.org/officeDocument/2006/relationships/image" Target="../media/b65b92fb_86a6_11e9_8101_003048fd731b_2ab5ecaa_49d5_11ea_810f_003048fd731b84.jpeg"/><Relationship Id="rId85" Type="http://schemas.openxmlformats.org/officeDocument/2006/relationships/image" Target="../media/b65b92fe_86a6_11e9_8101_003048fd731b_2ab5ecab_49d5_11ea_810f_003048fd731b85.jpeg"/><Relationship Id="rId86" Type="http://schemas.openxmlformats.org/officeDocument/2006/relationships/image" Target="../media/b65b9305_86a6_11e9_8101_003048fd731b_2ab5eca9_49d5_11ea_810f_003048fd731b86.jpeg"/><Relationship Id="rId87" Type="http://schemas.openxmlformats.org/officeDocument/2006/relationships/image" Target="../media/b65b9307_86a6_11e9_8101_003048fd731b_2ab5ecae_49d5_11ea_810f_003048fd731b87.jpeg"/><Relationship Id="rId88" Type="http://schemas.openxmlformats.org/officeDocument/2006/relationships/image" Target="../media/394360f0_c40a_11ea_8158_003048fd731b_d92286d2_f1db_11ef_a6e1_047c1617b14388.jpeg"/><Relationship Id="rId89" Type="http://schemas.openxmlformats.org/officeDocument/2006/relationships/image" Target="../media/394360f2_c40a_11ea_8158_003048fd731b_d92286d3_f1db_11ef_a6e1_047c1617b14389.jpeg"/><Relationship Id="rId90" Type="http://schemas.openxmlformats.org/officeDocument/2006/relationships/image" Target="../media/4aff252c_4895_11ec_a1fd_003048fd731b_daef3ea1_f115_11ee_a58b_047c1617b14390.jpeg"/><Relationship Id="rId91" Type="http://schemas.openxmlformats.org/officeDocument/2006/relationships/image" Target="../media/4aff2530_4895_11ec_a1fd_003048fd731b_d43ed72a_f115_11ee_a58b_047c1617b14391.jpeg"/><Relationship Id="rId92" Type="http://schemas.openxmlformats.org/officeDocument/2006/relationships/image" Target="../media/4aff2532_4895_11ec_a1fd_003048fd731b_d43ed72b_f115_11ee_a58b_047c1617b14392.jpeg"/><Relationship Id="rId93" Type="http://schemas.openxmlformats.org/officeDocument/2006/relationships/image" Target="../media/a6da5ea1_5c44_11ed_a369_047c1617b143_daef3ea2_f115_11ee_a58b_047c1617b14393.jpeg"/><Relationship Id="rId94" Type="http://schemas.openxmlformats.org/officeDocument/2006/relationships/image" Target="../media/b65b9330_86a6_11e9_8101_003048fd731b_2ab5eccd_49d5_11ea_810f_003048fd731b94.jpeg"/><Relationship Id="rId95" Type="http://schemas.openxmlformats.org/officeDocument/2006/relationships/image" Target="../media/efe2cfb8_e854_11ea_818a_003048fd731b_a73d6b8b_3fbb_11ef_a5f3_047c1617b14395.jpeg"/><Relationship Id="rId96" Type="http://schemas.openxmlformats.org/officeDocument/2006/relationships/image" Target="../media/efe2cfba_e854_11ea_818a_003048fd731b_a73d6b8e_3fbb_11ef_a5f3_047c1617b14396.jpeg"/><Relationship Id="rId97" Type="http://schemas.openxmlformats.org/officeDocument/2006/relationships/image" Target="../media/b65b9319_86a6_11e9_8101_003048fd731b_0291d94a_0d22_11ea_810d_003048fd731b97.jpeg"/><Relationship Id="rId98" Type="http://schemas.openxmlformats.org/officeDocument/2006/relationships/image" Target="../media/b65b931d_86a6_11e9_8101_003048fd731b_6b95d384_5a46_11f0_a775_047c1617b14398.jpeg"/><Relationship Id="rId99" Type="http://schemas.openxmlformats.org/officeDocument/2006/relationships/image" Target="../media/b65b9321_86a6_11e9_8101_003048fd731b_0291d94c_0d22_11ea_810d_003048fd731b99.jpeg"/><Relationship Id="rId100" Type="http://schemas.openxmlformats.org/officeDocument/2006/relationships/image" Target="../media/68a7bd95_a71a_11e9_8103_003048fd731b_d92286de_f1db_11ef_a6e1_047c1617b143100.jpeg"/><Relationship Id="rId101" Type="http://schemas.openxmlformats.org/officeDocument/2006/relationships/image" Target="../media/72bbc803_7c9e_11ea_8111_003048fd731b_d92286e0_f1db_11ef_a6e1_047c1617b143101.jpeg"/><Relationship Id="rId102" Type="http://schemas.openxmlformats.org/officeDocument/2006/relationships/image" Target="../media/b65b930a_86a6_11e9_8101_003048fd731b_6949acf1_f953_11e9_810b_003048fd731b102.jpeg"/><Relationship Id="rId103" Type="http://schemas.openxmlformats.org/officeDocument/2006/relationships/image" Target="../media/b65b930d_86a6_11e9_8101_003048fd731b_6949acf2_f953_11e9_810b_003048fd731b103.jpeg"/><Relationship Id="rId104" Type="http://schemas.openxmlformats.org/officeDocument/2006/relationships/image" Target="../media/b65b9310_86a6_11e9_8101_003048fd731b_6949acf3_f953_11e9_810b_003048fd731b104.jpeg"/><Relationship Id="rId105" Type="http://schemas.openxmlformats.org/officeDocument/2006/relationships/image" Target="../media/0e82d89b_f39c_11ec_a2c5_00259070b487_daef3eb1_f115_11ee_a58b_047c1617b143105.jpeg"/><Relationship Id="rId106" Type="http://schemas.openxmlformats.org/officeDocument/2006/relationships/image" Target="../media/08518564_4acd_11ed_a349_00259070b484_daef3eb3_f115_11ee_a58b_047c1617b14310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1" name="Image_52" descr="Image_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3" name="Image_55" descr="Image_5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4" name="Image_56" descr="Image_5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5" name="Image_57" descr="Image_5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6" name="Image_58" descr="Image_5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7" name="Image_59" descr="Image_5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8" name="Image_60" descr="Image_6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4" name="Image_66" descr="Image_6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5" name="Image_67" descr="Image_6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6" name="Image_68" descr="Image_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7" name="Image_69" descr="Image_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9" name="Image_71" descr="Image_7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0" name="Image_72" descr="Image_7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1" name="Image_73" descr="Image_7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2" name="Image_74" descr="Image_7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3" name="Image_75" descr="Image_7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4" name="Image_76" descr="Image_76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5" name="Image_77" descr="Image_77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6" name="Image_78" descr="Image_7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7" name="Image_79" descr="Image_7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8" name="Image_80" descr="Image_8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9" name="Image_82" descr="Image_8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0" name="Image_83" descr="Image_8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1" name="Image_84" descr="Image_8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2" name="Image_85" descr="Image_8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3" name="Image_86" descr="Image_8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4" name="Image_87" descr="Image_8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5" name="Image_88" descr="Image_8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6" name="Image_89" descr="Image_8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7" name="Image_90" descr="Image_9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8" name="Image_91" descr="Image_9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9" name="Image_92" descr="Image_92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0" name="Image_93" descr="Image_9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1" name="Image_94" descr="Image_9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2" name="Image_96" descr="Image_9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3" name="Image_97" descr="Image_9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4" name="Image_98" descr="Image_9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5" name="Image_99" descr="Image_9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6" name="Image_100" descr="Image_10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7" name="Image_101" descr="Image_10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8" name="Image_102" descr="Image_10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9" name="Image_103" descr="Image_10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0" name="Image_104" descr="Image_10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1" name="Image_105" descr="Image_10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2" name="Image_106" descr="Image_10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3" name="Image_107" descr="Image_10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4" name="Image_109" descr="Image_10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5" name="Image_110" descr="Image_11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6" name="Image_111" descr="Image_11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7" name="Image_113" descr="Image_11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8" name="Image_114" descr="Image_11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9" name="Image_115" descr="Image_11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0" name="Image_116" descr="Image_11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1" name="Image_117" descr="Image_11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2" name="Image_118" descr="Image_11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3" name="Image_119" descr="Image_11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4" name="Image_120" descr="Image_12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5" name="Image_121" descr="Image_121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6" name="Image_122" descr="Image_122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822733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J5*18.87</f>
        <v>0</v>
      </c>
      <c r="L5" s="5"/>
    </row>
    <row r="6" spans="1:12" customHeight="1" ht="105" outlineLevel="4">
      <c r="A6" s="1"/>
      <c r="B6" s="1">
        <v>822734</v>
      </c>
      <c r="C6" s="1" t="s">
        <v>18</v>
      </c>
      <c r="D6" s="1"/>
      <c r="E6" s="2" t="s">
        <v>19</v>
      </c>
      <c r="F6" s="2" t="s">
        <v>20</v>
      </c>
      <c r="G6" s="2" t="s">
        <v>16</v>
      </c>
      <c r="H6" s="2">
        <v>0</v>
      </c>
      <c r="I6" s="1">
        <v>0</v>
      </c>
      <c r="J6" s="3" t="s">
        <v>17</v>
      </c>
      <c r="K6" s="2" t="str">
        <f>J6*15.64</f>
        <v>0</v>
      </c>
      <c r="L6" s="5"/>
    </row>
    <row r="7" spans="1:12" customHeight="1" ht="105" outlineLevel="4">
      <c r="A7" s="1"/>
      <c r="B7" s="1">
        <v>822735</v>
      </c>
      <c r="C7" s="1" t="s">
        <v>21</v>
      </c>
      <c r="D7" s="1"/>
      <c r="E7" s="2" t="s">
        <v>22</v>
      </c>
      <c r="F7" s="2" t="s">
        <v>23</v>
      </c>
      <c r="G7" s="2" t="s">
        <v>16</v>
      </c>
      <c r="H7" s="2">
        <v>0</v>
      </c>
      <c r="I7" s="1">
        <v>0</v>
      </c>
      <c r="J7" s="3" t="s">
        <v>17</v>
      </c>
      <c r="K7" s="2" t="str">
        <f>J7*18.02</f>
        <v>0</v>
      </c>
      <c r="L7" s="5"/>
    </row>
    <row r="8" spans="1:12" customHeight="1" ht="105" outlineLevel="4">
      <c r="A8" s="1"/>
      <c r="B8" s="1">
        <v>822736</v>
      </c>
      <c r="C8" s="1" t="s">
        <v>24</v>
      </c>
      <c r="D8" s="1"/>
      <c r="E8" s="2" t="s">
        <v>25</v>
      </c>
      <c r="F8" s="2" t="s">
        <v>26</v>
      </c>
      <c r="G8" s="2" t="s">
        <v>27</v>
      </c>
      <c r="H8" s="2">
        <v>0</v>
      </c>
      <c r="I8" s="1">
        <v>0</v>
      </c>
      <c r="J8" s="3" t="s">
        <v>17</v>
      </c>
      <c r="K8" s="2" t="str">
        <f>J8*19.72</f>
        <v>0</v>
      </c>
      <c r="L8" s="5"/>
    </row>
    <row r="9" spans="1:12" customHeight="1" ht="105" outlineLevel="4">
      <c r="A9" s="1"/>
      <c r="B9" s="1">
        <v>822737</v>
      </c>
      <c r="C9" s="1" t="s">
        <v>28</v>
      </c>
      <c r="D9" s="1"/>
      <c r="E9" s="2" t="s">
        <v>29</v>
      </c>
      <c r="F9" s="2" t="s">
        <v>30</v>
      </c>
      <c r="G9" s="2" t="s">
        <v>27</v>
      </c>
      <c r="H9" s="2">
        <v>0</v>
      </c>
      <c r="I9" s="1">
        <v>0</v>
      </c>
      <c r="J9" s="3" t="s">
        <v>17</v>
      </c>
      <c r="K9" s="2" t="str">
        <f>J9*20.06</f>
        <v>0</v>
      </c>
      <c r="L9" s="5"/>
    </row>
    <row r="10" spans="1:12" customHeight="1" ht="105" outlineLevel="4">
      <c r="A10" s="1"/>
      <c r="B10" s="1">
        <v>822740</v>
      </c>
      <c r="C10" s="1" t="s">
        <v>31</v>
      </c>
      <c r="D10" s="1"/>
      <c r="E10" s="2" t="s">
        <v>32</v>
      </c>
      <c r="F10" s="2" t="s">
        <v>33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J10*58.82</f>
        <v>0</v>
      </c>
      <c r="L10" s="5"/>
    </row>
    <row r="11" spans="1:12" customHeight="1" ht="105" outlineLevel="4">
      <c r="A11" s="1"/>
      <c r="B11" s="1">
        <v>822745</v>
      </c>
      <c r="C11" s="1" t="s">
        <v>34</v>
      </c>
      <c r="D11" s="1"/>
      <c r="E11" s="2" t="s">
        <v>35</v>
      </c>
      <c r="F11" s="2" t="s">
        <v>36</v>
      </c>
      <c r="G11" s="2">
        <v>0</v>
      </c>
      <c r="H11" s="2">
        <v>0</v>
      </c>
      <c r="I11" s="1">
        <v>0</v>
      </c>
      <c r="J11" s="3" t="s">
        <v>17</v>
      </c>
      <c r="K11" s="2" t="str">
        <f>J11*17.34</f>
        <v>0</v>
      </c>
      <c r="L11" s="5"/>
    </row>
    <row r="12" spans="1:12" customHeight="1" ht="105" outlineLevel="4">
      <c r="A12" s="1"/>
      <c r="B12" s="1">
        <v>822746</v>
      </c>
      <c r="C12" s="1" t="s">
        <v>37</v>
      </c>
      <c r="D12" s="1"/>
      <c r="E12" s="2" t="s">
        <v>38</v>
      </c>
      <c r="F12" s="2" t="s">
        <v>39</v>
      </c>
      <c r="G12" s="2" t="s">
        <v>27</v>
      </c>
      <c r="H12" s="2">
        <v>0</v>
      </c>
      <c r="I12" s="1">
        <v>0</v>
      </c>
      <c r="J12" s="3" t="s">
        <v>17</v>
      </c>
      <c r="K12" s="2" t="str">
        <f>J12*27.71</f>
        <v>0</v>
      </c>
      <c r="L12" s="5"/>
    </row>
    <row r="13" spans="1:12" outlineLevel="2">
      <c r="A13" s="8" t="s">
        <v>40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customHeight="1" ht="105" outlineLevel="4">
      <c r="A14" s="1"/>
      <c r="B14" s="1">
        <v>822750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17</v>
      </c>
      <c r="K14" s="2" t="str">
        <f>J14*4.25</f>
        <v>0</v>
      </c>
      <c r="L14" s="5"/>
    </row>
    <row r="15" spans="1:12" customHeight="1" ht="105" outlineLevel="4">
      <c r="A15" s="1"/>
      <c r="B15" s="1">
        <v>822751</v>
      </c>
      <c r="C15" s="1" t="s">
        <v>44</v>
      </c>
      <c r="D15" s="1"/>
      <c r="E15" s="2" t="s">
        <v>45</v>
      </c>
      <c r="F15" s="2" t="s">
        <v>43</v>
      </c>
      <c r="G15" s="2">
        <v>0</v>
      </c>
      <c r="H15" s="2">
        <v>0</v>
      </c>
      <c r="I15" s="1">
        <v>0</v>
      </c>
      <c r="J15" s="3" t="s">
        <v>17</v>
      </c>
      <c r="K15" s="2" t="str">
        <f>J15*4.25</f>
        <v>0</v>
      </c>
      <c r="L15" s="5"/>
    </row>
    <row r="16" spans="1:12" customHeight="1" ht="105" outlineLevel="4">
      <c r="A16" s="1"/>
      <c r="B16" s="1">
        <v>822752</v>
      </c>
      <c r="C16" s="1" t="s">
        <v>46</v>
      </c>
      <c r="D16" s="1"/>
      <c r="E16" s="2" t="s">
        <v>47</v>
      </c>
      <c r="F16" s="2" t="s">
        <v>43</v>
      </c>
      <c r="G16" s="2">
        <v>0</v>
      </c>
      <c r="H16" s="2">
        <v>0</v>
      </c>
      <c r="I16" s="1">
        <v>0</v>
      </c>
      <c r="J16" s="3" t="s">
        <v>17</v>
      </c>
      <c r="K16" s="2" t="str">
        <f>J16*4.25</f>
        <v>0</v>
      </c>
      <c r="L16" s="5"/>
    </row>
    <row r="17" spans="1:12" customHeight="1" ht="105" outlineLevel="4">
      <c r="A17" s="1"/>
      <c r="B17" s="1">
        <v>822753</v>
      </c>
      <c r="C17" s="1" t="s">
        <v>48</v>
      </c>
      <c r="D17" s="1"/>
      <c r="E17" s="2" t="s">
        <v>49</v>
      </c>
      <c r="F17" s="2" t="s">
        <v>50</v>
      </c>
      <c r="G17" s="2">
        <v>0</v>
      </c>
      <c r="H17" s="2">
        <v>0</v>
      </c>
      <c r="I17" s="1">
        <v>0</v>
      </c>
      <c r="J17" s="3" t="s">
        <v>17</v>
      </c>
      <c r="K17" s="2" t="str">
        <f>J17*1.70</f>
        <v>0</v>
      </c>
      <c r="L17" s="5"/>
    </row>
    <row r="18" spans="1:12" customHeight="1" ht="105" outlineLevel="4">
      <c r="A18" s="1"/>
      <c r="B18" s="1">
        <v>822754</v>
      </c>
      <c r="C18" s="1" t="s">
        <v>51</v>
      </c>
      <c r="D18" s="1"/>
      <c r="E18" s="2" t="s">
        <v>52</v>
      </c>
      <c r="F18" s="2" t="s">
        <v>50</v>
      </c>
      <c r="G18" s="2" t="s">
        <v>16</v>
      </c>
      <c r="H18" s="2">
        <v>0</v>
      </c>
      <c r="I18" s="1">
        <v>0</v>
      </c>
      <c r="J18" s="3" t="s">
        <v>17</v>
      </c>
      <c r="K18" s="2" t="str">
        <f>J18*1.70</f>
        <v>0</v>
      </c>
      <c r="L18" s="5"/>
    </row>
    <row r="19" spans="1:12" customHeight="1" ht="105" outlineLevel="4">
      <c r="A19" s="1"/>
      <c r="B19" s="1">
        <v>822756</v>
      </c>
      <c r="C19" s="1" t="s">
        <v>53</v>
      </c>
      <c r="D19" s="1"/>
      <c r="E19" s="2" t="s">
        <v>54</v>
      </c>
      <c r="F19" s="2" t="s">
        <v>55</v>
      </c>
      <c r="G19" s="2" t="s">
        <v>16</v>
      </c>
      <c r="H19" s="2">
        <v>0</v>
      </c>
      <c r="I19" s="1">
        <v>0</v>
      </c>
      <c r="J19" s="3" t="s">
        <v>17</v>
      </c>
      <c r="K19" s="2" t="str">
        <f>J19*4.08</f>
        <v>0</v>
      </c>
      <c r="L19" s="5"/>
    </row>
    <row r="20" spans="1:12" customHeight="1" ht="105" outlineLevel="4">
      <c r="A20" s="1"/>
      <c r="B20" s="1">
        <v>822762</v>
      </c>
      <c r="C20" s="1" t="s">
        <v>56</v>
      </c>
      <c r="D20" s="1"/>
      <c r="E20" s="2" t="s">
        <v>57</v>
      </c>
      <c r="F20" s="2" t="s">
        <v>50</v>
      </c>
      <c r="G20" s="2">
        <v>0</v>
      </c>
      <c r="H20" s="2">
        <v>0</v>
      </c>
      <c r="I20" s="1">
        <v>0</v>
      </c>
      <c r="J20" s="3" t="s">
        <v>17</v>
      </c>
      <c r="K20" s="2" t="str">
        <f>J20*1.70</f>
        <v>0</v>
      </c>
      <c r="L20" s="5"/>
    </row>
    <row r="21" spans="1:12" customHeight="1" ht="105" outlineLevel="4">
      <c r="A21" s="1"/>
      <c r="B21" s="1">
        <v>822763</v>
      </c>
      <c r="C21" s="1" t="s">
        <v>58</v>
      </c>
      <c r="D21" s="1"/>
      <c r="E21" s="2" t="s">
        <v>59</v>
      </c>
      <c r="F21" s="2" t="s">
        <v>60</v>
      </c>
      <c r="G21" s="2">
        <v>0</v>
      </c>
      <c r="H21" s="2">
        <v>0</v>
      </c>
      <c r="I21" s="1">
        <v>0</v>
      </c>
      <c r="J21" s="3" t="s">
        <v>17</v>
      </c>
      <c r="K21" s="2" t="str">
        <f>J21*2.55</f>
        <v>0</v>
      </c>
      <c r="L21" s="5"/>
    </row>
    <row r="22" spans="1:12" customHeight="1" ht="105" outlineLevel="4">
      <c r="A22" s="1"/>
      <c r="B22" s="1">
        <v>822764</v>
      </c>
      <c r="C22" s="1" t="s">
        <v>61</v>
      </c>
      <c r="D22" s="1"/>
      <c r="E22" s="2" t="s">
        <v>62</v>
      </c>
      <c r="F22" s="2" t="s">
        <v>60</v>
      </c>
      <c r="G22" s="2" t="s">
        <v>63</v>
      </c>
      <c r="H22" s="2">
        <v>0</v>
      </c>
      <c r="I22" s="1">
        <v>0</v>
      </c>
      <c r="J22" s="3" t="s">
        <v>17</v>
      </c>
      <c r="K22" s="2" t="str">
        <f>J22*2.55</f>
        <v>0</v>
      </c>
      <c r="L22" s="5"/>
    </row>
    <row r="23" spans="1:12" customHeight="1" ht="105" outlineLevel="4">
      <c r="A23" s="1"/>
      <c r="B23" s="1">
        <v>822765</v>
      </c>
      <c r="C23" s="1" t="s">
        <v>64</v>
      </c>
      <c r="D23" s="1"/>
      <c r="E23" s="2" t="s">
        <v>65</v>
      </c>
      <c r="F23" s="2" t="s">
        <v>66</v>
      </c>
      <c r="G23" s="2">
        <v>0</v>
      </c>
      <c r="H23" s="2">
        <v>0</v>
      </c>
      <c r="I23" s="1">
        <v>0</v>
      </c>
      <c r="J23" s="3" t="s">
        <v>17</v>
      </c>
      <c r="K23" s="2" t="str">
        <f>J23*0.00</f>
        <v>0</v>
      </c>
      <c r="L23" s="5"/>
    </row>
    <row r="24" spans="1:12" customHeight="1" ht="105" outlineLevel="4">
      <c r="A24" s="1"/>
      <c r="B24" s="1">
        <v>822766</v>
      </c>
      <c r="C24" s="1" t="s">
        <v>67</v>
      </c>
      <c r="D24" s="1"/>
      <c r="E24" s="2" t="s">
        <v>68</v>
      </c>
      <c r="F24" s="2" t="s">
        <v>69</v>
      </c>
      <c r="G24" s="2">
        <v>10</v>
      </c>
      <c r="H24" s="2">
        <v>0</v>
      </c>
      <c r="I24" s="1">
        <v>0</v>
      </c>
      <c r="J24" s="3" t="s">
        <v>17</v>
      </c>
      <c r="K24" s="2" t="str">
        <f>J24*63.92</f>
        <v>0</v>
      </c>
      <c r="L24" s="5"/>
    </row>
    <row r="25" spans="1:12" customHeight="1" ht="105" outlineLevel="4">
      <c r="A25" s="1"/>
      <c r="B25" s="1">
        <v>822767</v>
      </c>
      <c r="C25" s="1" t="s">
        <v>70</v>
      </c>
      <c r="D25" s="1"/>
      <c r="E25" s="2" t="s">
        <v>71</v>
      </c>
      <c r="F25" s="2" t="s">
        <v>72</v>
      </c>
      <c r="G25" s="2">
        <v>5</v>
      </c>
      <c r="H25" s="2">
        <v>0</v>
      </c>
      <c r="I25" s="1">
        <v>0</v>
      </c>
      <c r="J25" s="3" t="s">
        <v>17</v>
      </c>
      <c r="K25" s="2" t="str">
        <f>J25*41.65</f>
        <v>0</v>
      </c>
      <c r="L25" s="5"/>
    </row>
    <row r="26" spans="1:12" customHeight="1" ht="105" outlineLevel="4">
      <c r="A26" s="1"/>
      <c r="B26" s="1">
        <v>822768</v>
      </c>
      <c r="C26" s="1" t="s">
        <v>73</v>
      </c>
      <c r="D26" s="1"/>
      <c r="E26" s="2" t="s">
        <v>74</v>
      </c>
      <c r="F26" s="2" t="s">
        <v>75</v>
      </c>
      <c r="G26" s="2">
        <v>0</v>
      </c>
      <c r="H26" s="2">
        <v>0</v>
      </c>
      <c r="I26" s="1">
        <v>0</v>
      </c>
      <c r="J26" s="3" t="s">
        <v>17</v>
      </c>
      <c r="K26" s="2" t="str">
        <f>J26*859.69</f>
        <v>0</v>
      </c>
      <c r="L26" s="5"/>
    </row>
    <row r="27" spans="1:12" customHeight="1" ht="105" outlineLevel="4">
      <c r="A27" s="1"/>
      <c r="B27" s="1">
        <v>822769</v>
      </c>
      <c r="C27" s="1" t="s">
        <v>76</v>
      </c>
      <c r="D27" s="1"/>
      <c r="E27" s="2" t="s">
        <v>77</v>
      </c>
      <c r="F27" s="2" t="s">
        <v>66</v>
      </c>
      <c r="G27" s="2">
        <v>0</v>
      </c>
      <c r="H27" s="2">
        <v>0</v>
      </c>
      <c r="I27" s="1">
        <v>0</v>
      </c>
      <c r="J27" s="3" t="s">
        <v>17</v>
      </c>
      <c r="K27" s="2" t="str">
        <f>J27*0.00</f>
        <v>0</v>
      </c>
      <c r="L27" s="5"/>
    </row>
    <row r="28" spans="1:12" customHeight="1" ht="105" outlineLevel="4">
      <c r="A28" s="1"/>
      <c r="B28" s="1">
        <v>822770</v>
      </c>
      <c r="C28" s="1" t="s">
        <v>78</v>
      </c>
      <c r="D28" s="1"/>
      <c r="E28" s="2" t="s">
        <v>79</v>
      </c>
      <c r="F28" s="2" t="s">
        <v>66</v>
      </c>
      <c r="G28" s="2">
        <v>0</v>
      </c>
      <c r="H28" s="2">
        <v>0</v>
      </c>
      <c r="I28" s="1">
        <v>0</v>
      </c>
      <c r="J28" s="3" t="s">
        <v>17</v>
      </c>
      <c r="K28" s="2" t="str">
        <f>J28*0.00</f>
        <v>0</v>
      </c>
      <c r="L28" s="5"/>
    </row>
    <row r="29" spans="1:12" customHeight="1" ht="105" outlineLevel="4">
      <c r="A29" s="1"/>
      <c r="B29" s="1">
        <v>822771</v>
      </c>
      <c r="C29" s="1" t="s">
        <v>80</v>
      </c>
      <c r="D29" s="1"/>
      <c r="E29" s="2" t="s">
        <v>81</v>
      </c>
      <c r="F29" s="2" t="s">
        <v>82</v>
      </c>
      <c r="G29" s="2">
        <v>0</v>
      </c>
      <c r="H29" s="2">
        <v>0</v>
      </c>
      <c r="I29" s="1">
        <v>0</v>
      </c>
      <c r="J29" s="3" t="s">
        <v>17</v>
      </c>
      <c r="K29" s="2" t="str">
        <f>J29*38578.10</f>
        <v>0</v>
      </c>
      <c r="L29" s="5"/>
    </row>
    <row r="30" spans="1:12" customHeight="1" ht="105" outlineLevel="4">
      <c r="A30" s="1"/>
      <c r="B30" s="1">
        <v>822772</v>
      </c>
      <c r="C30" s="1" t="s">
        <v>83</v>
      </c>
      <c r="D30" s="1"/>
      <c r="E30" s="2" t="s">
        <v>84</v>
      </c>
      <c r="F30" s="2" t="s">
        <v>60</v>
      </c>
      <c r="G30" s="2">
        <v>0</v>
      </c>
      <c r="H30" s="2">
        <v>0</v>
      </c>
      <c r="I30" s="1">
        <v>0</v>
      </c>
      <c r="J30" s="3" t="s">
        <v>17</v>
      </c>
      <c r="K30" s="2" t="str">
        <f>J30*2.55</f>
        <v>0</v>
      </c>
      <c r="L30" s="5"/>
    </row>
    <row r="31" spans="1:12" customHeight="1" ht="105" outlineLevel="4">
      <c r="A31" s="1"/>
      <c r="B31" s="1">
        <v>822773</v>
      </c>
      <c r="C31" s="1" t="s">
        <v>85</v>
      </c>
      <c r="D31" s="1"/>
      <c r="E31" s="2" t="s">
        <v>86</v>
      </c>
      <c r="F31" s="2" t="s">
        <v>60</v>
      </c>
      <c r="G31" s="2">
        <v>0</v>
      </c>
      <c r="H31" s="2">
        <v>0</v>
      </c>
      <c r="I31" s="1">
        <v>0</v>
      </c>
      <c r="J31" s="3" t="s">
        <v>17</v>
      </c>
      <c r="K31" s="2" t="str">
        <f>J31*2.55</f>
        <v>0</v>
      </c>
      <c r="L31" s="5"/>
    </row>
    <row r="32" spans="1:12" customHeight="1" ht="105" outlineLevel="4">
      <c r="A32" s="1"/>
      <c r="B32" s="1">
        <v>822777</v>
      </c>
      <c r="C32" s="1" t="s">
        <v>87</v>
      </c>
      <c r="D32" s="1"/>
      <c r="E32" s="2" t="s">
        <v>88</v>
      </c>
      <c r="F32" s="2" t="s">
        <v>89</v>
      </c>
      <c r="G32" s="2">
        <v>0</v>
      </c>
      <c r="H32" s="2">
        <v>0</v>
      </c>
      <c r="I32" s="1">
        <v>0</v>
      </c>
      <c r="J32" s="3" t="s">
        <v>17</v>
      </c>
      <c r="K32" s="2" t="str">
        <f>J32*24.48</f>
        <v>0</v>
      </c>
      <c r="L32" s="5"/>
    </row>
    <row r="33" spans="1:12" customHeight="1" ht="105" outlineLevel="4">
      <c r="A33" s="1"/>
      <c r="B33" s="1">
        <v>822778</v>
      </c>
      <c r="C33" s="1" t="s">
        <v>90</v>
      </c>
      <c r="D33" s="1"/>
      <c r="E33" s="2" t="s">
        <v>91</v>
      </c>
      <c r="F33" s="2" t="s">
        <v>92</v>
      </c>
      <c r="G33" s="2">
        <v>0</v>
      </c>
      <c r="H33" s="2">
        <v>0</v>
      </c>
      <c r="I33" s="1">
        <v>0</v>
      </c>
      <c r="J33" s="3" t="s">
        <v>17</v>
      </c>
      <c r="K33" s="2" t="str">
        <f>J33*8.50</f>
        <v>0</v>
      </c>
      <c r="L33" s="5"/>
    </row>
    <row r="34" spans="1:12" customHeight="1" ht="105" outlineLevel="4">
      <c r="A34" s="1"/>
      <c r="B34" s="1">
        <v>822779</v>
      </c>
      <c r="C34" s="1" t="s">
        <v>93</v>
      </c>
      <c r="D34" s="1"/>
      <c r="E34" s="2" t="s">
        <v>94</v>
      </c>
      <c r="F34" s="2" t="s">
        <v>95</v>
      </c>
      <c r="G34" s="2">
        <v>0</v>
      </c>
      <c r="H34" s="2">
        <v>0</v>
      </c>
      <c r="I34" s="1">
        <v>0</v>
      </c>
      <c r="J34" s="3" t="s">
        <v>17</v>
      </c>
      <c r="K34" s="2" t="str">
        <f>J34*17.17</f>
        <v>0</v>
      </c>
      <c r="L34" s="5"/>
    </row>
    <row r="35" spans="1:12" customHeight="1" ht="105" outlineLevel="4">
      <c r="A35" s="1"/>
      <c r="B35" s="1">
        <v>825152</v>
      </c>
      <c r="C35" s="1" t="s">
        <v>96</v>
      </c>
      <c r="D35" s="1"/>
      <c r="E35" s="2" t="s">
        <v>97</v>
      </c>
      <c r="F35" s="2" t="s">
        <v>50</v>
      </c>
      <c r="G35" s="2">
        <v>0</v>
      </c>
      <c r="H35" s="2">
        <v>0</v>
      </c>
      <c r="I35" s="1">
        <v>0</v>
      </c>
      <c r="J35" s="3" t="s">
        <v>98</v>
      </c>
      <c r="K35" s="2" t="str">
        <f>J35*1.70</f>
        <v>0</v>
      </c>
      <c r="L35" s="5"/>
    </row>
    <row r="36" spans="1:12" customHeight="1" ht="105" outlineLevel="4">
      <c r="A36" s="1"/>
      <c r="B36" s="1">
        <v>822747</v>
      </c>
      <c r="C36" s="1" t="s">
        <v>99</v>
      </c>
      <c r="D36" s="1" t="s">
        <v>100</v>
      </c>
      <c r="E36" s="2" t="s">
        <v>101</v>
      </c>
      <c r="F36" s="2" t="s">
        <v>102</v>
      </c>
      <c r="G36" s="2" t="s">
        <v>16</v>
      </c>
      <c r="H36" s="2" t="s">
        <v>63</v>
      </c>
      <c r="I36" s="1">
        <v>0</v>
      </c>
      <c r="J36" s="3" t="s">
        <v>17</v>
      </c>
      <c r="K36" s="2" t="str">
        <f>J36*132.00</f>
        <v>0</v>
      </c>
      <c r="L36" s="5"/>
    </row>
    <row r="37" spans="1:12" customHeight="1" ht="105" outlineLevel="4">
      <c r="A37" s="1"/>
      <c r="B37" s="1">
        <v>822748</v>
      </c>
      <c r="C37" s="1" t="s">
        <v>103</v>
      </c>
      <c r="D37" s="1" t="s">
        <v>104</v>
      </c>
      <c r="E37" s="2" t="s">
        <v>105</v>
      </c>
      <c r="F37" s="2" t="s">
        <v>106</v>
      </c>
      <c r="G37" s="2" t="s">
        <v>107</v>
      </c>
      <c r="H37" s="2" t="s">
        <v>108</v>
      </c>
      <c r="I37" s="1">
        <v>0</v>
      </c>
      <c r="J37" s="3" t="s">
        <v>17</v>
      </c>
      <c r="K37" s="2" t="str">
        <f>J37*165.00</f>
        <v>0</v>
      </c>
      <c r="L37" s="5"/>
    </row>
    <row r="38" spans="1:12" customHeight="1" ht="105" outlineLevel="4">
      <c r="A38" s="1"/>
      <c r="B38" s="1">
        <v>822749</v>
      </c>
      <c r="C38" s="1" t="s">
        <v>109</v>
      </c>
      <c r="D38" s="1" t="s">
        <v>110</v>
      </c>
      <c r="E38" s="2" t="s">
        <v>111</v>
      </c>
      <c r="F38" s="2" t="s">
        <v>112</v>
      </c>
      <c r="G38" s="2" t="s">
        <v>27</v>
      </c>
      <c r="H38" s="2">
        <v>0</v>
      </c>
      <c r="I38" s="1">
        <v>0</v>
      </c>
      <c r="J38" s="3" t="s">
        <v>17</v>
      </c>
      <c r="K38" s="2" t="str">
        <f>J38*208.00</f>
        <v>0</v>
      </c>
      <c r="L38" s="5"/>
    </row>
    <row r="39" spans="1:12" customHeight="1" ht="105" outlineLevel="4">
      <c r="A39" s="1"/>
      <c r="B39" s="1">
        <v>837257</v>
      </c>
      <c r="C39" s="1" t="s">
        <v>113</v>
      </c>
      <c r="D39" s="1" t="s">
        <v>114</v>
      </c>
      <c r="E39" s="2" t="s">
        <v>115</v>
      </c>
      <c r="F39" s="2" t="s">
        <v>116</v>
      </c>
      <c r="G39" s="2" t="s">
        <v>16</v>
      </c>
      <c r="H39" s="2" t="s">
        <v>107</v>
      </c>
      <c r="I39" s="1">
        <v>0</v>
      </c>
      <c r="J39" s="3" t="s">
        <v>17</v>
      </c>
      <c r="K39" s="2" t="str">
        <f>J39*118.00</f>
        <v>0</v>
      </c>
      <c r="L39" s="5"/>
    </row>
    <row r="40" spans="1:12" outlineLevel="1">
      <c r="A40" s="7" t="s">
        <v>117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5"/>
    </row>
    <row r="41" spans="1:12" outlineLevel="2">
      <c r="A41" s="8" t="s">
        <v>118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878813</v>
      </c>
      <c r="C42" s="1" t="s">
        <v>119</v>
      </c>
      <c r="D42" s="1" t="s">
        <v>120</v>
      </c>
      <c r="E42" s="2" t="s">
        <v>121</v>
      </c>
      <c r="F42" s="2" t="s">
        <v>122</v>
      </c>
      <c r="G42" s="2">
        <v>0</v>
      </c>
      <c r="H42" s="2" t="s">
        <v>123</v>
      </c>
      <c r="I42" s="1">
        <v>0</v>
      </c>
      <c r="J42" s="3" t="s">
        <v>17</v>
      </c>
      <c r="K42" s="2" t="str">
        <f>J42*1892.00</f>
        <v>0</v>
      </c>
      <c r="L42" s="5"/>
    </row>
    <row r="43" spans="1:12" outlineLevel="2">
      <c r="A43" s="8" t="s">
        <v>124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5"/>
    </row>
    <row r="44" spans="1:12" customHeight="1" ht="105" outlineLevel="4">
      <c r="A44" s="1"/>
      <c r="B44" s="1">
        <v>868499</v>
      </c>
      <c r="C44" s="1" t="s">
        <v>125</v>
      </c>
      <c r="D44" s="1"/>
      <c r="E44" s="2" t="s">
        <v>126</v>
      </c>
      <c r="F44" s="2" t="s">
        <v>127</v>
      </c>
      <c r="G44" s="2" t="s">
        <v>16</v>
      </c>
      <c r="H44" s="2">
        <v>0</v>
      </c>
      <c r="I44" s="1">
        <v>0</v>
      </c>
      <c r="J44" s="3" t="s">
        <v>17</v>
      </c>
      <c r="K44" s="2" t="str">
        <f>J44*2800.00</f>
        <v>0</v>
      </c>
      <c r="L44" s="5"/>
    </row>
    <row r="45" spans="1:12" customHeight="1" ht="105" outlineLevel="4">
      <c r="A45" s="1"/>
      <c r="B45" s="1">
        <v>868500</v>
      </c>
      <c r="C45" s="1" t="s">
        <v>128</v>
      </c>
      <c r="D45" s="1"/>
      <c r="E45" s="2" t="s">
        <v>129</v>
      </c>
      <c r="F45" s="2" t="s">
        <v>130</v>
      </c>
      <c r="G45" s="2" t="s">
        <v>123</v>
      </c>
      <c r="H45" s="2">
        <v>0</v>
      </c>
      <c r="I45" s="1">
        <v>0</v>
      </c>
      <c r="J45" s="3" t="s">
        <v>17</v>
      </c>
      <c r="K45" s="2" t="str">
        <f>J45*2962.40</f>
        <v>0</v>
      </c>
      <c r="L45" s="5"/>
    </row>
    <row r="46" spans="1:12" customHeight="1" ht="105" outlineLevel="4">
      <c r="A46" s="1"/>
      <c r="B46" s="1">
        <v>890161</v>
      </c>
      <c r="C46" s="1" t="s">
        <v>131</v>
      </c>
      <c r="D46" s="1"/>
      <c r="E46" s="2" t="s">
        <v>132</v>
      </c>
      <c r="F46" s="2" t="s">
        <v>133</v>
      </c>
      <c r="G46" s="2" t="s">
        <v>16</v>
      </c>
      <c r="H46" s="2">
        <v>0</v>
      </c>
      <c r="I46" s="1">
        <v>0</v>
      </c>
      <c r="J46" s="3" t="s">
        <v>17</v>
      </c>
      <c r="K46" s="2" t="str">
        <f>J46*1400.00</f>
        <v>0</v>
      </c>
      <c r="L46" s="5"/>
    </row>
    <row r="47" spans="1:12" outlineLevel="4">
      <c r="A47" s="1"/>
      <c r="B47" s="1">
        <v>890162</v>
      </c>
      <c r="C47" s="1" t="s">
        <v>134</v>
      </c>
      <c r="D47" s="1"/>
      <c r="E47" s="2" t="s">
        <v>135</v>
      </c>
      <c r="F47" s="2" t="s">
        <v>136</v>
      </c>
      <c r="G47" s="2" t="s">
        <v>16</v>
      </c>
      <c r="H47" s="2">
        <v>0</v>
      </c>
      <c r="I47" s="1">
        <v>0</v>
      </c>
      <c r="J47" s="3" t="s">
        <v>17</v>
      </c>
      <c r="K47" s="2" t="str">
        <f>J47*1481.20</f>
        <v>0</v>
      </c>
      <c r="L47" s="5"/>
    </row>
    <row r="48" spans="1:12" customHeight="1" ht="105" outlineLevel="4">
      <c r="A48" s="1"/>
      <c r="B48" s="1">
        <v>889446</v>
      </c>
      <c r="C48" s="1" t="s">
        <v>137</v>
      </c>
      <c r="D48" s="1"/>
      <c r="E48" s="2" t="s">
        <v>138</v>
      </c>
      <c r="F48" s="2" t="s">
        <v>139</v>
      </c>
      <c r="G48" s="2" t="s">
        <v>107</v>
      </c>
      <c r="H48" s="2">
        <v>0</v>
      </c>
      <c r="I48" s="1">
        <v>0</v>
      </c>
      <c r="J48" s="3" t="s">
        <v>17</v>
      </c>
      <c r="K48" s="2" t="str">
        <f>J48*890.00</f>
        <v>0</v>
      </c>
      <c r="L48" s="5"/>
    </row>
    <row r="49" spans="1:12" outlineLevel="1">
      <c r="A49" s="7" t="s">
        <v>140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5"/>
    </row>
    <row r="50" spans="1:12" outlineLevel="2">
      <c r="A50" s="8" t="s">
        <v>141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5"/>
    </row>
    <row r="51" spans="1:12" customHeight="1" ht="105" outlineLevel="4">
      <c r="A51" s="1"/>
      <c r="B51" s="1">
        <v>822728</v>
      </c>
      <c r="C51" s="1" t="s">
        <v>142</v>
      </c>
      <c r="D51" s="1" t="s">
        <v>143</v>
      </c>
      <c r="E51" s="2" t="s">
        <v>144</v>
      </c>
      <c r="F51" s="2" t="s">
        <v>145</v>
      </c>
      <c r="G51" s="2" t="s">
        <v>27</v>
      </c>
      <c r="H51" s="2">
        <v>0</v>
      </c>
      <c r="I51" s="1">
        <v>0</v>
      </c>
      <c r="J51" s="3" t="s">
        <v>17</v>
      </c>
      <c r="K51" s="2" t="str">
        <f>J51*319.81</f>
        <v>0</v>
      </c>
      <c r="L51" s="5"/>
    </row>
    <row r="52" spans="1:12" customHeight="1" ht="105" outlineLevel="4">
      <c r="A52" s="1"/>
      <c r="B52" s="1">
        <v>822729</v>
      </c>
      <c r="C52" s="1" t="s">
        <v>146</v>
      </c>
      <c r="D52" s="1" t="s">
        <v>147</v>
      </c>
      <c r="E52" s="2" t="s">
        <v>148</v>
      </c>
      <c r="F52" s="2" t="s">
        <v>149</v>
      </c>
      <c r="G52" s="2">
        <v>5</v>
      </c>
      <c r="H52" s="2">
        <v>0</v>
      </c>
      <c r="I52" s="1">
        <v>0</v>
      </c>
      <c r="J52" s="3" t="s">
        <v>17</v>
      </c>
      <c r="K52" s="2" t="str">
        <f>J52*464.10</f>
        <v>0</v>
      </c>
      <c r="L52" s="5"/>
    </row>
    <row r="53" spans="1:12" outlineLevel="2">
      <c r="A53" s="8" t="s">
        <v>150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5"/>
    </row>
    <row r="54" spans="1:12" customHeight="1" ht="105" outlineLevel="4">
      <c r="A54" s="1"/>
      <c r="B54" s="1">
        <v>822702</v>
      </c>
      <c r="C54" s="1" t="s">
        <v>151</v>
      </c>
      <c r="D54" s="1"/>
      <c r="E54" s="2" t="s">
        <v>152</v>
      </c>
      <c r="F54" s="2" t="s">
        <v>153</v>
      </c>
      <c r="G54" s="2" t="s">
        <v>16</v>
      </c>
      <c r="H54" s="2">
        <v>0</v>
      </c>
      <c r="I54" s="1">
        <v>0</v>
      </c>
      <c r="J54" s="3" t="s">
        <v>17</v>
      </c>
      <c r="K54" s="2" t="str">
        <f>J54*203.38</f>
        <v>0</v>
      </c>
      <c r="L54" s="5"/>
    </row>
    <row r="55" spans="1:12" customHeight="1" ht="105" outlineLevel="4">
      <c r="A55" s="1"/>
      <c r="B55" s="1">
        <v>822703</v>
      </c>
      <c r="C55" s="1" t="s">
        <v>154</v>
      </c>
      <c r="D55" s="1"/>
      <c r="E55" s="2" t="s">
        <v>155</v>
      </c>
      <c r="F55" s="2" t="s">
        <v>156</v>
      </c>
      <c r="G55" s="2" t="s">
        <v>27</v>
      </c>
      <c r="H55" s="2">
        <v>0</v>
      </c>
      <c r="I55" s="1">
        <v>0</v>
      </c>
      <c r="J55" s="3" t="s">
        <v>17</v>
      </c>
      <c r="K55" s="2" t="str">
        <f>J55*258.88</f>
        <v>0</v>
      </c>
      <c r="L55" s="5"/>
    </row>
    <row r="56" spans="1:12" customHeight="1" ht="105" outlineLevel="4">
      <c r="A56" s="1"/>
      <c r="B56" s="1">
        <v>822704</v>
      </c>
      <c r="C56" s="1" t="s">
        <v>157</v>
      </c>
      <c r="D56" s="1"/>
      <c r="E56" s="2" t="s">
        <v>158</v>
      </c>
      <c r="F56" s="2" t="s">
        <v>159</v>
      </c>
      <c r="G56" s="2" t="s">
        <v>27</v>
      </c>
      <c r="H56" s="2">
        <v>0</v>
      </c>
      <c r="I56" s="1">
        <v>0</v>
      </c>
      <c r="J56" s="3" t="s">
        <v>17</v>
      </c>
      <c r="K56" s="2" t="str">
        <f>J56*381.34</f>
        <v>0</v>
      </c>
      <c r="L56" s="5"/>
    </row>
    <row r="57" spans="1:12" customHeight="1" ht="105" outlineLevel="4">
      <c r="A57" s="1"/>
      <c r="B57" s="1">
        <v>822705</v>
      </c>
      <c r="C57" s="1" t="s">
        <v>160</v>
      </c>
      <c r="D57" s="1" t="s">
        <v>161</v>
      </c>
      <c r="E57" s="2" t="s">
        <v>162</v>
      </c>
      <c r="F57" s="2" t="s">
        <v>163</v>
      </c>
      <c r="G57" s="2" t="s">
        <v>123</v>
      </c>
      <c r="H57" s="2" t="s">
        <v>107</v>
      </c>
      <c r="I57" s="1">
        <v>0</v>
      </c>
      <c r="J57" s="3" t="s">
        <v>17</v>
      </c>
      <c r="K57" s="2" t="str">
        <f>J57*173.00</f>
        <v>0</v>
      </c>
      <c r="L57" s="5"/>
    </row>
    <row r="58" spans="1:12" customHeight="1" ht="105" outlineLevel="4">
      <c r="A58" s="1"/>
      <c r="B58" s="1">
        <v>822706</v>
      </c>
      <c r="C58" s="1" t="s">
        <v>164</v>
      </c>
      <c r="D58" s="1" t="s">
        <v>165</v>
      </c>
      <c r="E58" s="2" t="s">
        <v>166</v>
      </c>
      <c r="F58" s="2" t="s">
        <v>167</v>
      </c>
      <c r="G58" s="2" t="s">
        <v>27</v>
      </c>
      <c r="H58" s="2" t="s">
        <v>107</v>
      </c>
      <c r="I58" s="1">
        <v>0</v>
      </c>
      <c r="J58" s="3" t="s">
        <v>17</v>
      </c>
      <c r="K58" s="2" t="str">
        <f>J58*341.00</f>
        <v>0</v>
      </c>
      <c r="L58" s="5"/>
    </row>
    <row r="59" spans="1:12" customHeight="1" ht="105" outlineLevel="4">
      <c r="A59" s="1"/>
      <c r="B59" s="1">
        <v>822707</v>
      </c>
      <c r="C59" s="1" t="s">
        <v>168</v>
      </c>
      <c r="D59" s="1">
        <v>61033</v>
      </c>
      <c r="E59" s="2" t="s">
        <v>169</v>
      </c>
      <c r="F59" s="2" t="s">
        <v>170</v>
      </c>
      <c r="G59" s="2">
        <v>1</v>
      </c>
      <c r="H59" s="2">
        <v>0</v>
      </c>
      <c r="I59" s="1">
        <v>0</v>
      </c>
      <c r="J59" s="3" t="s">
        <v>17</v>
      </c>
      <c r="K59" s="2" t="str">
        <f>J59*264.20</f>
        <v>0</v>
      </c>
      <c r="L59" s="5"/>
    </row>
    <row r="60" spans="1:12" customHeight="1" ht="105" outlineLevel="4">
      <c r="A60" s="1"/>
      <c r="B60" s="1">
        <v>822708</v>
      </c>
      <c r="C60" s="1" t="s">
        <v>171</v>
      </c>
      <c r="D60" s="1">
        <v>61030</v>
      </c>
      <c r="E60" s="2" t="s">
        <v>172</v>
      </c>
      <c r="F60" s="2" t="s">
        <v>173</v>
      </c>
      <c r="G60" s="2">
        <v>0</v>
      </c>
      <c r="H60" s="2">
        <v>0</v>
      </c>
      <c r="I60" s="1">
        <v>0</v>
      </c>
      <c r="J60" s="3" t="s">
        <v>17</v>
      </c>
      <c r="K60" s="2" t="str">
        <f>J60*638.55</f>
        <v>0</v>
      </c>
      <c r="L60" s="5"/>
    </row>
    <row r="61" spans="1:12" customHeight="1" ht="105" outlineLevel="4">
      <c r="A61" s="1"/>
      <c r="B61" s="1">
        <v>822709</v>
      </c>
      <c r="C61" s="1" t="s">
        <v>174</v>
      </c>
      <c r="D61" s="1">
        <v>61034</v>
      </c>
      <c r="E61" s="2" t="s">
        <v>175</v>
      </c>
      <c r="F61" s="2" t="s">
        <v>170</v>
      </c>
      <c r="G61" s="2" t="s">
        <v>27</v>
      </c>
      <c r="H61" s="2">
        <v>0</v>
      </c>
      <c r="I61" s="1">
        <v>0</v>
      </c>
      <c r="J61" s="3" t="s">
        <v>17</v>
      </c>
      <c r="K61" s="2" t="str">
        <f>J61*264.20</f>
        <v>0</v>
      </c>
      <c r="L61" s="5"/>
    </row>
    <row r="62" spans="1:12" customHeight="1" ht="105" outlineLevel="4">
      <c r="A62" s="1"/>
      <c r="B62" s="1">
        <v>822710</v>
      </c>
      <c r="C62" s="1" t="s">
        <v>176</v>
      </c>
      <c r="D62" s="1">
        <v>61031</v>
      </c>
      <c r="E62" s="2" t="s">
        <v>177</v>
      </c>
      <c r="F62" s="2" t="s">
        <v>173</v>
      </c>
      <c r="G62" s="2" t="s">
        <v>16</v>
      </c>
      <c r="H62" s="2">
        <v>0</v>
      </c>
      <c r="I62" s="1">
        <v>0</v>
      </c>
      <c r="J62" s="3" t="s">
        <v>17</v>
      </c>
      <c r="K62" s="2" t="str">
        <f>J62*638.55</f>
        <v>0</v>
      </c>
      <c r="L62" s="5"/>
    </row>
    <row r="63" spans="1:12" customHeight="1" ht="105" outlineLevel="4">
      <c r="A63" s="1"/>
      <c r="B63" s="1">
        <v>823976</v>
      </c>
      <c r="C63" s="1" t="s">
        <v>178</v>
      </c>
      <c r="D63" s="1" t="s">
        <v>179</v>
      </c>
      <c r="E63" s="2" t="s">
        <v>180</v>
      </c>
      <c r="F63" s="2" t="s">
        <v>181</v>
      </c>
      <c r="G63" s="2" t="s">
        <v>107</v>
      </c>
      <c r="H63" s="2">
        <v>0</v>
      </c>
      <c r="I63" s="1">
        <v>0</v>
      </c>
      <c r="J63" s="3" t="s">
        <v>17</v>
      </c>
      <c r="K63" s="2" t="str">
        <f>J63*139.83</f>
        <v>0</v>
      </c>
      <c r="L63" s="5"/>
    </row>
    <row r="64" spans="1:12" customHeight="1" ht="105" outlineLevel="4">
      <c r="A64" s="1"/>
      <c r="B64" s="1">
        <v>838132</v>
      </c>
      <c r="C64" s="1" t="s">
        <v>182</v>
      </c>
      <c r="D64" s="1">
        <v>61035</v>
      </c>
      <c r="E64" s="2" t="s">
        <v>183</v>
      </c>
      <c r="F64" s="2" t="s">
        <v>170</v>
      </c>
      <c r="G64" s="2">
        <v>0</v>
      </c>
      <c r="H64" s="2">
        <v>0</v>
      </c>
      <c r="I64" s="1">
        <v>0</v>
      </c>
      <c r="J64" s="3" t="s">
        <v>17</v>
      </c>
      <c r="K64" s="2" t="str">
        <f>J64*264.20</f>
        <v>0</v>
      </c>
      <c r="L64" s="5"/>
    </row>
    <row r="65" spans="1:12" customHeight="1" ht="105" outlineLevel="4">
      <c r="A65" s="1"/>
      <c r="B65" s="1">
        <v>838133</v>
      </c>
      <c r="C65" s="1" t="s">
        <v>184</v>
      </c>
      <c r="D65" s="1">
        <v>61037</v>
      </c>
      <c r="E65" s="2" t="s">
        <v>185</v>
      </c>
      <c r="F65" s="2" t="s">
        <v>173</v>
      </c>
      <c r="G65" s="2">
        <v>6</v>
      </c>
      <c r="H65" s="2">
        <v>0</v>
      </c>
      <c r="I65" s="1">
        <v>0</v>
      </c>
      <c r="J65" s="3" t="s">
        <v>17</v>
      </c>
      <c r="K65" s="2" t="str">
        <f>J65*638.55</f>
        <v>0</v>
      </c>
      <c r="L65" s="5"/>
    </row>
    <row r="66" spans="1:12" customHeight="1" ht="105" outlineLevel="4">
      <c r="A66" s="1"/>
      <c r="B66" s="1">
        <v>838134</v>
      </c>
      <c r="C66" s="1" t="s">
        <v>186</v>
      </c>
      <c r="D66" s="1">
        <v>61045</v>
      </c>
      <c r="E66" s="2" t="s">
        <v>187</v>
      </c>
      <c r="F66" s="2" t="s">
        <v>188</v>
      </c>
      <c r="G66" s="2" t="s">
        <v>123</v>
      </c>
      <c r="H66" s="2">
        <v>0</v>
      </c>
      <c r="I66" s="1">
        <v>0</v>
      </c>
      <c r="J66" s="3" t="s">
        <v>17</v>
      </c>
      <c r="K66" s="2" t="str">
        <f>J66*463.04</f>
        <v>0</v>
      </c>
      <c r="L66" s="5"/>
    </row>
    <row r="67" spans="1:12" customHeight="1" ht="105" outlineLevel="4">
      <c r="A67" s="1"/>
      <c r="B67" s="1">
        <v>838135</v>
      </c>
      <c r="C67" s="1" t="s">
        <v>189</v>
      </c>
      <c r="D67" s="1">
        <v>61047</v>
      </c>
      <c r="E67" s="2" t="s">
        <v>190</v>
      </c>
      <c r="F67" s="2" t="s">
        <v>188</v>
      </c>
      <c r="G67" s="2" t="s">
        <v>27</v>
      </c>
      <c r="H67" s="2">
        <v>0</v>
      </c>
      <c r="I67" s="1">
        <v>0</v>
      </c>
      <c r="J67" s="3" t="s">
        <v>17</v>
      </c>
      <c r="K67" s="2" t="str">
        <f>J67*463.04</f>
        <v>0</v>
      </c>
      <c r="L67" s="5"/>
    </row>
    <row r="68" spans="1:12" customHeight="1" ht="105" outlineLevel="4">
      <c r="A68" s="1"/>
      <c r="B68" s="1">
        <v>838136</v>
      </c>
      <c r="C68" s="1" t="s">
        <v>191</v>
      </c>
      <c r="D68" s="1">
        <v>61049</v>
      </c>
      <c r="E68" s="2" t="s">
        <v>192</v>
      </c>
      <c r="F68" s="2" t="s">
        <v>188</v>
      </c>
      <c r="G68" s="2">
        <v>0</v>
      </c>
      <c r="H68" s="2">
        <v>0</v>
      </c>
      <c r="I68" s="1">
        <v>0</v>
      </c>
      <c r="J68" s="3" t="s">
        <v>17</v>
      </c>
      <c r="K68" s="2" t="str">
        <f>J68*463.04</f>
        <v>0</v>
      </c>
      <c r="L68" s="5"/>
    </row>
    <row r="69" spans="1:12" customHeight="1" ht="105" outlineLevel="4">
      <c r="A69" s="1"/>
      <c r="B69" s="1">
        <v>871461</v>
      </c>
      <c r="C69" s="1" t="s">
        <v>193</v>
      </c>
      <c r="D69" s="1">
        <v>61143</v>
      </c>
      <c r="E69" s="2" t="s">
        <v>194</v>
      </c>
      <c r="F69" s="2" t="s">
        <v>195</v>
      </c>
      <c r="G69" s="2" t="s">
        <v>27</v>
      </c>
      <c r="H69" s="2">
        <v>0</v>
      </c>
      <c r="I69" s="1">
        <v>0</v>
      </c>
      <c r="J69" s="3" t="s">
        <v>17</v>
      </c>
      <c r="K69" s="2" t="str">
        <f>J69*122.96</f>
        <v>0</v>
      </c>
      <c r="L69" s="5"/>
    </row>
    <row r="70" spans="1:12" customHeight="1" ht="105" outlineLevel="4">
      <c r="A70" s="1"/>
      <c r="B70" s="1">
        <v>871462</v>
      </c>
      <c r="C70" s="1" t="s">
        <v>196</v>
      </c>
      <c r="D70" s="1">
        <v>61144</v>
      </c>
      <c r="E70" s="2" t="s">
        <v>197</v>
      </c>
      <c r="F70" s="2" t="s">
        <v>198</v>
      </c>
      <c r="G70" s="2">
        <v>9</v>
      </c>
      <c r="H70" s="2">
        <v>0</v>
      </c>
      <c r="I70" s="1">
        <v>0</v>
      </c>
      <c r="J70" s="3" t="s">
        <v>17</v>
      </c>
      <c r="K70" s="2" t="str">
        <f>J70*150.72</f>
        <v>0</v>
      </c>
      <c r="L70" s="5"/>
    </row>
    <row r="71" spans="1:12" customHeight="1" ht="105" outlineLevel="4">
      <c r="A71" s="1"/>
      <c r="B71" s="1">
        <v>871463</v>
      </c>
      <c r="C71" s="1" t="s">
        <v>199</v>
      </c>
      <c r="D71" s="1">
        <v>61145</v>
      </c>
      <c r="E71" s="2" t="s">
        <v>200</v>
      </c>
      <c r="F71" s="2" t="s">
        <v>201</v>
      </c>
      <c r="G71" s="2" t="s">
        <v>27</v>
      </c>
      <c r="H71" s="2">
        <v>0</v>
      </c>
      <c r="I71" s="1">
        <v>0</v>
      </c>
      <c r="J71" s="3" t="s">
        <v>17</v>
      </c>
      <c r="K71" s="2" t="str">
        <f>J71*400.60</f>
        <v>0</v>
      </c>
      <c r="L71" s="5"/>
    </row>
    <row r="72" spans="1:12" customHeight="1" ht="105" outlineLevel="4">
      <c r="A72" s="1"/>
      <c r="B72" s="1">
        <v>871464</v>
      </c>
      <c r="C72" s="1" t="s">
        <v>202</v>
      </c>
      <c r="D72" s="1">
        <v>61146</v>
      </c>
      <c r="E72" s="2" t="s">
        <v>203</v>
      </c>
      <c r="F72" s="2" t="s">
        <v>204</v>
      </c>
      <c r="G72" s="2">
        <v>0</v>
      </c>
      <c r="H72" s="2">
        <v>0</v>
      </c>
      <c r="I72" s="1">
        <v>0</v>
      </c>
      <c r="J72" s="3" t="s">
        <v>17</v>
      </c>
      <c r="K72" s="2" t="str">
        <f>J72*543.18</f>
        <v>0</v>
      </c>
      <c r="L72" s="5"/>
    </row>
    <row r="73" spans="1:12" customHeight="1" ht="105" outlineLevel="4">
      <c r="A73" s="1"/>
      <c r="B73" s="1">
        <v>835602</v>
      </c>
      <c r="C73" s="1" t="s">
        <v>205</v>
      </c>
      <c r="D73" s="1">
        <v>6500025</v>
      </c>
      <c r="E73" s="2" t="s">
        <v>206</v>
      </c>
      <c r="F73" s="2" t="s">
        <v>207</v>
      </c>
      <c r="G73" s="2">
        <v>0</v>
      </c>
      <c r="H73" s="2">
        <v>0</v>
      </c>
      <c r="I73" s="1">
        <v>0</v>
      </c>
      <c r="J73" s="3" t="s">
        <v>17</v>
      </c>
      <c r="K73" s="2" t="str">
        <f>J73*418.25</f>
        <v>0</v>
      </c>
      <c r="L73" s="5"/>
    </row>
    <row r="74" spans="1:12" customHeight="1" ht="105" outlineLevel="4">
      <c r="A74" s="1"/>
      <c r="B74" s="1">
        <v>835606</v>
      </c>
      <c r="C74" s="1" t="s">
        <v>208</v>
      </c>
      <c r="D74" s="1">
        <v>2175020</v>
      </c>
      <c r="E74" s="2" t="s">
        <v>209</v>
      </c>
      <c r="F74" s="2" t="s">
        <v>210</v>
      </c>
      <c r="G74" s="2">
        <v>1</v>
      </c>
      <c r="H74" s="2">
        <v>0</v>
      </c>
      <c r="I74" s="1">
        <v>0</v>
      </c>
      <c r="J74" s="3" t="s">
        <v>17</v>
      </c>
      <c r="K74" s="2" t="str">
        <f>J74*437.50</f>
        <v>0</v>
      </c>
      <c r="L74" s="5"/>
    </row>
    <row r="75" spans="1:12" customHeight="1" ht="105" outlineLevel="4">
      <c r="A75" s="1"/>
      <c r="B75" s="1">
        <v>835607</v>
      </c>
      <c r="C75" s="1" t="s">
        <v>211</v>
      </c>
      <c r="D75" s="1">
        <v>2150040</v>
      </c>
      <c r="E75" s="2" t="s">
        <v>212</v>
      </c>
      <c r="F75" s="2" t="s">
        <v>213</v>
      </c>
      <c r="G75" s="2">
        <v>2</v>
      </c>
      <c r="H75" s="2">
        <v>0</v>
      </c>
      <c r="I75" s="1">
        <v>0</v>
      </c>
      <c r="J75" s="3" t="s">
        <v>17</v>
      </c>
      <c r="K75" s="2" t="str">
        <f>J75*670.25</f>
        <v>0</v>
      </c>
      <c r="L75" s="5"/>
    </row>
    <row r="76" spans="1:12" customHeight="1" ht="105" outlineLevel="4">
      <c r="A76" s="1"/>
      <c r="B76" s="1">
        <v>835608</v>
      </c>
      <c r="C76" s="1" t="s">
        <v>214</v>
      </c>
      <c r="D76" s="1">
        <v>2100075</v>
      </c>
      <c r="E76" s="2" t="s">
        <v>215</v>
      </c>
      <c r="F76" s="2" t="s">
        <v>216</v>
      </c>
      <c r="G76" s="2">
        <v>3</v>
      </c>
      <c r="H76" s="2">
        <v>0</v>
      </c>
      <c r="I76" s="1">
        <v>0</v>
      </c>
      <c r="J76" s="3" t="s">
        <v>17</v>
      </c>
      <c r="K76" s="2" t="str">
        <f>J76*890.75</f>
        <v>0</v>
      </c>
      <c r="L76" s="5"/>
    </row>
    <row r="77" spans="1:12" customHeight="1" ht="105" outlineLevel="4">
      <c r="A77" s="1"/>
      <c r="B77" s="1">
        <v>835609</v>
      </c>
      <c r="C77" s="1" t="s">
        <v>217</v>
      </c>
      <c r="D77" s="1">
        <v>2100100</v>
      </c>
      <c r="E77" s="2" t="s">
        <v>218</v>
      </c>
      <c r="F77" s="2" t="s">
        <v>219</v>
      </c>
      <c r="G77" s="2">
        <v>3</v>
      </c>
      <c r="H77" s="2">
        <v>0</v>
      </c>
      <c r="I77" s="1">
        <v>0</v>
      </c>
      <c r="J77" s="3" t="s">
        <v>17</v>
      </c>
      <c r="K77" s="2" t="str">
        <f>J77*1200.50</f>
        <v>0</v>
      </c>
      <c r="L77" s="5"/>
    </row>
    <row r="78" spans="1:12" customHeight="1" ht="105" outlineLevel="4">
      <c r="A78" s="1"/>
      <c r="B78" s="1">
        <v>835614</v>
      </c>
      <c r="C78" s="1" t="s">
        <v>220</v>
      </c>
      <c r="D78" s="1">
        <v>2700040</v>
      </c>
      <c r="E78" s="2" t="s">
        <v>221</v>
      </c>
      <c r="F78" s="2" t="s">
        <v>222</v>
      </c>
      <c r="G78" s="2">
        <v>4</v>
      </c>
      <c r="H78" s="2">
        <v>0</v>
      </c>
      <c r="I78" s="1">
        <v>0</v>
      </c>
      <c r="J78" s="3" t="s">
        <v>17</v>
      </c>
      <c r="K78" s="2" t="str">
        <f>J78*742.00</f>
        <v>0</v>
      </c>
      <c r="L78" s="5"/>
    </row>
    <row r="79" spans="1:12" customHeight="1" ht="105" outlineLevel="4">
      <c r="A79" s="1"/>
      <c r="B79" s="1">
        <v>835615</v>
      </c>
      <c r="C79" s="1" t="s">
        <v>223</v>
      </c>
      <c r="D79" s="1">
        <v>2700041</v>
      </c>
      <c r="E79" s="2" t="s">
        <v>224</v>
      </c>
      <c r="F79" s="2" t="s">
        <v>225</v>
      </c>
      <c r="G79" s="2">
        <v>6</v>
      </c>
      <c r="H79" s="2">
        <v>0</v>
      </c>
      <c r="I79" s="1">
        <v>0</v>
      </c>
      <c r="J79" s="3" t="s">
        <v>17</v>
      </c>
      <c r="K79" s="2" t="str">
        <f>J79*899.50</f>
        <v>0</v>
      </c>
      <c r="L79" s="5"/>
    </row>
    <row r="80" spans="1:12" customHeight="1" ht="105" outlineLevel="4">
      <c r="A80" s="1"/>
      <c r="B80" s="1">
        <v>880089</v>
      </c>
      <c r="C80" s="1" t="s">
        <v>226</v>
      </c>
      <c r="D80" s="1">
        <v>61052</v>
      </c>
      <c r="E80" s="2" t="s">
        <v>227</v>
      </c>
      <c r="F80" s="2" t="s">
        <v>228</v>
      </c>
      <c r="G80" s="2">
        <v>0</v>
      </c>
      <c r="H80" s="2">
        <v>0</v>
      </c>
      <c r="I80" s="1">
        <v>0</v>
      </c>
      <c r="J80" s="3" t="s">
        <v>17</v>
      </c>
      <c r="K80" s="2" t="str">
        <f>J80*984.55</f>
        <v>0</v>
      </c>
      <c r="L80" s="5"/>
    </row>
    <row r="81" spans="1:12" outlineLevel="2">
      <c r="A81" s="8" t="s">
        <v>229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5"/>
    </row>
    <row r="82" spans="1:12" customHeight="1" ht="105" outlineLevel="4">
      <c r="A82" s="1"/>
      <c r="B82" s="1">
        <v>822681</v>
      </c>
      <c r="C82" s="1" t="s">
        <v>230</v>
      </c>
      <c r="D82" s="1"/>
      <c r="E82" s="2" t="s">
        <v>231</v>
      </c>
      <c r="F82" s="2" t="s">
        <v>232</v>
      </c>
      <c r="G82" s="2" t="s">
        <v>107</v>
      </c>
      <c r="H82" s="2">
        <v>0</v>
      </c>
      <c r="I82" s="1" t="s">
        <v>107</v>
      </c>
      <c r="J82" s="3" t="s">
        <v>17</v>
      </c>
      <c r="K82" s="2" t="str">
        <f>J82*199.65</f>
        <v>0</v>
      </c>
      <c r="L82" s="5"/>
    </row>
    <row r="83" spans="1:12" customHeight="1" ht="105" outlineLevel="4">
      <c r="A83" s="1"/>
      <c r="B83" s="1">
        <v>822688</v>
      </c>
      <c r="C83" s="1" t="s">
        <v>233</v>
      </c>
      <c r="D83" s="1"/>
      <c r="E83" s="2" t="s">
        <v>234</v>
      </c>
      <c r="F83" s="2" t="s">
        <v>235</v>
      </c>
      <c r="G83" s="2" t="s">
        <v>63</v>
      </c>
      <c r="H83" s="2">
        <v>0</v>
      </c>
      <c r="I83" s="1" t="s">
        <v>107</v>
      </c>
      <c r="J83" s="3" t="s">
        <v>17</v>
      </c>
      <c r="K83" s="2" t="str">
        <f>J83*145.20</f>
        <v>0</v>
      </c>
      <c r="L83" s="5"/>
    </row>
    <row r="84" spans="1:12" customHeight="1" ht="105" outlineLevel="4">
      <c r="A84" s="1"/>
      <c r="B84" s="1">
        <v>822689</v>
      </c>
      <c r="C84" s="1" t="s">
        <v>236</v>
      </c>
      <c r="D84" s="1"/>
      <c r="E84" s="2" t="s">
        <v>237</v>
      </c>
      <c r="F84" s="2" t="s">
        <v>238</v>
      </c>
      <c r="G84" s="2">
        <v>-99</v>
      </c>
      <c r="H84" s="2">
        <v>0</v>
      </c>
      <c r="I84" s="1" t="s">
        <v>107</v>
      </c>
      <c r="J84" s="3" t="s">
        <v>17</v>
      </c>
      <c r="K84" s="2" t="str">
        <f>J84*304.92</f>
        <v>0</v>
      </c>
      <c r="L84" s="5"/>
    </row>
    <row r="85" spans="1:12" customHeight="1" ht="105" outlineLevel="4">
      <c r="A85" s="1"/>
      <c r="B85" s="1">
        <v>822690</v>
      </c>
      <c r="C85" s="1" t="s">
        <v>239</v>
      </c>
      <c r="D85" s="1"/>
      <c r="E85" s="2" t="s">
        <v>240</v>
      </c>
      <c r="F85" s="2" t="s">
        <v>241</v>
      </c>
      <c r="G85" s="2" t="s">
        <v>107</v>
      </c>
      <c r="H85" s="2">
        <v>0</v>
      </c>
      <c r="I85" s="1" t="s">
        <v>16</v>
      </c>
      <c r="J85" s="3" t="s">
        <v>17</v>
      </c>
      <c r="K85" s="2" t="str">
        <f>J85*642.51</f>
        <v>0</v>
      </c>
      <c r="L85" s="5"/>
    </row>
    <row r="86" spans="1:12" customHeight="1" ht="105" outlineLevel="4">
      <c r="A86" s="1"/>
      <c r="B86" s="1">
        <v>822694</v>
      </c>
      <c r="C86" s="1" t="s">
        <v>242</v>
      </c>
      <c r="D86" s="1"/>
      <c r="E86" s="2" t="s">
        <v>243</v>
      </c>
      <c r="F86" s="2" t="s">
        <v>244</v>
      </c>
      <c r="G86" s="2">
        <v>-34</v>
      </c>
      <c r="H86" s="2">
        <v>0</v>
      </c>
      <c r="I86" s="1" t="s">
        <v>107</v>
      </c>
      <c r="J86" s="3" t="s">
        <v>17</v>
      </c>
      <c r="K86" s="2" t="str">
        <f>J86*526.35</f>
        <v>0</v>
      </c>
      <c r="L86" s="5"/>
    </row>
    <row r="87" spans="1:12" customHeight="1" ht="105" outlineLevel="4">
      <c r="A87" s="1"/>
      <c r="B87" s="1">
        <v>822699</v>
      </c>
      <c r="C87" s="1" t="s">
        <v>245</v>
      </c>
      <c r="D87" s="1" t="s">
        <v>246</v>
      </c>
      <c r="E87" s="2" t="s">
        <v>247</v>
      </c>
      <c r="F87" s="2" t="s">
        <v>248</v>
      </c>
      <c r="G87" s="2" t="s">
        <v>123</v>
      </c>
      <c r="H87" s="2" t="s">
        <v>107</v>
      </c>
      <c r="I87" s="1">
        <v>0</v>
      </c>
      <c r="J87" s="3" t="s">
        <v>17</v>
      </c>
      <c r="K87" s="2" t="str">
        <f>J87*185.00</f>
        <v>0</v>
      </c>
      <c r="L87" s="5"/>
    </row>
    <row r="88" spans="1:12" customHeight="1" ht="105" outlineLevel="4">
      <c r="A88" s="1"/>
      <c r="B88" s="1">
        <v>822700</v>
      </c>
      <c r="C88" s="1" t="s">
        <v>249</v>
      </c>
      <c r="D88" s="1" t="s">
        <v>250</v>
      </c>
      <c r="E88" s="2" t="s">
        <v>251</v>
      </c>
      <c r="F88" s="2" t="s">
        <v>252</v>
      </c>
      <c r="G88" s="2" t="s">
        <v>27</v>
      </c>
      <c r="H88" s="2" t="s">
        <v>107</v>
      </c>
      <c r="I88" s="1">
        <v>0</v>
      </c>
      <c r="J88" s="3" t="s">
        <v>17</v>
      </c>
      <c r="K88" s="2" t="str">
        <f>J88*599.00</f>
        <v>0</v>
      </c>
      <c r="L88" s="5"/>
    </row>
    <row r="89" spans="1:12" customHeight="1" ht="105" outlineLevel="4">
      <c r="A89" s="1"/>
      <c r="B89" s="1">
        <v>822701</v>
      </c>
      <c r="C89" s="1" t="s">
        <v>253</v>
      </c>
      <c r="D89" s="1" t="s">
        <v>254</v>
      </c>
      <c r="E89" s="2" t="s">
        <v>255</v>
      </c>
      <c r="F89" s="2" t="s">
        <v>256</v>
      </c>
      <c r="G89" s="2">
        <v>9</v>
      </c>
      <c r="H89" s="2" t="s">
        <v>27</v>
      </c>
      <c r="I89" s="1">
        <v>0</v>
      </c>
      <c r="J89" s="3" t="s">
        <v>17</v>
      </c>
      <c r="K89" s="2" t="str">
        <f>J89*879.00</f>
        <v>0</v>
      </c>
      <c r="L89" s="5"/>
    </row>
    <row r="90" spans="1:12" customHeight="1" ht="105" outlineLevel="4">
      <c r="A90" s="1"/>
      <c r="B90" s="1">
        <v>823977</v>
      </c>
      <c r="C90" s="1" t="s">
        <v>257</v>
      </c>
      <c r="D90" s="1" t="s">
        <v>258</v>
      </c>
      <c r="E90" s="2" t="s">
        <v>259</v>
      </c>
      <c r="F90" s="2" t="s">
        <v>260</v>
      </c>
      <c r="G90" s="2">
        <v>0</v>
      </c>
      <c r="H90" s="2">
        <v>0</v>
      </c>
      <c r="I90" s="1">
        <v>0</v>
      </c>
      <c r="J90" s="3" t="s">
        <v>17</v>
      </c>
      <c r="K90" s="2" t="str">
        <f>J90*132.39</f>
        <v>0</v>
      </c>
      <c r="L90" s="5"/>
    </row>
    <row r="91" spans="1:12" customHeight="1" ht="105" outlineLevel="4">
      <c r="A91" s="1"/>
      <c r="B91" s="1">
        <v>871459</v>
      </c>
      <c r="C91" s="1" t="s">
        <v>261</v>
      </c>
      <c r="D91" s="1">
        <v>61001</v>
      </c>
      <c r="E91" s="2" t="s">
        <v>262</v>
      </c>
      <c r="F91" s="2" t="s">
        <v>263</v>
      </c>
      <c r="G91" s="2" t="s">
        <v>16</v>
      </c>
      <c r="H91" s="2">
        <v>0</v>
      </c>
      <c r="I91" s="1">
        <v>0</v>
      </c>
      <c r="J91" s="3" t="s">
        <v>17</v>
      </c>
      <c r="K91" s="2" t="str">
        <f>J91*154.68</f>
        <v>0</v>
      </c>
      <c r="L91" s="5"/>
    </row>
    <row r="92" spans="1:12" customHeight="1" ht="105" outlineLevel="4">
      <c r="A92" s="1"/>
      <c r="B92" s="1">
        <v>822678</v>
      </c>
      <c r="C92" s="1" t="s">
        <v>264</v>
      </c>
      <c r="D92" s="1" t="s">
        <v>265</v>
      </c>
      <c r="E92" s="2" t="s">
        <v>266</v>
      </c>
      <c r="F92" s="2" t="s">
        <v>102</v>
      </c>
      <c r="G92" s="2" t="s">
        <v>63</v>
      </c>
      <c r="H92" s="2" t="s">
        <v>267</v>
      </c>
      <c r="I92" s="1">
        <v>0</v>
      </c>
      <c r="J92" s="3" t="s">
        <v>17</v>
      </c>
      <c r="K92" s="2" t="str">
        <f>J92*132.00</f>
        <v>0</v>
      </c>
      <c r="L92" s="5"/>
    </row>
    <row r="93" spans="1:12" customHeight="1" ht="105" outlineLevel="4">
      <c r="A93" s="1"/>
      <c r="B93" s="1">
        <v>822679</v>
      </c>
      <c r="C93" s="1" t="s">
        <v>268</v>
      </c>
      <c r="D93" s="1" t="s">
        <v>269</v>
      </c>
      <c r="E93" s="2" t="s">
        <v>270</v>
      </c>
      <c r="F93" s="2" t="s">
        <v>271</v>
      </c>
      <c r="G93" s="2" t="s">
        <v>16</v>
      </c>
      <c r="H93" s="2" t="s">
        <v>108</v>
      </c>
      <c r="I93" s="1">
        <v>0</v>
      </c>
      <c r="J93" s="3" t="s">
        <v>17</v>
      </c>
      <c r="K93" s="2" t="str">
        <f>J93*182.00</f>
        <v>0</v>
      </c>
      <c r="L93" s="5"/>
    </row>
    <row r="94" spans="1:12" customHeight="1" ht="105" outlineLevel="4">
      <c r="A94" s="1"/>
      <c r="B94" s="1">
        <v>822680</v>
      </c>
      <c r="C94" s="1" t="s">
        <v>272</v>
      </c>
      <c r="D94" s="1" t="s">
        <v>273</v>
      </c>
      <c r="E94" s="2" t="s">
        <v>274</v>
      </c>
      <c r="F94" s="2" t="s">
        <v>275</v>
      </c>
      <c r="G94" s="2" t="s">
        <v>123</v>
      </c>
      <c r="H94" s="2" t="s">
        <v>63</v>
      </c>
      <c r="I94" s="1">
        <v>0</v>
      </c>
      <c r="J94" s="3" t="s">
        <v>17</v>
      </c>
      <c r="K94" s="2" t="str">
        <f>J94*314.00</f>
        <v>0</v>
      </c>
      <c r="L94" s="5"/>
    </row>
    <row r="95" spans="1:12" outlineLevel="2">
      <c r="A95" s="8" t="s">
        <v>276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5"/>
    </row>
    <row r="96" spans="1:12" customHeight="1" ht="105" outlineLevel="4">
      <c r="A96" s="1"/>
      <c r="B96" s="1">
        <v>822713</v>
      </c>
      <c r="C96" s="1" t="s">
        <v>277</v>
      </c>
      <c r="D96" s="1"/>
      <c r="E96" s="2" t="s">
        <v>278</v>
      </c>
      <c r="F96" s="2" t="s">
        <v>279</v>
      </c>
      <c r="G96" s="2">
        <v>0</v>
      </c>
      <c r="H96" s="2">
        <v>0</v>
      </c>
      <c r="I96" s="1">
        <v>0</v>
      </c>
      <c r="J96" s="3" t="s">
        <v>17</v>
      </c>
      <c r="K96" s="2" t="str">
        <f>J96*398.77</f>
        <v>0</v>
      </c>
      <c r="L96" s="5"/>
    </row>
    <row r="97" spans="1:12" customHeight="1" ht="105" outlineLevel="4">
      <c r="A97" s="1"/>
      <c r="B97" s="1">
        <v>822714</v>
      </c>
      <c r="C97" s="1" t="s">
        <v>280</v>
      </c>
      <c r="D97" s="1"/>
      <c r="E97" s="2" t="s">
        <v>281</v>
      </c>
      <c r="F97" s="2" t="s">
        <v>282</v>
      </c>
      <c r="G97" s="2">
        <v>1</v>
      </c>
      <c r="H97" s="2">
        <v>0</v>
      </c>
      <c r="I97" s="1">
        <v>0</v>
      </c>
      <c r="J97" s="3" t="s">
        <v>17</v>
      </c>
      <c r="K97" s="2" t="str">
        <f>J97*449.74</f>
        <v>0</v>
      </c>
      <c r="L97" s="5"/>
    </row>
    <row r="98" spans="1:12" customHeight="1" ht="105" outlineLevel="4">
      <c r="A98" s="1"/>
      <c r="B98" s="1">
        <v>822715</v>
      </c>
      <c r="C98" s="1" t="s">
        <v>283</v>
      </c>
      <c r="D98" s="1" t="s">
        <v>284</v>
      </c>
      <c r="E98" s="2" t="s">
        <v>285</v>
      </c>
      <c r="F98" s="2" t="s">
        <v>286</v>
      </c>
      <c r="G98" s="2">
        <v>0</v>
      </c>
      <c r="H98" s="2">
        <v>0</v>
      </c>
      <c r="I98" s="1">
        <v>0</v>
      </c>
      <c r="J98" s="3" t="s">
        <v>17</v>
      </c>
      <c r="K98" s="2" t="str">
        <f>J98*1495.97</f>
        <v>0</v>
      </c>
      <c r="L98" s="5"/>
    </row>
    <row r="99" spans="1:12" customHeight="1" ht="105" outlineLevel="4">
      <c r="A99" s="1"/>
      <c r="B99" s="1">
        <v>822716</v>
      </c>
      <c r="C99" s="1" t="s">
        <v>287</v>
      </c>
      <c r="D99" s="1"/>
      <c r="E99" s="2" t="s">
        <v>288</v>
      </c>
      <c r="F99" s="2" t="s">
        <v>289</v>
      </c>
      <c r="G99" s="2">
        <v>6</v>
      </c>
      <c r="H99" s="2">
        <v>0</v>
      </c>
      <c r="I99" s="1">
        <v>0</v>
      </c>
      <c r="J99" s="3" t="s">
        <v>17</v>
      </c>
      <c r="K99" s="2" t="str">
        <f>J99*2251.31</f>
        <v>0</v>
      </c>
      <c r="L99" s="5"/>
    </row>
    <row r="100" spans="1:12" customHeight="1" ht="105" outlineLevel="4">
      <c r="A100" s="1"/>
      <c r="B100" s="1">
        <v>822718</v>
      </c>
      <c r="C100" s="1" t="s">
        <v>290</v>
      </c>
      <c r="D100" s="1">
        <v>61010</v>
      </c>
      <c r="E100" s="2" t="s">
        <v>291</v>
      </c>
      <c r="F100" s="2" t="s">
        <v>292</v>
      </c>
      <c r="G100" s="2" t="s">
        <v>107</v>
      </c>
      <c r="H100" s="2">
        <v>0</v>
      </c>
      <c r="I100" s="1">
        <v>0</v>
      </c>
      <c r="J100" s="3" t="s">
        <v>17</v>
      </c>
      <c r="K100" s="2" t="str">
        <f>J100*190.84</f>
        <v>0</v>
      </c>
      <c r="L100" s="5"/>
    </row>
    <row r="101" spans="1:12" customHeight="1" ht="105" outlineLevel="4">
      <c r="A101" s="1"/>
      <c r="B101" s="1">
        <v>822719</v>
      </c>
      <c r="C101" s="1" t="s">
        <v>293</v>
      </c>
      <c r="D101" s="1">
        <v>61020</v>
      </c>
      <c r="E101" s="2" t="s">
        <v>294</v>
      </c>
      <c r="F101" s="2" t="s">
        <v>295</v>
      </c>
      <c r="G101" s="2" t="s">
        <v>107</v>
      </c>
      <c r="H101" s="2">
        <v>0</v>
      </c>
      <c r="I101" s="1">
        <v>0</v>
      </c>
      <c r="J101" s="3" t="s">
        <v>17</v>
      </c>
      <c r="K101" s="2" t="str">
        <f>J101*271.06</f>
        <v>0</v>
      </c>
      <c r="L101" s="5"/>
    </row>
    <row r="102" spans="1:12" customHeight="1" ht="105" outlineLevel="4">
      <c r="A102" s="1"/>
      <c r="B102" s="1">
        <v>827995</v>
      </c>
      <c r="C102" s="1" t="s">
        <v>296</v>
      </c>
      <c r="D102" s="1" t="s">
        <v>297</v>
      </c>
      <c r="E102" s="2" t="s">
        <v>298</v>
      </c>
      <c r="F102" s="2" t="s">
        <v>299</v>
      </c>
      <c r="G102" s="2">
        <v>0</v>
      </c>
      <c r="H102" s="2">
        <v>0</v>
      </c>
      <c r="I102" s="1">
        <v>0</v>
      </c>
      <c r="J102" s="3" t="s">
        <v>17</v>
      </c>
      <c r="K102" s="2" t="str">
        <f>J102*239.49</f>
        <v>0</v>
      </c>
      <c r="L102" s="5"/>
    </row>
    <row r="103" spans="1:12" customHeight="1" ht="105" outlineLevel="4">
      <c r="A103" s="1"/>
      <c r="B103" s="1">
        <v>827996</v>
      </c>
      <c r="C103" s="1" t="s">
        <v>300</v>
      </c>
      <c r="D103" s="1" t="s">
        <v>301</v>
      </c>
      <c r="E103" s="2" t="s">
        <v>302</v>
      </c>
      <c r="F103" s="2" t="s">
        <v>303</v>
      </c>
      <c r="G103" s="2">
        <v>0</v>
      </c>
      <c r="H103" s="2">
        <v>0</v>
      </c>
      <c r="I103" s="1">
        <v>0</v>
      </c>
      <c r="J103" s="3" t="s">
        <v>17</v>
      </c>
      <c r="K103" s="2" t="str">
        <f>J103*429.89</f>
        <v>0</v>
      </c>
      <c r="L103" s="5"/>
    </row>
    <row r="104" spans="1:12" customHeight="1" ht="105" outlineLevel="4">
      <c r="A104" s="1"/>
      <c r="B104" s="1">
        <v>838137</v>
      </c>
      <c r="C104" s="1" t="s">
        <v>304</v>
      </c>
      <c r="D104" s="1">
        <v>61011</v>
      </c>
      <c r="E104" s="2" t="s">
        <v>305</v>
      </c>
      <c r="F104" s="2" t="s">
        <v>306</v>
      </c>
      <c r="G104" s="2" t="s">
        <v>107</v>
      </c>
      <c r="H104" s="2">
        <v>0</v>
      </c>
      <c r="I104" s="1">
        <v>0</v>
      </c>
      <c r="J104" s="3" t="s">
        <v>17</v>
      </c>
      <c r="K104" s="2" t="str">
        <f>J104*323.05</f>
        <v>0</v>
      </c>
      <c r="L104" s="5"/>
    </row>
    <row r="105" spans="1:12" customHeight="1" ht="105" outlineLevel="4">
      <c r="A105" s="1"/>
      <c r="B105" s="1">
        <v>838139</v>
      </c>
      <c r="C105" s="1" t="s">
        <v>307</v>
      </c>
      <c r="D105" s="1">
        <v>61013</v>
      </c>
      <c r="E105" s="2" t="s">
        <v>308</v>
      </c>
      <c r="F105" s="2" t="s">
        <v>309</v>
      </c>
      <c r="G105" s="2">
        <v>1</v>
      </c>
      <c r="H105" s="2">
        <v>0</v>
      </c>
      <c r="I105" s="1">
        <v>0</v>
      </c>
      <c r="J105" s="3" t="s">
        <v>17</v>
      </c>
      <c r="K105" s="2" t="str">
        <f>J105*238.95</f>
        <v>0</v>
      </c>
      <c r="L105" s="5"/>
    </row>
    <row r="106" spans="1:12" customHeight="1" ht="105" outlineLevel="4">
      <c r="A106" s="1"/>
      <c r="B106" s="1">
        <v>838140</v>
      </c>
      <c r="C106" s="1" t="s">
        <v>310</v>
      </c>
      <c r="D106" s="1">
        <v>61014</v>
      </c>
      <c r="E106" s="2" t="s">
        <v>311</v>
      </c>
      <c r="F106" s="2" t="s">
        <v>312</v>
      </c>
      <c r="G106" s="2">
        <v>1</v>
      </c>
      <c r="H106" s="2">
        <v>0</v>
      </c>
      <c r="I106" s="1">
        <v>0</v>
      </c>
      <c r="J106" s="3" t="s">
        <v>17</v>
      </c>
      <c r="K106" s="2" t="str">
        <f>J106*316.72</f>
        <v>0</v>
      </c>
      <c r="L106" s="5"/>
    </row>
    <row r="107" spans="1:12" customHeight="1" ht="105" outlineLevel="4">
      <c r="A107" s="1"/>
      <c r="B107" s="1">
        <v>871460</v>
      </c>
      <c r="C107" s="1" t="s">
        <v>313</v>
      </c>
      <c r="D107" s="1">
        <v>61160</v>
      </c>
      <c r="E107" s="2" t="s">
        <v>314</v>
      </c>
      <c r="F107" s="2" t="s">
        <v>315</v>
      </c>
      <c r="G107" s="2" t="s">
        <v>16</v>
      </c>
      <c r="H107" s="2">
        <v>0</v>
      </c>
      <c r="I107" s="1">
        <v>0</v>
      </c>
      <c r="J107" s="3" t="s">
        <v>17</v>
      </c>
      <c r="K107" s="2" t="str">
        <f>J107*198.58</f>
        <v>0</v>
      </c>
      <c r="L107" s="5"/>
    </row>
    <row r="108" spans="1:12" outlineLevel="2">
      <c r="A108" s="8" t="s">
        <v>316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5"/>
    </row>
    <row r="109" spans="1:12" customHeight="1" ht="105" outlineLevel="4">
      <c r="A109" s="1"/>
      <c r="B109" s="1">
        <v>822727</v>
      </c>
      <c r="C109" s="1" t="s">
        <v>317</v>
      </c>
      <c r="D109" s="1" t="s">
        <v>318</v>
      </c>
      <c r="E109" s="2" t="s">
        <v>319</v>
      </c>
      <c r="F109" s="2" t="s">
        <v>320</v>
      </c>
      <c r="G109" s="2" t="s">
        <v>27</v>
      </c>
      <c r="H109" s="2" t="s">
        <v>107</v>
      </c>
      <c r="I109" s="1">
        <v>0</v>
      </c>
      <c r="J109" s="3" t="s">
        <v>17</v>
      </c>
      <c r="K109" s="2" t="str">
        <f>J109*411.00</f>
        <v>0</v>
      </c>
      <c r="L109" s="5"/>
    </row>
    <row r="110" spans="1:12" customHeight="1" ht="105" outlineLevel="4">
      <c r="A110" s="1"/>
      <c r="B110" s="1">
        <v>828462</v>
      </c>
      <c r="C110" s="1" t="s">
        <v>321</v>
      </c>
      <c r="D110" s="1" t="s">
        <v>322</v>
      </c>
      <c r="E110" s="2" t="s">
        <v>323</v>
      </c>
      <c r="F110" s="2" t="s">
        <v>324</v>
      </c>
      <c r="G110" s="2" t="s">
        <v>123</v>
      </c>
      <c r="H110" s="2" t="s">
        <v>107</v>
      </c>
      <c r="I110" s="1">
        <v>0</v>
      </c>
      <c r="J110" s="3" t="s">
        <v>17</v>
      </c>
      <c r="K110" s="2" t="str">
        <f>J110*345.00</f>
        <v>0</v>
      </c>
      <c r="L110" s="5"/>
    </row>
    <row r="111" spans="1:12" customHeight="1" ht="105" outlineLevel="4">
      <c r="A111" s="1"/>
      <c r="B111" s="1">
        <v>828463</v>
      </c>
      <c r="C111" s="1" t="s">
        <v>325</v>
      </c>
      <c r="D111" s="1" t="s">
        <v>326</v>
      </c>
      <c r="E111" s="2" t="s">
        <v>327</v>
      </c>
      <c r="F111" s="2" t="s">
        <v>324</v>
      </c>
      <c r="G111" s="2" t="s">
        <v>27</v>
      </c>
      <c r="H111" s="2" t="s">
        <v>63</v>
      </c>
      <c r="I111" s="1">
        <v>0</v>
      </c>
      <c r="J111" s="3" t="s">
        <v>17</v>
      </c>
      <c r="K111" s="2" t="str">
        <f>J111*345.00</f>
        <v>0</v>
      </c>
      <c r="L111" s="5"/>
    </row>
    <row r="112" spans="1:12" outlineLevel="2">
      <c r="A112" s="8" t="s">
        <v>328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5"/>
    </row>
    <row r="113" spans="1:12" customHeight="1" ht="105" outlineLevel="4">
      <c r="A113" s="1"/>
      <c r="B113" s="1">
        <v>822724</v>
      </c>
      <c r="C113" s="1" t="s">
        <v>329</v>
      </c>
      <c r="D113" s="1" t="s">
        <v>330</v>
      </c>
      <c r="E113" s="2" t="s">
        <v>331</v>
      </c>
      <c r="F113" s="2" t="s">
        <v>332</v>
      </c>
      <c r="G113" s="2">
        <v>10</v>
      </c>
      <c r="H113" s="2">
        <v>0</v>
      </c>
      <c r="I113" s="1">
        <v>0</v>
      </c>
      <c r="J113" s="3" t="s">
        <v>17</v>
      </c>
      <c r="K113" s="2" t="str">
        <f>J113*52.06</f>
        <v>0</v>
      </c>
      <c r="L113" s="5"/>
    </row>
    <row r="114" spans="1:12" customHeight="1" ht="105" outlineLevel="4">
      <c r="A114" s="1"/>
      <c r="B114" s="1">
        <v>822725</v>
      </c>
      <c r="C114" s="1" t="s">
        <v>333</v>
      </c>
      <c r="D114" s="1" t="s">
        <v>334</v>
      </c>
      <c r="E114" s="2" t="s">
        <v>335</v>
      </c>
      <c r="F114" s="2" t="s">
        <v>336</v>
      </c>
      <c r="G114" s="2" t="s">
        <v>16</v>
      </c>
      <c r="H114" s="2">
        <v>0</v>
      </c>
      <c r="I114" s="1">
        <v>0</v>
      </c>
      <c r="J114" s="3" t="s">
        <v>17</v>
      </c>
      <c r="K114" s="2" t="str">
        <f>J114*65.45</f>
        <v>0</v>
      </c>
      <c r="L114" s="5"/>
    </row>
    <row r="115" spans="1:12" customHeight="1" ht="105" outlineLevel="4">
      <c r="A115" s="1"/>
      <c r="B115" s="1">
        <v>822726</v>
      </c>
      <c r="C115" s="1" t="s">
        <v>337</v>
      </c>
      <c r="D115" s="1" t="s">
        <v>338</v>
      </c>
      <c r="E115" s="2" t="s">
        <v>339</v>
      </c>
      <c r="F115" s="2" t="s">
        <v>340</v>
      </c>
      <c r="G115" s="2" t="s">
        <v>16</v>
      </c>
      <c r="H115" s="2">
        <v>0</v>
      </c>
      <c r="I115" s="1">
        <v>0</v>
      </c>
      <c r="J115" s="3" t="s">
        <v>17</v>
      </c>
      <c r="K115" s="2" t="str">
        <f>J115*86.28</f>
        <v>0</v>
      </c>
      <c r="L115" s="5"/>
    </row>
    <row r="116" spans="1:12" customHeight="1" ht="105" outlineLevel="4">
      <c r="A116" s="1"/>
      <c r="B116" s="1">
        <v>823085</v>
      </c>
      <c r="C116" s="1" t="s">
        <v>341</v>
      </c>
      <c r="D116" s="1" t="s">
        <v>342</v>
      </c>
      <c r="E116" s="2" t="s">
        <v>343</v>
      </c>
      <c r="F116" s="2" t="s">
        <v>344</v>
      </c>
      <c r="G116" s="2" t="s">
        <v>27</v>
      </c>
      <c r="H116" s="2">
        <v>0</v>
      </c>
      <c r="I116" s="1">
        <v>0</v>
      </c>
      <c r="J116" s="3" t="s">
        <v>17</v>
      </c>
      <c r="K116" s="2" t="str">
        <f>J116*31.24</f>
        <v>0</v>
      </c>
      <c r="L116" s="5"/>
    </row>
    <row r="117" spans="1:12" customHeight="1" ht="105" outlineLevel="4">
      <c r="A117" s="1"/>
      <c r="B117" s="1">
        <v>827050</v>
      </c>
      <c r="C117" s="1" t="s">
        <v>345</v>
      </c>
      <c r="D117" s="1" t="s">
        <v>346</v>
      </c>
      <c r="E117" s="2" t="s">
        <v>347</v>
      </c>
      <c r="F117" s="2" t="s">
        <v>348</v>
      </c>
      <c r="G117" s="2" t="s">
        <v>107</v>
      </c>
      <c r="H117" s="2">
        <v>0</v>
      </c>
      <c r="I117" s="1">
        <v>0</v>
      </c>
      <c r="J117" s="3" t="s">
        <v>17</v>
      </c>
      <c r="K117" s="2" t="str">
        <f>J117*16.36</f>
        <v>0</v>
      </c>
      <c r="L117" s="5"/>
    </row>
    <row r="118" spans="1:12" customHeight="1" ht="105" outlineLevel="4">
      <c r="A118" s="1"/>
      <c r="B118" s="1">
        <v>822720</v>
      </c>
      <c r="C118" s="1" t="s">
        <v>349</v>
      </c>
      <c r="D118" s="1" t="s">
        <v>350</v>
      </c>
      <c r="E118" s="2" t="s">
        <v>351</v>
      </c>
      <c r="F118" s="2" t="s">
        <v>352</v>
      </c>
      <c r="G118" s="2" t="s">
        <v>107</v>
      </c>
      <c r="H118" s="2" t="s">
        <v>267</v>
      </c>
      <c r="I118" s="1">
        <v>0</v>
      </c>
      <c r="J118" s="3" t="s">
        <v>17</v>
      </c>
      <c r="K118" s="2" t="str">
        <f>J118*101.00</f>
        <v>0</v>
      </c>
      <c r="L118" s="5"/>
    </row>
    <row r="119" spans="1:12" customHeight="1" ht="105" outlineLevel="4">
      <c r="A119" s="1"/>
      <c r="B119" s="1">
        <v>822721</v>
      </c>
      <c r="C119" s="1" t="s">
        <v>353</v>
      </c>
      <c r="D119" s="1" t="s">
        <v>354</v>
      </c>
      <c r="E119" s="2" t="s">
        <v>355</v>
      </c>
      <c r="F119" s="2" t="s">
        <v>116</v>
      </c>
      <c r="G119" s="2" t="s">
        <v>107</v>
      </c>
      <c r="H119" s="2" t="s">
        <v>267</v>
      </c>
      <c r="I119" s="1">
        <v>0</v>
      </c>
      <c r="J119" s="3" t="s">
        <v>17</v>
      </c>
      <c r="K119" s="2" t="str">
        <f>J119*118.00</f>
        <v>0</v>
      </c>
      <c r="L119" s="5"/>
    </row>
    <row r="120" spans="1:12" customHeight="1" ht="105" outlineLevel="4">
      <c r="A120" s="1"/>
      <c r="B120" s="1">
        <v>822722</v>
      </c>
      <c r="C120" s="1" t="s">
        <v>356</v>
      </c>
      <c r="D120" s="1" t="s">
        <v>357</v>
      </c>
      <c r="E120" s="2" t="s">
        <v>358</v>
      </c>
      <c r="F120" s="2" t="s">
        <v>359</v>
      </c>
      <c r="G120" s="2" t="s">
        <v>63</v>
      </c>
      <c r="H120" s="2" t="s">
        <v>267</v>
      </c>
      <c r="I120" s="1">
        <v>0</v>
      </c>
      <c r="J120" s="3" t="s">
        <v>17</v>
      </c>
      <c r="K120" s="2" t="str">
        <f>J120*50.00</f>
        <v>0</v>
      </c>
      <c r="L120" s="5"/>
    </row>
    <row r="121" spans="1:12" customHeight="1" ht="105" outlineLevel="4">
      <c r="A121" s="1"/>
      <c r="B121" s="1">
        <v>868606</v>
      </c>
      <c r="C121" s="1" t="s">
        <v>360</v>
      </c>
      <c r="D121" s="1"/>
      <c r="E121" s="2" t="s">
        <v>361</v>
      </c>
      <c r="F121" s="2" t="s">
        <v>362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J121*15.36</f>
        <v>0</v>
      </c>
      <c r="L121" s="5"/>
    </row>
    <row r="122" spans="1:12" customHeight="1" ht="105" outlineLevel="4">
      <c r="A122" s="1"/>
      <c r="B122" s="1">
        <v>870291</v>
      </c>
      <c r="C122" s="1" t="s">
        <v>363</v>
      </c>
      <c r="D122" s="1"/>
      <c r="E122" s="2" t="s">
        <v>364</v>
      </c>
      <c r="F122" s="2" t="s">
        <v>365</v>
      </c>
      <c r="G122" s="2">
        <v>0</v>
      </c>
      <c r="H122" s="2">
        <v>0</v>
      </c>
      <c r="I122" s="1">
        <v>0</v>
      </c>
      <c r="J122" s="3" t="s">
        <v>17</v>
      </c>
      <c r="K122" s="2" t="str">
        <f>J122*18.56</f>
        <v>0</v>
      </c>
      <c r="L1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0:K40"/>
    <mergeCell ref="A49:K49"/>
    <mergeCell ref="A4:K4"/>
    <mergeCell ref="A13:K13"/>
    <mergeCell ref="A41:K41"/>
    <mergeCell ref="A43:K43"/>
    <mergeCell ref="A50:K50"/>
    <mergeCell ref="A53:K53"/>
    <mergeCell ref="A81:K81"/>
    <mergeCell ref="A95:K95"/>
    <mergeCell ref="A108:K108"/>
    <mergeCell ref="A112:K11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2025-10-29T11:29:35+03:00</dcterms:created>
  <dcterms:modified xsi:type="dcterms:W3CDTF">2025-10-29T11:29:35+03:00</dcterms:modified>
  <dc:title>Untitled Spreadsheet</dc:title>
  <dc:description/>
  <dc:subject/>
  <cp:keywords/>
  <cp:category/>
</cp:coreProperties>
</file>