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<sst xmlns="http://schemas.openxmlformats.org/spreadsheetml/2006/main" uniqueCount="379">
  <si>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</si>
  <si>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</si>
  <si>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</si>
  <si>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</si>
  <si>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</si>
  <si>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</si>
  <si>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</si>
  <si>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</si>
  <si>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</si>
  <si>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</si>
  <si>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</si>
  <si>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</si>
  <si>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</si>
  <si>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</si>
  <si>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</si>
  <si>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</si>
  <si>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&gt;10</t>
  </si>
  <si>
    <t>шт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</si>
  <si>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</si>
  <si>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</si>
  <si>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</si>
  <si>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</si>
  <si>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</si>
  <si>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</si>
  <si>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</si>
  <si>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</si>
  <si>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&gt;25</t>
  </si>
  <si>
    <t>VLC-421004</t>
  </si>
  <si>
    <t>VT.0117.N.04</t>
  </si>
  <si>
    <t>Фильтрующий элемент для фильтра , арт. VT 389 1/2"</t>
  </si>
  <si>
    <t>165.00 руб.</t>
  </si>
  <si>
    <t>&gt;50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</si>
  <si>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</si>
  <si>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</si>
  <si>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</si>
  <si>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</si>
  <si>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</si>
  <si>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</si>
  <si>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</si>
  <si>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</si>
  <si>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</si>
  <si>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</si>
  <si>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</si>
  <si>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</si>
  <si>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&gt;100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</si>
  <si>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</si>
  <si>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</si>
  <si>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</si>
  <si>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</si>
  <si>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</si>
  <si>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</si>
  <si>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</si>
  <si>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</si>
  <si>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</si>
  <si>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</si>
  <si>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</si>
  <si>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</si>
  <si>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</si>
  <si>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</si>
  <si>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</si>
  <si>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</si>
  <si>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</si>
  <si>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</si>
  <si>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</si>
  <si>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</si>
  <si>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косые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</si>
  <si>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</si>
  <si>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</si>
  <si>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</si>
  <si>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</si>
  <si>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</si>
  <si>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&gt;1000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</si>
  <si>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</si>
  <si>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</si>
  <si>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</si>
  <si>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</si>
  <si>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</si>
  <si>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</si>
  <si>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</si>
  <si>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</si>
  <si>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</si>
  <si>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</si>
  <si>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</si>
  <si>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</si>
  <si>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</si>
  <si>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</si>
  <si>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</si>
  <si>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</si>
  <si>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</si>
  <si>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</si>
  <si>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</si>
  <si>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</si>
  <si>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</si>
  <si>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</si>
  <si>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</si>
  <si>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</si>
  <si>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</si>
  <si>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</si>
  <si>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</si>
  <si>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</si>
  <si>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</si>
  <si>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</si>
  <si>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</si>
  <si>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</si>
  <si>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</si>
  <si>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</si>
  <si>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</si>
  <si>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</si>
  <si>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</si>
  <si>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</si>
  <si>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</si>
  <si>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</si>
  <si>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Фильтра косые латунные VIEIR</t>
  </si>
  <si>
    <t>FIO-110001</t>
  </si>
  <si>
    <t>GL173</t>
  </si>
  <si>
    <t>фильтр косой VR усиленный 1/2" (16/160шт)</t>
  </si>
  <si>
    <t>300.48 руб.</t>
  </si>
  <si>
    <t>FIO-110002</t>
  </si>
  <si>
    <t>GL174</t>
  </si>
  <si>
    <t>фильтр косой VR усиленный 3/4" (10/100шт)</t>
  </si>
  <si>
    <t>435.84 руб.</t>
  </si>
  <si>
    <t>FIO-110003</t>
  </si>
  <si>
    <t>GL175</t>
  </si>
  <si>
    <t>фильтр косой VR усиленный 1" (8/80шт)</t>
  </si>
  <si>
    <t>599.46 руб.</t>
  </si>
  <si>
    <t>FIO-110004</t>
  </si>
  <si>
    <t>GL176</t>
  </si>
  <si>
    <t>фильтр косой VR усиленный 1 1/4" (4/40шт)</t>
  </si>
  <si>
    <t>1 219.75 руб.</t>
  </si>
  <si>
    <t>FIO-110005</t>
  </si>
  <si>
    <t>GL177</t>
  </si>
  <si>
    <t>фильтр косой VR усиленный 1 1/2" (2/20шт)</t>
  </si>
  <si>
    <t>1 804.34 руб.</t>
  </si>
  <si>
    <t>FIO-110006</t>
  </si>
  <si>
    <t>GL178</t>
  </si>
  <si>
    <t>фильтр косой VR усиленный 2" (2/20шт)</t>
  </si>
  <si>
    <t>2 283.31 руб.</t>
  </si>
  <si>
    <t>FIO-110007</t>
  </si>
  <si>
    <t>GL173N</t>
  </si>
  <si>
    <t>фильтр косой VR усиленный 1/2" никелированный (16/160шт)</t>
  </si>
  <si>
    <t>303.45 руб.</t>
  </si>
  <si>
    <t>FIO-110008</t>
  </si>
  <si>
    <t>GL174N</t>
  </si>
  <si>
    <t>фильтр косой 3/4" никелированный (10/160шт)</t>
  </si>
  <si>
    <t>441.79 руб.</t>
  </si>
  <si>
    <t>FIO-110009</t>
  </si>
  <si>
    <t>GL175N</t>
  </si>
  <si>
    <t>фильтр косой VR усиленный 1" никелированный (10/160шт)</t>
  </si>
  <si>
    <t>606.90 руб.</t>
  </si>
  <si>
    <t>ZAP-320025</t>
  </si>
  <si>
    <t>GL133</t>
  </si>
  <si>
    <t>Кран с фильтром бабочка 1/2" VR  (8/96шт)</t>
  </si>
  <si>
    <t>522.11 руб.</t>
  </si>
  <si>
    <t>ZAP-320026</t>
  </si>
  <si>
    <t>GL134</t>
  </si>
  <si>
    <t>Кран с фильтром бабочка 3/4" VR  (6/48шт)</t>
  </si>
  <si>
    <t>929.69 руб.</t>
  </si>
  <si>
    <t>ZAP-320027</t>
  </si>
  <si>
    <t>GL135</t>
  </si>
  <si>
    <t>Кран с фильтром бабочка 1" VR  (2/24шт)</t>
  </si>
  <si>
    <t>1 448.83 руб.</t>
  </si>
  <si>
    <t>ZAP-320028</t>
  </si>
  <si>
    <t>GL143</t>
  </si>
  <si>
    <t>Кран с фильтром ручка 1/2" VR (8/72шт)</t>
  </si>
  <si>
    <t>536.99 руб.</t>
  </si>
  <si>
    <t>ZAP-320029</t>
  </si>
  <si>
    <t>GL144</t>
  </si>
  <si>
    <t>Кран с фильтром ручка 3/4" VR (6/36шт)</t>
  </si>
  <si>
    <t>901.43 руб.</t>
  </si>
  <si>
    <t>ZAP-320030</t>
  </si>
  <si>
    <t>GL145</t>
  </si>
  <si>
    <t>Кран с фильтром ручка 1" VR (2/24шт)</t>
  </si>
  <si>
    <t>1 425.03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</si>
  <si>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</si>
  <si>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</si>
  <si>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</si>
  <si>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</si>
  <si>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</si>
  <si>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</si>
  <si>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</si>
  <si>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</si>
  <si>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</si>
  <si>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</si>
  <si>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</si>
  <si>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</si>
  <si>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</si>
  <si>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</si>
  <si>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</si>
  <si>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</si>
  <si>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</si>
  <si>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</si>
  <si>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</si>
  <si>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</si>
  <si>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</si>
  <si>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</si>
  <si>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</si>
  <si>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</si>
  <si>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</si>
  <si>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</si>
  <si>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</si>
  <si>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</si>
  <si>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</si>
  <si>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</si>
  <si>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</si>
  <si>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VLC-423002</t>
  </si>
  <si>
    <t>VT.385.N.04</t>
  </si>
  <si>
    <t>Фильтр прямой мини вн.-вн. 1/2" (18 /108шт)</t>
  </si>
  <si>
    <t>459.00 руб.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</si>
  <si>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</si>
  <si>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</si>
  <si>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</si>
  <si>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</si>
  <si>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</si>
  <si>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</si>
  <si>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</si>
  <si>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</si>
  <si>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</si>
  <si>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</si>
  <si>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</si>
  <si>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</si>
  <si>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</si>
  <si>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</si>
  <si>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</si>
  <si>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</si>
  <si>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</si>
  <si>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</si>
  <si>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</si>
  <si>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</si>
  <si>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</si>
  <si>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</si>
  <si>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</si>
  <si>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</si>
  <si>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</si>
  <si>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</si>
  <si>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</si>
  <si>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</si>
  <si>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</si>
  <si>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</si>
  <si>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</si>
  <si>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</si>
  <si>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</si>
  <si>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</si>
  <si>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</si>
  <si>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</si>
  <si>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(1 /36шт)</t>
  </si>
  <si>
    <t>1 381.00 руб.</t>
  </si>
  <si>
    <t>&gt;500</t>
  </si>
  <si>
    <t>VLC-424002</t>
  </si>
  <si>
    <t>VT.389.N.05</t>
  </si>
  <si>
    <t>Фильтр промывной (самоочищающийся) 3/4" с манометром (1 /24шт)</t>
  </si>
  <si>
    <t>2 177.00 руб.</t>
  </si>
  <si>
    <t>VLC-424003</t>
  </si>
  <si>
    <t>VT.389.N.06</t>
  </si>
  <si>
    <t>Фильтр промывной (самоочищающийся) 1" с манометром (1 /12шт)</t>
  </si>
  <si>
    <t>3 756.00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</si>
  <si>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</si>
  <si>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</si>
  <si>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</si>
  <si>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</si>
  <si>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2 274.39 руб.</t>
  </si>
  <si>
    <t>FIO-160002</t>
  </si>
  <si>
    <t>JH153</t>
  </si>
  <si>
    <t>фильтр самоочищ. с маном. 3/4" для гор. воды лат. корпус VR (1/10шт)</t>
  </si>
  <si>
    <t>3 373.65 руб.</t>
  </si>
  <si>
    <t>FIO-160003</t>
  </si>
  <si>
    <t>JH155</t>
  </si>
  <si>
    <t>фильтр самоочищ. с маном. 1" для гор. воды лат. корпус VR (1/10шт)</t>
  </si>
  <si>
    <t>3 973.11 руб.</t>
  </si>
  <si>
    <t>FIO-160004</t>
  </si>
  <si>
    <t>JC152</t>
  </si>
  <si>
    <t>фильтр самоочищ. с маном. 1/2" для хол. воды прозрач. корпус VR (1/10шт)</t>
  </si>
  <si>
    <t>2 094.40 руб.</t>
  </si>
  <si>
    <t>FIO-160005</t>
  </si>
  <si>
    <t>JC154</t>
  </si>
  <si>
    <t>фильтр самоочищ. с маном. 3/4" для хол. воды прозрач. корпус VR (1/10шт)</t>
  </si>
  <si>
    <t>2 972.03 руб.</t>
  </si>
  <si>
    <t>FIO-160006</t>
  </si>
  <si>
    <t>JC156</t>
  </si>
  <si>
    <t>фильтр самоочищ. с маном. 1" для хол. воды прозрач. корпус VR (1/10шт)</t>
  </si>
  <si>
    <t>3 575.95 руб.</t>
  </si>
  <si>
    <t>FIO-160007</t>
  </si>
  <si>
    <t>JH157</t>
  </si>
  <si>
    <t>фильтр самоочищ. с рег. давления и манометром 1/2" для гор. воды лат.корпус VR (1/10шт)</t>
  </si>
  <si>
    <t>3 279.94 руб.</t>
  </si>
  <si>
    <t>FIO-160008</t>
  </si>
  <si>
    <t>JH159</t>
  </si>
  <si>
    <t>фильтр самоочищ. с рег. давления и манометром 3/4" для гор. воды лат.корпус VR (1/10шт)</t>
  </si>
  <si>
    <t>5 057.50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</si>
  <si>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</si>
  <si>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</si>
  <si>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</si>
  <si>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3 055.33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</si>
  <si>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</si>
  <si>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</si>
  <si>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</si>
  <si>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4 458.04 руб.</t>
  </si>
  <si>
    <t>FIO-160011</t>
  </si>
  <si>
    <t>JH147</t>
  </si>
  <si>
    <t>фильтр самоочищ. свобод. вращения с манометром 1/2" для гор. воды лат.корпус VR (1/1</t>
  </si>
  <si>
    <t>2 778.65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</si>
  <si>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</si>
  <si>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</si>
  <si>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</si>
  <si>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2 768.24 руб.</t>
  </si>
  <si>
    <t>FIO-160013</t>
  </si>
  <si>
    <t>VR203</t>
  </si>
  <si>
    <t>сетка для самоочищающегося фильтра VR (1/100шт)</t>
  </si>
  <si>
    <t>84.79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</si>
  <si>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</si>
  <si>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</si>
  <si>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</si>
  <si>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3 977.58 руб.</t>
  </si>
  <si>
    <t>FIO-160015</t>
  </si>
  <si>
    <t>JC158-N</t>
  </si>
  <si>
    <t>Фильтр с регулятором давления и манометром 1/2" для холод. воды НИКЕЛЬ "ViEiR" (10/1шт)</t>
  </si>
  <si>
    <t>3 101.44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</si>
  <si>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</si>
  <si>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</si>
  <si>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</si>
  <si>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</si>
  <si>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</si>
  <si>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FIO-270002</t>
  </si>
  <si>
    <t>VR684</t>
  </si>
  <si>
    <t>сетка для обратного клапана 3/4" (40/240шт)</t>
  </si>
  <si>
    <t>23.80 руб.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</si>
  <si>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</si>
  <si>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</si>
  <si>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</si>
  <si>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</si>
  <si>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</si>
  <si>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</si>
  <si>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</si>
  <si>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</si>
  <si>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FIO-270005</t>
  </si>
  <si>
    <t>VR687</t>
  </si>
  <si>
    <t>сетка для обратного клапана 1 1/2" (8/48шт)</t>
  </si>
  <si>
    <t>69.91 руб.</t>
  </si>
  <si>
    <t>FIO-270006</t>
  </si>
  <si>
    <t>VR688</t>
  </si>
  <si>
    <t>сетка для обратного клапана 2" (5/30шт)</t>
  </si>
  <si>
    <t>90.74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</si>
  <si>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</si>
  <si>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</si>
  <si>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</si>
  <si>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</si>
  <si>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</si>
  <si>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</si>
  <si>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</si>
  <si>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</si>
  <si>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</si>
  <si>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</si>
  <si>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</si>
  <si>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</si>
  <si>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</si>
  <si>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</si>
  <si>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</si>
  <si>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</si>
  <si>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</si>
  <si>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</si>
  <si>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</si>
  <si>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</si>
  <si>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</si>
  <si>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</si>
  <si>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</si>
  <si>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</si>
  <si>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</si>
  <si>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</si>
  <si>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</si>
  <si>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</si>
  <si>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</si>
  <si>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</si>
  <si>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</si>
  <si>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</si>
  <si>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</si>
  <si>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4 148.64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</si>
  <si>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</si>
  <si>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</si>
  <si>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</si>
  <si>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4 459.53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</si>
</sst>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b0_86a5_11e9_8101_003048fd731b_1b5db3b8_f93d_11ef_a6ea_047c1617b1431.jpeg"/><Relationship Id="rId2" Type="http://schemas.openxmlformats.org/officeDocument/2006/relationships/image" Target="../media/8a41b9b4_86a5_11e9_8101_003048fd731b_1b5db3bc_f93d_11ef_a6ea_047c1617b1432.jpeg"/><Relationship Id="rId3" Type="http://schemas.openxmlformats.org/officeDocument/2006/relationships/image" Target="../media/8a41b9b8_86a5_11e9_8101_003048fd731b_1b5db3c0_f93d_11ef_a6ea_047c1617b1433.jpeg"/><Relationship Id="rId4" Type="http://schemas.openxmlformats.org/officeDocument/2006/relationships/image" Target="../media/8a41b9bc_86a5_11e9_8101_003048fd731b_55ddf0ff_a58a_11ee_a526_047c1617b1434.png"/><Relationship Id="rId5" Type="http://schemas.openxmlformats.org/officeDocument/2006/relationships/image" Target="../media/8a41b9c0_86a5_11e9_8101_003048fd731b_55ddf100_a58a_11ee_a526_047c1617b1435.png"/><Relationship Id="rId6" Type="http://schemas.openxmlformats.org/officeDocument/2006/relationships/image" Target="../media/8a41b9c2_86a5_11e9_8101_003048fd731b_55ddf101_a58a_11ee_a526_047c1617b1436.png"/><Relationship Id="rId7" Type="http://schemas.openxmlformats.org/officeDocument/2006/relationships/image" Target="../media/8a41b9c6_86a5_11e9_8101_003048fd731b_5733967d_f953_11e9_810b_003048fd731b7.jpeg"/><Relationship Id="rId8" Type="http://schemas.openxmlformats.org/officeDocument/2006/relationships/image" Target="../media/8a41b9ca_86a5_11e9_8101_003048fd731b_5733967e_f953_11e9_810b_003048fd731b8.jpeg"/><Relationship Id="rId9" Type="http://schemas.openxmlformats.org/officeDocument/2006/relationships/image" Target="../media/8a41b9ce_86a5_11e9_8101_003048fd731b_5733967f_f953_11e9_810b_003048fd731b9.jpeg"/><Relationship Id="rId10" Type="http://schemas.openxmlformats.org/officeDocument/2006/relationships/image" Target="../media/8a41b9d2_86a5_11e9_8101_003048fd731b_57339680_f953_11e9_810b_003048fd731b10.jpeg"/><Relationship Id="rId11" Type="http://schemas.openxmlformats.org/officeDocument/2006/relationships/image" Target="../media/8a41b9d6_86a5_11e9_8101_003048fd731b_57339681_f953_11e9_810b_003048fd731b11.jpeg"/><Relationship Id="rId12" Type="http://schemas.openxmlformats.org/officeDocument/2006/relationships/image" Target="../media/8a41b9da_86a5_11e9_8101_003048fd731b_57339682_f953_11e9_810b_003048fd731b12.jpeg"/><Relationship Id="rId13" Type="http://schemas.openxmlformats.org/officeDocument/2006/relationships/image" Target="../media/83e7fa4b_86a5_11e9_8101_003048fd731b_1b5db3de_f93d_11ef_a6ea_047c1617b14313.jpeg"/><Relationship Id="rId14" Type="http://schemas.openxmlformats.org/officeDocument/2006/relationships/image" Target="../media/83e7fa4f_86a5_11e9_8101_003048fd731b_1b5db3e2_f93d_11ef_a6ea_047c1617b14314.jpeg"/><Relationship Id="rId15" Type="http://schemas.openxmlformats.org/officeDocument/2006/relationships/image" Target="../media/83e7fa53_86a5_11e9_8101_003048fd731b_1b5db3e6_f93d_11ef_a6ea_047c1617b14315.jpeg"/><Relationship Id="rId16" Type="http://schemas.openxmlformats.org/officeDocument/2006/relationships/image" Target="../media/83e7fa57_86a5_11e9_8101_003048fd731b_1b5db3ea_f93d_11ef_a6ea_047c1617b14316.jpeg"/><Relationship Id="rId17" Type="http://schemas.openxmlformats.org/officeDocument/2006/relationships/image" Target="../media/83e7fa5b_86a5_11e9_8101_003048fd731b_1b5db3ee_f93d_11ef_a6ea_047c1617b14317.jpeg"/><Relationship Id="rId18" Type="http://schemas.openxmlformats.org/officeDocument/2006/relationships/image" Target="../media/83e7fa5f_86a5_11e9_8101_003048fd731b_1b5db3f2_f93d_11ef_a6ea_047c1617b14318.jpeg"/><Relationship Id="rId19" Type="http://schemas.openxmlformats.org/officeDocument/2006/relationships/image" Target="../media/83e7fa63_86a5_11e9_8101_003048fd731b_1b5db3f6_f93d_11ef_a6ea_047c1617b14319.jpeg"/><Relationship Id="rId20" Type="http://schemas.openxmlformats.org/officeDocument/2006/relationships/image" Target="../media/83e7fa67_86a5_11e9_8101_003048fd731b_1b5db3fa_f93d_11ef_a6ea_047c1617b14320.jpeg"/><Relationship Id="rId21" Type="http://schemas.openxmlformats.org/officeDocument/2006/relationships/image" Target="../media/83e7fa6b_86a5_11e9_8101_003048fd731b_1b5db3fe_f93d_11ef_a6ea_047c1617b14321.jpeg"/><Relationship Id="rId22" Type="http://schemas.openxmlformats.org/officeDocument/2006/relationships/image" Target="../media/83e7fa6f_86a5_11e9_8101_003048fd731b_1b5db402_f93d_11ef_a6ea_047c1617b14322.jpeg"/><Relationship Id="rId23" Type="http://schemas.openxmlformats.org/officeDocument/2006/relationships/image" Target="../media/83e7fa73_86a5_11e9_8101_003048fd731b_1b5db406_f93d_11ef_a6ea_047c1617b14323.jpeg"/><Relationship Id="rId24" Type="http://schemas.openxmlformats.org/officeDocument/2006/relationships/image" Target="../media/83e7fab8_86a5_11e9_8101_003048fd731b_1b5db410_f93d_11ef_a6ea_047c1617b14324.jpeg"/><Relationship Id="rId25" Type="http://schemas.openxmlformats.org/officeDocument/2006/relationships/image" Target="../media/83e7faba_86a5_11e9_8101_003048fd731b_1b5db415_f93d_11ef_a6ea_047c1617b14325.jpeg"/><Relationship Id="rId26" Type="http://schemas.openxmlformats.org/officeDocument/2006/relationships/image" Target="../media/83e7fabc_86a5_11e9_8101_003048fd731b_1b5db41a_f93d_11ef_a6ea_047c1617b14326.jpeg"/><Relationship Id="rId27" Type="http://schemas.openxmlformats.org/officeDocument/2006/relationships/image" Target="../media/83e7fabe_86a5_11e9_8101_003048fd731b_1b5db41f_f93d_11ef_a6ea_047c1617b14327.jpeg"/><Relationship Id="rId28" Type="http://schemas.openxmlformats.org/officeDocument/2006/relationships/image" Target="../media/83e7fac0_86a5_11e9_8101_003048fd731b_1b5db424_f93d_11ef_a6ea_047c1617b14328.jpeg"/><Relationship Id="rId29" Type="http://schemas.openxmlformats.org/officeDocument/2006/relationships/image" Target="../media/83e7fac2_86a5_11e9_8101_003048fd731b_1b5db429_f93d_11ef_a6ea_047c1617b14329.jpeg"/><Relationship Id="rId30" Type="http://schemas.openxmlformats.org/officeDocument/2006/relationships/image" Target="../media/c1475c4c_799b_11eb_8253_003048fd731b_1b5db411_f93d_11ef_a6ea_047c1617b14330.jpeg"/><Relationship Id="rId31" Type="http://schemas.openxmlformats.org/officeDocument/2006/relationships/image" Target="../media/c1475c4e_799b_11eb_8253_003048fd731b_1b5db416_f93d_11ef_a6ea_047c1617b14331.jpeg"/><Relationship Id="rId32" Type="http://schemas.openxmlformats.org/officeDocument/2006/relationships/image" Target="../media/c1475c50_799b_11eb_8253_003048fd731b_1b5db41b_f93d_11ef_a6ea_047c1617b14332.jpeg"/><Relationship Id="rId33" Type="http://schemas.openxmlformats.org/officeDocument/2006/relationships/image" Target="../media/97785541_d539_11e9_8109_003048fd731b_1b5db40a_f93d_11ef_a6ea_047c1617b14333.jpeg"/><Relationship Id="rId34" Type="http://schemas.openxmlformats.org/officeDocument/2006/relationships/image" Target="../media/97785543_d539_11e9_8109_003048fd731b_1b5db40b_f93d_11ef_a6ea_047c1617b14334.jpeg"/><Relationship Id="rId35" Type="http://schemas.openxmlformats.org/officeDocument/2006/relationships/image" Target="../media/97785545_d539_11e9_8109_003048fd731b_1b5db40c_f93d_11ef_a6ea_047c1617b14335.jpeg"/><Relationship Id="rId36" Type="http://schemas.openxmlformats.org/officeDocument/2006/relationships/image" Target="../media/60a9d796_d53f_11e9_8109_003048fd731b_1b5db40d_f93d_11ef_a6ea_047c1617b14336.jpeg"/><Relationship Id="rId37" Type="http://schemas.openxmlformats.org/officeDocument/2006/relationships/image" Target="../media/60a9d798_d53f_11e9_8109_003048fd731b_1b5db40e_f93d_11ef_a6ea_047c1617b14337.jpeg"/><Relationship Id="rId38" Type="http://schemas.openxmlformats.org/officeDocument/2006/relationships/image" Target="../media/60a9d79a_d53f_11e9_8109_003048fd731b_1b5db40f_f93d_11ef_a6ea_047c1617b14338.jpeg"/><Relationship Id="rId39" Type="http://schemas.openxmlformats.org/officeDocument/2006/relationships/image" Target="../media/f423f45b_c461_11eb_82be_003048fd731b_a15553b0_602e_11ec_a20b_00259070b48739.jpeg"/><Relationship Id="rId40" Type="http://schemas.openxmlformats.org/officeDocument/2006/relationships/image" Target="../media/f423f45d_c461_11eb_82be_003048fd731b_a15553b1_602e_11ec_a20b_00259070b48740.jpeg"/><Relationship Id="rId41" Type="http://schemas.openxmlformats.org/officeDocument/2006/relationships/image" Target="../media/f423f45f_c461_11eb_82be_003048fd731b_a15553b2_602e_11ec_a20b_00259070b48741.jpeg"/><Relationship Id="rId42" Type="http://schemas.openxmlformats.org/officeDocument/2006/relationships/image" Target="../media/29b1cbbf_3e5b_11ec_836e_003048fd731b_a15553b3_602e_11ec_a20b_00259070b48742.jpeg"/><Relationship Id="rId43" Type="http://schemas.openxmlformats.org/officeDocument/2006/relationships/image" Target="../media/29b1cbc1_3e5b_11ec_836e_003048fd731b_a15553b4_602e_11ec_a20b_00259070b48743.jpeg"/><Relationship Id="rId44" Type="http://schemas.openxmlformats.org/officeDocument/2006/relationships/image" Target="../media/29b1cbc3_3e5b_11ec_836e_003048fd731b_a15553b5_602e_11ec_a20b_00259070b48744.jpeg"/><Relationship Id="rId45" Type="http://schemas.openxmlformats.org/officeDocument/2006/relationships/image" Target="../media/83e7fa78_86a5_11e9_8101_003048fd731b_1b5db42e_f93d_11ef_a6ea_047c1617b14345.jpeg"/><Relationship Id="rId46" Type="http://schemas.openxmlformats.org/officeDocument/2006/relationships/image" Target="../media/83e7fa7c_86a5_11e9_8101_003048fd731b_1b5db432_f93d_11ef_a6ea_047c1617b14346.jpeg"/><Relationship Id="rId47" Type="http://schemas.openxmlformats.org/officeDocument/2006/relationships/image" Target="../media/83e7fa80_86a5_11e9_8101_003048fd731b_1b5db436_f93d_11ef_a6ea_047c1617b14347.jpeg"/><Relationship Id="rId48" Type="http://schemas.openxmlformats.org/officeDocument/2006/relationships/image" Target="../media/83e7fa84_86a5_11e9_8101_003048fd731b_1b5db43a_f93d_11ef_a6ea_047c1617b14348.jpeg"/><Relationship Id="rId49" Type="http://schemas.openxmlformats.org/officeDocument/2006/relationships/image" Target="../media/83e7fa88_86a5_11e9_8101_003048fd731b_1b5db43e_f93d_11ef_a6ea_047c1617b14349.jpeg"/><Relationship Id="rId50" Type="http://schemas.openxmlformats.org/officeDocument/2006/relationships/image" Target="../media/83e7fa8c_86a5_11e9_8101_003048fd731b_1b5db442_f93d_11ef_a6ea_047c1617b14350.jpeg"/><Relationship Id="rId51" Type="http://schemas.openxmlformats.org/officeDocument/2006/relationships/image" Target="../media/83e7fa90_86a5_11e9_8101_003048fd731b_1b5db446_f93d_11ef_a6ea_047c1617b14351.jpeg"/><Relationship Id="rId52" Type="http://schemas.openxmlformats.org/officeDocument/2006/relationships/image" Target="../media/83e7fa94_86a5_11e9_8101_003048fd731b_1b5db44a_f93d_11ef_a6ea_047c1617b14352.jpeg"/><Relationship Id="rId53" Type="http://schemas.openxmlformats.org/officeDocument/2006/relationships/image" Target="../media/83e7fa98_86a5_11e9_8101_003048fd731b_1b5db44e_f93d_11ef_a6ea_047c1617b14353.jpeg"/><Relationship Id="rId54" Type="http://schemas.openxmlformats.org/officeDocument/2006/relationships/image" Target="../media/83e7fa9c_86a5_11e9_8101_003048fd731b_1b5db452_f93d_11ef_a6ea_047c1617b14354.jpeg"/><Relationship Id="rId55" Type="http://schemas.openxmlformats.org/officeDocument/2006/relationships/image" Target="../media/83e7faa1_86a5_11e9_8101_003048fd731b_1b5db459_f93d_11ef_a6ea_047c1617b14355.jpeg"/><Relationship Id="rId56" Type="http://schemas.openxmlformats.org/officeDocument/2006/relationships/image" Target="../media/83e7faa4_86a5_11e9_8101_003048fd731b_1b5db45d_f93d_11ef_a6ea_047c1617b14356.jpeg"/><Relationship Id="rId57" Type="http://schemas.openxmlformats.org/officeDocument/2006/relationships/image" Target="../media/83e7faa7_86a5_11e9_8101_003048fd731b_1b5db461_f93d_11ef_a6ea_047c1617b14357.jpeg"/><Relationship Id="rId58" Type="http://schemas.openxmlformats.org/officeDocument/2006/relationships/image" Target="../media/dab7a689_3767_11ea_810f_003048fd731b_a44f70be_a58a_11ee_a526_047c1617b14358.jpeg"/><Relationship Id="rId59" Type="http://schemas.openxmlformats.org/officeDocument/2006/relationships/image" Target="../media/dab7a68b_3767_11ea_810f_003048fd731b_a44f70bf_a58a_11ee_a526_047c1617b14359.jpeg"/><Relationship Id="rId60" Type="http://schemas.openxmlformats.org/officeDocument/2006/relationships/image" Target="../media/dab7a68d_3767_11ea_810f_003048fd731b_a44f70c0_a58a_11ee_a526_047c1617b14360.jpeg"/><Relationship Id="rId61" Type="http://schemas.openxmlformats.org/officeDocument/2006/relationships/image" Target="../media/dab7a68f_3767_11ea_810f_003048fd731b_a44f70b8_a58a_11ee_a526_047c1617b14361.jpeg"/><Relationship Id="rId62" Type="http://schemas.openxmlformats.org/officeDocument/2006/relationships/image" Target="../media/dab7a691_3767_11ea_810f_003048fd731b_a44f70b9_a58a_11ee_a526_047c1617b14362.jpeg"/><Relationship Id="rId63" Type="http://schemas.openxmlformats.org/officeDocument/2006/relationships/image" Target="../media/dab7a693_3767_11ea_810f_003048fd731b_a44f70ba_a58a_11ee_a526_047c1617b14363.jpeg"/><Relationship Id="rId64" Type="http://schemas.openxmlformats.org/officeDocument/2006/relationships/image" Target="../media/dab7a695_3767_11ea_810f_003048fd731b_a44f70c1_a58a_11ee_a526_047c1617b14364.jpeg"/><Relationship Id="rId65" Type="http://schemas.openxmlformats.org/officeDocument/2006/relationships/image" Target="../media/dab7a697_3767_11ea_810f_003048fd731b_a44f70c2_a58a_11ee_a526_047c1617b14365.jpeg"/><Relationship Id="rId66" Type="http://schemas.openxmlformats.org/officeDocument/2006/relationships/image" Target="../media/dab7a699_3767_11ea_810f_003048fd731b_1b5db46c_f93d_11ef_a6ea_047c1617b14366.jpeg"/><Relationship Id="rId67" Type="http://schemas.openxmlformats.org/officeDocument/2006/relationships/image" Target="../media/dab7a69b_3767_11ea_810f_003048fd731b_a44f70bc_a58a_11ee_a526_047c1617b14367.jpeg"/><Relationship Id="rId68" Type="http://schemas.openxmlformats.org/officeDocument/2006/relationships/image" Target="../media/dab7a69d_3767_11ea_810f_003048fd731b_a44f70bd_a58a_11ee_a526_047c1617b14368.jpeg"/><Relationship Id="rId69" Type="http://schemas.openxmlformats.org/officeDocument/2006/relationships/image" Target="../media/dab7a69f_3767_11ea_810f_003048fd731b_1b5db465_f93d_11ef_a6ea_047c1617b14369.jpeg"/><Relationship Id="rId70" Type="http://schemas.openxmlformats.org/officeDocument/2006/relationships/image" Target="../media/dab7a6a1_3767_11ea_810f_003048fd731b_a44f70c7_a58a_11ee_a526_047c1617b14370.jpeg"/><Relationship Id="rId71" Type="http://schemas.openxmlformats.org/officeDocument/2006/relationships/image" Target="../media/0b44dd49_0c78_11ec_8321_003048fd731b_1b5db475_f93d_11ef_a6ea_047c1617b14371.jpeg"/><Relationship Id="rId72" Type="http://schemas.openxmlformats.org/officeDocument/2006/relationships/image" Target="../media/0b44dd4b_0c78_11ec_8321_003048fd731b_1b5db46d_f93d_11ef_a6ea_047c1617b14372.jpeg"/><Relationship Id="rId73" Type="http://schemas.openxmlformats.org/officeDocument/2006/relationships/image" Target="../media/8a41ba99_86a5_11e9_8101_003048fd731b_a44f70c8_a58a_11ee_a526_047c1617b14373.jpeg"/><Relationship Id="rId74" Type="http://schemas.openxmlformats.org/officeDocument/2006/relationships/image" Target="../media/8a41ba9d_86a5_11e9_8101_003048fd731b_a44f70c9_a58a_11ee_a526_047c1617b14374.jpeg"/><Relationship Id="rId75" Type="http://schemas.openxmlformats.org/officeDocument/2006/relationships/image" Target="../media/8a41baa1_86a5_11e9_8101_003048fd731b_a44f70ca_a58a_11ee_a526_047c1617b14375.jpeg"/><Relationship Id="rId76" Type="http://schemas.openxmlformats.org/officeDocument/2006/relationships/image" Target="../media/8a41baa5_86a5_11e9_8101_003048fd731b_a44f70cb_a58a_11ee_a526_047c1617b14376.jpeg"/><Relationship Id="rId77" Type="http://schemas.openxmlformats.org/officeDocument/2006/relationships/image" Target="../media/8a41baa9_86a5_11e9_8101_003048fd731b_a44f70cc_a58a_11ee_a526_047c1617b14377.jpeg"/><Relationship Id="rId78" Type="http://schemas.openxmlformats.org/officeDocument/2006/relationships/image" Target="../media/8a41baad_86a5_11e9_8101_003048fd731b_a44f70cd_a58a_11ee_a526_047c1617b14378.jpeg"/><Relationship Id="rId79" Type="http://schemas.openxmlformats.org/officeDocument/2006/relationships/image" Target="../media/83e7faab_86a5_11e9_8101_003048fd731b_1b5db481_f93d_11ef_a6ea_047c1617b14379.jpeg"/><Relationship Id="rId80" Type="http://schemas.openxmlformats.org/officeDocument/2006/relationships/image" Target="../media/83e7faaf_86a5_11e9_8101_003048fd731b_1b5db479_f93d_11ef_a6ea_047c1617b14380.jpeg"/><Relationship Id="rId81" Type="http://schemas.openxmlformats.org/officeDocument/2006/relationships/image" Target="../media/83e7fab3_86a5_11e9_8101_003048fd731b_1b5db47d_f93d_11ef_a6ea_047c1617b14381.jpeg"/><Relationship Id="rId82" Type="http://schemas.openxmlformats.org/officeDocument/2006/relationships/image" Target="../media/073f6e85_3774_11ea_810f_003048fd731b_1b5db3d4_f93d_11ef_a6ea_047c1617b14382.jpeg"/><Relationship Id="rId83" Type="http://schemas.openxmlformats.org/officeDocument/2006/relationships/image" Target="../media/073f6e83_3774_11ea_810f_003048fd731b_1b5db3c4_f93d_11ef_a6ea_047c1617b14383.jpeg"/><Relationship Id="rId84" Type="http://schemas.openxmlformats.org/officeDocument/2006/relationships/image" Target="../media/073f6e87_3774_11ea_810f_003048fd731b_1b5db3c8_f93d_11ef_a6ea_047c1617b14384.jpeg"/><Relationship Id="rId85" Type="http://schemas.openxmlformats.org/officeDocument/2006/relationships/image" Target="../media/80abdaa7_b35e_11eb_82a7_003048fd731b_55ddf11d_a58a_11ee_a526_047c1617b14385.png"/><Relationship Id="rId86" Type="http://schemas.openxmlformats.org/officeDocument/2006/relationships/image" Target="../media/80abdaa9_b35e_11eb_82a7_003048fd731b_55ddf11e_a58a_11ee_a526_047c1617b14386.png"/><Relationship Id="rId87" Type="http://schemas.openxmlformats.org/officeDocument/2006/relationships/image" Target="../media/80abdaab_b35e_11eb_82a7_003048fd731b_55ddf11f_a58a_11ee_a526_047c1617b143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818902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 t="s">
        <v>16</v>
      </c>
      <c r="I4" s="1">
        <v>0</v>
      </c>
      <c r="J4" s="3" t="s">
        <v>17</v>
      </c>
      <c r="K4" s="2" t="str">
        <f>J4*101.00</f>
        <v>0</v>
      </c>
      <c r="L4" s="5"/>
    </row>
    <row r="5" spans="1:12" customHeight="1" ht="105" outlineLevel="3">
      <c r="A5" s="1"/>
      <c r="B5" s="1">
        <v>818903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1</v>
      </c>
      <c r="H5" s="2">
        <v>0</v>
      </c>
      <c r="I5" s="1">
        <v>0</v>
      </c>
      <c r="J5" s="3" t="s">
        <v>17</v>
      </c>
      <c r="K5" s="2" t="str">
        <f>J5*167.00</f>
        <v>0</v>
      </c>
      <c r="L5" s="5"/>
    </row>
    <row r="6" spans="1:12" customHeight="1" ht="105" outlineLevel="3">
      <c r="A6" s="1"/>
      <c r="B6" s="1">
        <v>818904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3</v>
      </c>
      <c r="H6" s="2" t="s">
        <v>26</v>
      </c>
      <c r="I6" s="1">
        <v>0</v>
      </c>
      <c r="J6" s="3" t="s">
        <v>17</v>
      </c>
      <c r="K6" s="2" t="str">
        <f>J6*304.00</f>
        <v>0</v>
      </c>
      <c r="L6" s="5"/>
    </row>
    <row r="7" spans="1:12" customHeight="1" ht="105" outlineLevel="3">
      <c r="A7" s="1"/>
      <c r="B7" s="1">
        <v>818905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 t="s">
        <v>31</v>
      </c>
      <c r="I7" s="1">
        <v>0</v>
      </c>
      <c r="J7" s="3" t="s">
        <v>17</v>
      </c>
      <c r="K7" s="2" t="str">
        <f>J7*165.00</f>
        <v>0</v>
      </c>
      <c r="L7" s="5"/>
    </row>
    <row r="8" spans="1:12" customHeight="1" ht="105" outlineLevel="3">
      <c r="A8" s="1"/>
      <c r="B8" s="1">
        <v>818906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26</v>
      </c>
      <c r="I8" s="1">
        <v>0</v>
      </c>
      <c r="J8" s="3" t="s">
        <v>17</v>
      </c>
      <c r="K8" s="2" t="str">
        <f>J8*204.00</f>
        <v>0</v>
      </c>
      <c r="L8" s="5"/>
    </row>
    <row r="9" spans="1:12" customHeight="1" ht="105" outlineLevel="3">
      <c r="A9" s="1"/>
      <c r="B9" s="1">
        <v>818907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6</v>
      </c>
      <c r="H9" s="2" t="s">
        <v>26</v>
      </c>
      <c r="I9" s="1">
        <v>0</v>
      </c>
      <c r="J9" s="3" t="s">
        <v>17</v>
      </c>
      <c r="K9" s="2" t="str">
        <f>J9*417.00</f>
        <v>0</v>
      </c>
      <c r="L9" s="5"/>
    </row>
    <row r="10" spans="1:12" customHeight="1" ht="105" outlineLevel="3">
      <c r="A10" s="1"/>
      <c r="B10" s="1">
        <v>818908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44</v>
      </c>
      <c r="H10" s="2">
        <v>0</v>
      </c>
      <c r="I10" s="1">
        <v>0</v>
      </c>
      <c r="J10" s="3" t="s">
        <v>17</v>
      </c>
      <c r="K10" s="2" t="str">
        <f>J10*23.00</f>
        <v>0</v>
      </c>
      <c r="L10" s="5"/>
    </row>
    <row r="11" spans="1:12" customHeight="1" ht="105" outlineLevel="3">
      <c r="A11" s="1"/>
      <c r="B11" s="1">
        <v>818909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31</v>
      </c>
      <c r="H11" s="2">
        <v>0</v>
      </c>
      <c r="I11" s="1">
        <v>0</v>
      </c>
      <c r="J11" s="3" t="s">
        <v>17</v>
      </c>
      <c r="K11" s="2" t="str">
        <f>J11*35.00</f>
        <v>0</v>
      </c>
      <c r="L11" s="5"/>
    </row>
    <row r="12" spans="1:12" customHeight="1" ht="105" outlineLevel="3">
      <c r="A12" s="1"/>
      <c r="B12" s="1">
        <v>818910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J12*42.00</f>
        <v>0</v>
      </c>
      <c r="L12" s="5"/>
    </row>
    <row r="13" spans="1:12" customHeight="1" ht="105" outlineLevel="3">
      <c r="A13" s="1"/>
      <c r="B13" s="1">
        <v>818911</v>
      </c>
      <c r="C13" s="1" t="s">
        <v>53</v>
      </c>
      <c r="D13" s="1" t="s">
        <v>54</v>
      </c>
      <c r="E13" s="2" t="s">
        <v>55</v>
      </c>
      <c r="F13" s="2" t="s">
        <v>56</v>
      </c>
      <c r="G13" s="2" t="s">
        <v>26</v>
      </c>
      <c r="H13" s="2">
        <v>7</v>
      </c>
      <c r="I13" s="1">
        <v>0</v>
      </c>
      <c r="J13" s="3" t="s">
        <v>17</v>
      </c>
      <c r="K13" s="2" t="str">
        <f>J13*50.00</f>
        <v>0</v>
      </c>
      <c r="L13" s="5"/>
    </row>
    <row r="14" spans="1:12" customHeight="1" ht="105" outlineLevel="3">
      <c r="A14" s="1"/>
      <c r="B14" s="1">
        <v>818912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J14*58.00</f>
        <v>0</v>
      </c>
      <c r="L14" s="5"/>
    </row>
    <row r="15" spans="1:12" customHeight="1" ht="105" outlineLevel="3">
      <c r="A15" s="1"/>
      <c r="B15" s="1">
        <v>818913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1</v>
      </c>
      <c r="H15" s="2">
        <v>0</v>
      </c>
      <c r="I15" s="1">
        <v>0</v>
      </c>
      <c r="J15" s="3" t="s">
        <v>17</v>
      </c>
      <c r="K15" s="2" t="str">
        <f>J15*74.00</f>
        <v>0</v>
      </c>
      <c r="L15" s="5"/>
    </row>
    <row r="16" spans="1:12" outlineLevel="1">
      <c r="A16" s="7" t="s">
        <v>65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outlineLevel="2">
      <c r="A17" s="8" t="s">
        <v>66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customHeight="1" ht="105" outlineLevel="4">
      <c r="A18" s="1"/>
      <c r="B18" s="1">
        <v>818841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44</v>
      </c>
      <c r="H18" s="2" t="s">
        <v>71</v>
      </c>
      <c r="I18" s="1">
        <v>0</v>
      </c>
      <c r="J18" s="3" t="s">
        <v>17</v>
      </c>
      <c r="K18" s="2" t="str">
        <f>J18*394.00</f>
        <v>0</v>
      </c>
      <c r="L18" s="5"/>
    </row>
    <row r="19" spans="1:12" customHeight="1" ht="105" outlineLevel="4">
      <c r="A19" s="1"/>
      <c r="B19" s="1">
        <v>818842</v>
      </c>
      <c r="C19" s="1" t="s">
        <v>72</v>
      </c>
      <c r="D19" s="1" t="s">
        <v>73</v>
      </c>
      <c r="E19" s="2" t="s">
        <v>74</v>
      </c>
      <c r="F19" s="2" t="s">
        <v>70</v>
      </c>
      <c r="G19" s="2" t="s">
        <v>31</v>
      </c>
      <c r="H19" s="2" t="s">
        <v>71</v>
      </c>
      <c r="I19" s="1">
        <v>0</v>
      </c>
      <c r="J19" s="3" t="s">
        <v>17</v>
      </c>
      <c r="K19" s="2" t="str">
        <f>J19*394.00</f>
        <v>0</v>
      </c>
      <c r="L19" s="5"/>
    </row>
    <row r="20" spans="1:12" customHeight="1" ht="105" outlineLevel="4">
      <c r="A20" s="1"/>
      <c r="B20" s="1">
        <v>818843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44</v>
      </c>
      <c r="H20" s="2" t="s">
        <v>79</v>
      </c>
      <c r="I20" s="1">
        <v>0</v>
      </c>
      <c r="J20" s="3" t="s">
        <v>17</v>
      </c>
      <c r="K20" s="2" t="str">
        <f>J20*340.00</f>
        <v>0</v>
      </c>
      <c r="L20" s="5"/>
    </row>
    <row r="21" spans="1:12" customHeight="1" ht="105" outlineLevel="4">
      <c r="A21" s="1"/>
      <c r="B21" s="1">
        <v>818844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31</v>
      </c>
      <c r="H21" s="2" t="s">
        <v>71</v>
      </c>
      <c r="I21" s="1">
        <v>0</v>
      </c>
      <c r="J21" s="3" t="s">
        <v>17</v>
      </c>
      <c r="K21" s="2" t="str">
        <f>J21*599.00</f>
        <v>0</v>
      </c>
      <c r="L21" s="5"/>
    </row>
    <row r="22" spans="1:12" customHeight="1" ht="105" outlineLevel="4">
      <c r="A22" s="1"/>
      <c r="B22" s="1">
        <v>818845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16</v>
      </c>
      <c r="H22" s="2" t="s">
        <v>71</v>
      </c>
      <c r="I22" s="1">
        <v>0</v>
      </c>
      <c r="J22" s="3" t="s">
        <v>17</v>
      </c>
      <c r="K22" s="2" t="str">
        <f>J22*1115.00</f>
        <v>0</v>
      </c>
      <c r="L22" s="5"/>
    </row>
    <row r="23" spans="1:12" customHeight="1" ht="105" outlineLevel="4">
      <c r="A23" s="1"/>
      <c r="B23" s="1">
        <v>818846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5</v>
      </c>
      <c r="H23" s="2" t="s">
        <v>44</v>
      </c>
      <c r="I23" s="1">
        <v>0</v>
      </c>
      <c r="J23" s="3" t="s">
        <v>17</v>
      </c>
      <c r="K23" s="2" t="str">
        <f>J23*1851.00</f>
        <v>0</v>
      </c>
      <c r="L23" s="5"/>
    </row>
    <row r="24" spans="1:12" customHeight="1" ht="105" outlineLevel="4">
      <c r="A24" s="1"/>
      <c r="B24" s="1">
        <v>818847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4</v>
      </c>
      <c r="H24" s="2" t="s">
        <v>44</v>
      </c>
      <c r="I24" s="1">
        <v>0</v>
      </c>
      <c r="J24" s="3" t="s">
        <v>17</v>
      </c>
      <c r="K24" s="2" t="str">
        <f>J24*2809.00</f>
        <v>0</v>
      </c>
      <c r="L24" s="5"/>
    </row>
    <row r="25" spans="1:12" customHeight="1" ht="105" outlineLevel="4">
      <c r="A25" s="1"/>
      <c r="B25" s="1">
        <v>818848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5</v>
      </c>
      <c r="H25" s="2" t="s">
        <v>44</v>
      </c>
      <c r="I25" s="1">
        <v>0</v>
      </c>
      <c r="J25" s="3" t="s">
        <v>17</v>
      </c>
      <c r="K25" s="2" t="str">
        <f>J25*3711.00</f>
        <v>0</v>
      </c>
      <c r="L25" s="5"/>
    </row>
    <row r="26" spans="1:12" customHeight="1" ht="105" outlineLevel="4">
      <c r="A26" s="1"/>
      <c r="B26" s="1">
        <v>818849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26</v>
      </c>
      <c r="H26" s="2" t="s">
        <v>44</v>
      </c>
      <c r="I26" s="1">
        <v>0</v>
      </c>
      <c r="J26" s="3" t="s">
        <v>17</v>
      </c>
      <c r="K26" s="2" t="str">
        <f>J26*416.00</f>
        <v>0</v>
      </c>
      <c r="L26" s="5"/>
    </row>
    <row r="27" spans="1:12" customHeight="1" ht="105" outlineLevel="4">
      <c r="A27" s="1"/>
      <c r="B27" s="1">
        <v>818850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 t="s">
        <v>44</v>
      </c>
      <c r="I27" s="1">
        <v>0</v>
      </c>
      <c r="J27" s="3" t="s">
        <v>17</v>
      </c>
      <c r="K27" s="2" t="str">
        <f>J27*835.00</f>
        <v>0</v>
      </c>
      <c r="L27" s="5"/>
    </row>
    <row r="28" spans="1:12" customHeight="1" ht="105" outlineLevel="4">
      <c r="A28" s="1"/>
      <c r="B28" s="1">
        <v>818851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4</v>
      </c>
      <c r="H28" s="2">
        <v>0</v>
      </c>
      <c r="I28" s="1">
        <v>0</v>
      </c>
      <c r="J28" s="3" t="s">
        <v>17</v>
      </c>
      <c r="K28" s="2" t="str">
        <f>J28*1389.00</f>
        <v>0</v>
      </c>
      <c r="L28" s="5"/>
    </row>
    <row r="29" spans="1:12" outlineLevel="2">
      <c r="A29" s="8" t="s">
        <v>112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818868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1</v>
      </c>
      <c r="H30" s="2">
        <v>0</v>
      </c>
      <c r="I30" s="1">
        <v>0</v>
      </c>
      <c r="J30" s="3" t="s">
        <v>17</v>
      </c>
      <c r="K30" s="2" t="str">
        <f>J30*300.48</f>
        <v>0</v>
      </c>
      <c r="L30" s="5"/>
    </row>
    <row r="31" spans="1:12" customHeight="1" ht="105" outlineLevel="4">
      <c r="A31" s="1"/>
      <c r="B31" s="1">
        <v>818869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0</v>
      </c>
      <c r="H31" s="2">
        <v>0</v>
      </c>
      <c r="I31" s="1">
        <v>0</v>
      </c>
      <c r="J31" s="3" t="s">
        <v>17</v>
      </c>
      <c r="K31" s="2" t="str">
        <f>J31*435.84</f>
        <v>0</v>
      </c>
      <c r="L31" s="5"/>
    </row>
    <row r="32" spans="1:12" customHeight="1" ht="105" outlineLevel="4">
      <c r="A32" s="1"/>
      <c r="B32" s="1">
        <v>818870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>
        <v>0</v>
      </c>
      <c r="I32" s="1">
        <v>0</v>
      </c>
      <c r="J32" s="3" t="s">
        <v>17</v>
      </c>
      <c r="K32" s="2" t="str">
        <f>J32*599.46</f>
        <v>0</v>
      </c>
      <c r="L32" s="5"/>
    </row>
    <row r="33" spans="1:12" customHeight="1" ht="105" outlineLevel="4">
      <c r="A33" s="1"/>
      <c r="B33" s="1">
        <v>818871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J33*1219.75</f>
        <v>0</v>
      </c>
      <c r="L33" s="5"/>
    </row>
    <row r="34" spans="1:12" customHeight="1" ht="105" outlineLevel="4">
      <c r="A34" s="1"/>
      <c r="B34" s="1">
        <v>818872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J34*1804.34</f>
        <v>0</v>
      </c>
      <c r="L34" s="5"/>
    </row>
    <row r="35" spans="1:12" customHeight="1" ht="105" outlineLevel="4">
      <c r="A35" s="1"/>
      <c r="B35" s="1">
        <v>818873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J35*2283.31</f>
        <v>0</v>
      </c>
      <c r="L35" s="5"/>
    </row>
    <row r="36" spans="1:12" customHeight="1" ht="105" outlineLevel="4">
      <c r="A36" s="1"/>
      <c r="B36" s="1">
        <v>834461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J36*303.45</f>
        <v>0</v>
      </c>
      <c r="L36" s="5"/>
    </row>
    <row r="37" spans="1:12" customHeight="1" ht="105" outlineLevel="4">
      <c r="A37" s="1"/>
      <c r="B37" s="1">
        <v>834462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26</v>
      </c>
      <c r="H37" s="2">
        <v>0</v>
      </c>
      <c r="I37" s="1">
        <v>0</v>
      </c>
      <c r="J37" s="3" t="s">
        <v>17</v>
      </c>
      <c r="K37" s="2" t="str">
        <f>J37*441.79</f>
        <v>0</v>
      </c>
      <c r="L37" s="5"/>
    </row>
    <row r="38" spans="1:12" customHeight="1" ht="105" outlineLevel="4">
      <c r="A38" s="1"/>
      <c r="B38" s="1">
        <v>834463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10</v>
      </c>
      <c r="H38" s="2">
        <v>0</v>
      </c>
      <c r="I38" s="1">
        <v>0</v>
      </c>
      <c r="J38" s="3" t="s">
        <v>17</v>
      </c>
      <c r="K38" s="2" t="str">
        <f>J38*606.90</f>
        <v>0</v>
      </c>
      <c r="L38" s="5"/>
    </row>
    <row r="39" spans="1:12" customHeight="1" ht="105" outlineLevel="4">
      <c r="A39" s="1"/>
      <c r="B39" s="1">
        <v>823126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16</v>
      </c>
      <c r="H39" s="2">
        <v>0</v>
      </c>
      <c r="I39" s="1">
        <v>0</v>
      </c>
      <c r="J39" s="3" t="s">
        <v>17</v>
      </c>
      <c r="K39" s="2" t="str">
        <f>J39*522.11</f>
        <v>0</v>
      </c>
      <c r="L39" s="5"/>
    </row>
    <row r="40" spans="1:12" customHeight="1" ht="105" outlineLevel="4">
      <c r="A40" s="1"/>
      <c r="B40" s="1">
        <v>823127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8</v>
      </c>
      <c r="H40" s="2">
        <v>0</v>
      </c>
      <c r="I40" s="1">
        <v>0</v>
      </c>
      <c r="J40" s="3" t="s">
        <v>17</v>
      </c>
      <c r="K40" s="2" t="str">
        <f>J40*929.69</f>
        <v>0</v>
      </c>
      <c r="L40" s="5"/>
    </row>
    <row r="41" spans="1:12" customHeight="1" ht="105" outlineLevel="4">
      <c r="A41" s="1"/>
      <c r="B41" s="1">
        <v>823128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6</v>
      </c>
      <c r="H41" s="2">
        <v>0</v>
      </c>
      <c r="I41" s="1">
        <v>0</v>
      </c>
      <c r="J41" s="3" t="s">
        <v>17</v>
      </c>
      <c r="K41" s="2" t="str">
        <f>J41*1448.83</f>
        <v>0</v>
      </c>
      <c r="L41" s="5"/>
    </row>
    <row r="42" spans="1:12" customHeight="1" ht="105" outlineLevel="4">
      <c r="A42" s="1"/>
      <c r="B42" s="1">
        <v>823129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4</v>
      </c>
      <c r="H42" s="2">
        <v>0</v>
      </c>
      <c r="I42" s="1">
        <v>0</v>
      </c>
      <c r="J42" s="3" t="s">
        <v>17</v>
      </c>
      <c r="K42" s="2" t="str">
        <f>J42*536.99</f>
        <v>0</v>
      </c>
      <c r="L42" s="5"/>
    </row>
    <row r="43" spans="1:12" customHeight="1" ht="105" outlineLevel="4">
      <c r="A43" s="1"/>
      <c r="B43" s="1">
        <v>823130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7</v>
      </c>
      <c r="H43" s="2">
        <v>0</v>
      </c>
      <c r="I43" s="1">
        <v>0</v>
      </c>
      <c r="J43" s="3" t="s">
        <v>17</v>
      </c>
      <c r="K43" s="2" t="str">
        <f>J43*901.43</f>
        <v>0</v>
      </c>
      <c r="L43" s="5"/>
    </row>
    <row r="44" spans="1:12" customHeight="1" ht="105" outlineLevel="4">
      <c r="A44" s="1"/>
      <c r="B44" s="1">
        <v>823131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6</v>
      </c>
      <c r="H44" s="2">
        <v>0</v>
      </c>
      <c r="I44" s="1">
        <v>0</v>
      </c>
      <c r="J44" s="3" t="s">
        <v>17</v>
      </c>
      <c r="K44" s="2" t="str">
        <f>J44*1425.03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833196</v>
      </c>
      <c r="C46" s="1" t="s">
        <v>174</v>
      </c>
      <c r="D46" s="1" t="s">
        <v>175</v>
      </c>
      <c r="E46" s="2" t="s">
        <v>176</v>
      </c>
      <c r="F46" s="2" t="s">
        <v>177</v>
      </c>
      <c r="G46" s="2" t="s">
        <v>26</v>
      </c>
      <c r="H46" s="2">
        <v>0</v>
      </c>
      <c r="I46" s="1">
        <v>0</v>
      </c>
      <c r="J46" s="3" t="s">
        <v>17</v>
      </c>
      <c r="K46" s="2" t="str">
        <f>J46*322.55</f>
        <v>0</v>
      </c>
      <c r="L46" s="5"/>
    </row>
    <row r="47" spans="1:12" customHeight="1" ht="105" outlineLevel="4">
      <c r="A47" s="1"/>
      <c r="B47" s="1">
        <v>833197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26</v>
      </c>
      <c r="H47" s="2">
        <v>0</v>
      </c>
      <c r="I47" s="1">
        <v>0</v>
      </c>
      <c r="J47" s="3" t="s">
        <v>17</v>
      </c>
      <c r="K47" s="2" t="str">
        <f>J47*513.97</f>
        <v>0</v>
      </c>
      <c r="L47" s="5"/>
    </row>
    <row r="48" spans="1:12" customHeight="1" ht="105" outlineLevel="4">
      <c r="A48" s="1"/>
      <c r="B48" s="1">
        <v>833198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26</v>
      </c>
      <c r="H48" s="2">
        <v>0</v>
      </c>
      <c r="I48" s="1">
        <v>0</v>
      </c>
      <c r="J48" s="3" t="s">
        <v>17</v>
      </c>
      <c r="K48" s="2" t="str">
        <f>J48*598.94</f>
        <v>0</v>
      </c>
      <c r="L48" s="5"/>
    </row>
    <row r="49" spans="1:12" customHeight="1" ht="105" outlineLevel="4">
      <c r="A49" s="1"/>
      <c r="B49" s="1">
        <v>837284</v>
      </c>
      <c r="C49" s="1" t="s">
        <v>186</v>
      </c>
      <c r="D49" s="1" t="s">
        <v>187</v>
      </c>
      <c r="E49" s="2" t="s">
        <v>188</v>
      </c>
      <c r="F49" s="2" t="s">
        <v>189</v>
      </c>
      <c r="G49" s="2">
        <v>8</v>
      </c>
      <c r="H49" s="2">
        <v>0</v>
      </c>
      <c r="I49" s="1">
        <v>0</v>
      </c>
      <c r="J49" s="3" t="s">
        <v>17</v>
      </c>
      <c r="K49" s="2" t="str">
        <f>J49*1149.99</f>
        <v>0</v>
      </c>
      <c r="L49" s="5"/>
    </row>
    <row r="50" spans="1:12" customHeight="1" ht="105" outlineLevel="4">
      <c r="A50" s="1"/>
      <c r="B50" s="1">
        <v>837285</v>
      </c>
      <c r="C50" s="1" t="s">
        <v>190</v>
      </c>
      <c r="D50" s="1" t="s">
        <v>191</v>
      </c>
      <c r="E50" s="2" t="s">
        <v>192</v>
      </c>
      <c r="F50" s="2" t="s">
        <v>193</v>
      </c>
      <c r="G50" s="2">
        <v>5</v>
      </c>
      <c r="H50" s="2">
        <v>0</v>
      </c>
      <c r="I50" s="1">
        <v>0</v>
      </c>
      <c r="J50" s="3" t="s">
        <v>17</v>
      </c>
      <c r="K50" s="2" t="str">
        <f>J50*1527.19</f>
        <v>0</v>
      </c>
      <c r="L50" s="5"/>
    </row>
    <row r="51" spans="1:12" customHeight="1" ht="105" outlineLevel="4">
      <c r="A51" s="1"/>
      <c r="B51" s="1">
        <v>837286</v>
      </c>
      <c r="C51" s="1" t="s">
        <v>194</v>
      </c>
      <c r="D51" s="1" t="s">
        <v>195</v>
      </c>
      <c r="E51" s="2" t="s">
        <v>196</v>
      </c>
      <c r="F51" s="2" t="s">
        <v>197</v>
      </c>
      <c r="G51" s="2">
        <v>0</v>
      </c>
      <c r="H51" s="2">
        <v>0</v>
      </c>
      <c r="I51" s="1">
        <v>0</v>
      </c>
      <c r="J51" s="3" t="s">
        <v>17</v>
      </c>
      <c r="K51" s="2" t="str">
        <f>J51*2326.77</f>
        <v>0</v>
      </c>
      <c r="L51" s="5"/>
    </row>
    <row r="52" spans="1:12" outlineLevel="1">
      <c r="A52" s="7" t="s">
        <v>198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818852</v>
      </c>
      <c r="C54" s="1" t="s">
        <v>200</v>
      </c>
      <c r="D54" s="1" t="s">
        <v>201</v>
      </c>
      <c r="E54" s="2" t="s">
        <v>202</v>
      </c>
      <c r="F54" s="2" t="s">
        <v>203</v>
      </c>
      <c r="G54" s="2" t="s">
        <v>16</v>
      </c>
      <c r="H54" s="2">
        <v>0</v>
      </c>
      <c r="I54" s="1">
        <v>0</v>
      </c>
      <c r="J54" s="3" t="s">
        <v>17</v>
      </c>
      <c r="K54" s="2" t="str">
        <f>J54*764.00</f>
        <v>0</v>
      </c>
      <c r="L54" s="5"/>
    </row>
    <row r="55" spans="1:12" customHeight="1" ht="105" outlineLevel="4">
      <c r="A55" s="1"/>
      <c r="B55" s="1">
        <v>818853</v>
      </c>
      <c r="C55" s="1" t="s">
        <v>204</v>
      </c>
      <c r="D55" s="1" t="s">
        <v>205</v>
      </c>
      <c r="E55" s="2" t="s">
        <v>206</v>
      </c>
      <c r="F55" s="2" t="s">
        <v>207</v>
      </c>
      <c r="G55" s="2" t="s">
        <v>16</v>
      </c>
      <c r="H55" s="2" t="s">
        <v>44</v>
      </c>
      <c r="I55" s="1">
        <v>0</v>
      </c>
      <c r="J55" s="3" t="s">
        <v>17</v>
      </c>
      <c r="K55" s="2" t="str">
        <f>J55*459.00</f>
        <v>0</v>
      </c>
      <c r="L55" s="5"/>
    </row>
    <row r="56" spans="1:12" customHeight="1" ht="105" outlineLevel="4">
      <c r="A56" s="1"/>
      <c r="B56" s="1">
        <v>818854</v>
      </c>
      <c r="C56" s="1" t="s">
        <v>208</v>
      </c>
      <c r="D56" s="1" t="s">
        <v>209</v>
      </c>
      <c r="E56" s="2" t="s">
        <v>210</v>
      </c>
      <c r="F56" s="2" t="s">
        <v>211</v>
      </c>
      <c r="G56" s="2" t="s">
        <v>16</v>
      </c>
      <c r="H56" s="2" t="s">
        <v>44</v>
      </c>
      <c r="I56" s="1">
        <v>0</v>
      </c>
      <c r="J56" s="3" t="s">
        <v>17</v>
      </c>
      <c r="K56" s="2" t="str">
        <f>J56*754.00</f>
        <v>0</v>
      </c>
      <c r="L56" s="5"/>
    </row>
    <row r="57" spans="1:12" customHeight="1" ht="105" outlineLevel="4">
      <c r="A57" s="1"/>
      <c r="B57" s="1">
        <v>818855</v>
      </c>
      <c r="C57" s="1" t="s">
        <v>212</v>
      </c>
      <c r="D57" s="1" t="s">
        <v>213</v>
      </c>
      <c r="E57" s="2" t="s">
        <v>214</v>
      </c>
      <c r="F57" s="2" t="s">
        <v>215</v>
      </c>
      <c r="G57" s="2" t="s">
        <v>44</v>
      </c>
      <c r="H57" s="2" t="s">
        <v>71</v>
      </c>
      <c r="I57" s="1">
        <v>0</v>
      </c>
      <c r="J57" s="3" t="s">
        <v>17</v>
      </c>
      <c r="K57" s="2" t="str">
        <f>J57*720.00</f>
        <v>0</v>
      </c>
      <c r="L57" s="5"/>
    </row>
    <row r="58" spans="1:12" customHeight="1" ht="105" outlineLevel="4">
      <c r="A58" s="1"/>
      <c r="B58" s="1">
        <v>818856</v>
      </c>
      <c r="C58" s="1" t="s">
        <v>216</v>
      </c>
      <c r="D58" s="1" t="s">
        <v>217</v>
      </c>
      <c r="E58" s="2" t="s">
        <v>218</v>
      </c>
      <c r="F58" s="2" t="s">
        <v>219</v>
      </c>
      <c r="G58" s="2" t="s">
        <v>44</v>
      </c>
      <c r="H58" s="2" t="s">
        <v>71</v>
      </c>
      <c r="I58" s="1">
        <v>0</v>
      </c>
      <c r="J58" s="3" t="s">
        <v>17</v>
      </c>
      <c r="K58" s="2" t="str">
        <f>J58*1009.00</f>
        <v>0</v>
      </c>
      <c r="L58" s="5"/>
    </row>
    <row r="59" spans="1:12" customHeight="1" ht="105" outlineLevel="4">
      <c r="A59" s="1"/>
      <c r="B59" s="1">
        <v>818857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16</v>
      </c>
      <c r="H59" s="2" t="s">
        <v>44</v>
      </c>
      <c r="I59" s="1">
        <v>0</v>
      </c>
      <c r="J59" s="3" t="s">
        <v>17</v>
      </c>
      <c r="K59" s="2" t="str">
        <f>J59*2635.00</f>
        <v>0</v>
      </c>
      <c r="L59" s="5"/>
    </row>
    <row r="60" spans="1:12" customHeight="1" ht="105" outlineLevel="4">
      <c r="A60" s="1"/>
      <c r="B60" s="1">
        <v>818858</v>
      </c>
      <c r="C60" s="1" t="s">
        <v>224</v>
      </c>
      <c r="D60" s="1" t="s">
        <v>225</v>
      </c>
      <c r="E60" s="2" t="s">
        <v>226</v>
      </c>
      <c r="F60" s="2" t="s">
        <v>227</v>
      </c>
      <c r="G60" s="2" t="s">
        <v>16</v>
      </c>
      <c r="H60" s="2" t="s">
        <v>44</v>
      </c>
      <c r="I60" s="1">
        <v>0</v>
      </c>
      <c r="J60" s="3" t="s">
        <v>17</v>
      </c>
      <c r="K60" s="2" t="str">
        <f>J60*751.00</f>
        <v>0</v>
      </c>
      <c r="L60" s="5"/>
    </row>
    <row r="61" spans="1:12" customHeight="1" ht="105" outlineLevel="4">
      <c r="A61" s="1"/>
      <c r="B61" s="1">
        <v>818859</v>
      </c>
      <c r="C61" s="1" t="s">
        <v>228</v>
      </c>
      <c r="D61" s="1" t="s">
        <v>229</v>
      </c>
      <c r="E61" s="2" t="s">
        <v>230</v>
      </c>
      <c r="F61" s="2" t="s">
        <v>231</v>
      </c>
      <c r="G61" s="2" t="s">
        <v>16</v>
      </c>
      <c r="H61" s="2" t="s">
        <v>31</v>
      </c>
      <c r="I61" s="1">
        <v>0</v>
      </c>
      <c r="J61" s="3" t="s">
        <v>17</v>
      </c>
      <c r="K61" s="2" t="str">
        <f>J61*1134.00</f>
        <v>0</v>
      </c>
      <c r="L61" s="5"/>
    </row>
    <row r="62" spans="1:12" customHeight="1" ht="105" outlineLevel="4">
      <c r="A62" s="1"/>
      <c r="B62" s="1">
        <v>818860</v>
      </c>
      <c r="C62" s="1" t="s">
        <v>232</v>
      </c>
      <c r="D62" s="1" t="s">
        <v>233</v>
      </c>
      <c r="E62" s="2" t="s">
        <v>234</v>
      </c>
      <c r="F62" s="2" t="s">
        <v>235</v>
      </c>
      <c r="G62" s="2" t="s">
        <v>16</v>
      </c>
      <c r="H62" s="2" t="s">
        <v>71</v>
      </c>
      <c r="I62" s="1">
        <v>0</v>
      </c>
      <c r="J62" s="3" t="s">
        <v>17</v>
      </c>
      <c r="K62" s="2" t="str">
        <f>J62*730.00</f>
        <v>0</v>
      </c>
      <c r="L62" s="5"/>
    </row>
    <row r="63" spans="1:12" customHeight="1" ht="105" outlineLevel="4">
      <c r="A63" s="1"/>
      <c r="B63" s="1">
        <v>818861</v>
      </c>
      <c r="C63" s="1" t="s">
        <v>236</v>
      </c>
      <c r="D63" s="1" t="s">
        <v>237</v>
      </c>
      <c r="E63" s="2" t="s">
        <v>238</v>
      </c>
      <c r="F63" s="2" t="s">
        <v>239</v>
      </c>
      <c r="G63" s="2" t="s">
        <v>16</v>
      </c>
      <c r="H63" s="2" t="s">
        <v>44</v>
      </c>
      <c r="I63" s="1">
        <v>0</v>
      </c>
      <c r="J63" s="3" t="s">
        <v>17</v>
      </c>
      <c r="K63" s="2" t="str">
        <f>J63*1067.00</f>
        <v>0</v>
      </c>
      <c r="L63" s="5"/>
    </row>
    <row r="64" spans="1:12" outlineLevel="1">
      <c r="A64" s="7" t="s">
        <v>240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241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818862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8</v>
      </c>
      <c r="H66" s="2" t="s">
        <v>246</v>
      </c>
      <c r="I66" s="1">
        <v>0</v>
      </c>
      <c r="J66" s="3" t="s">
        <v>17</v>
      </c>
      <c r="K66" s="2" t="str">
        <f>J66*1381.00</f>
        <v>0</v>
      </c>
      <c r="L66" s="5"/>
    </row>
    <row r="67" spans="1:12" customHeight="1" ht="105" outlineLevel="4">
      <c r="A67" s="1"/>
      <c r="B67" s="1">
        <v>818863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5</v>
      </c>
      <c r="H67" s="2" t="s">
        <v>44</v>
      </c>
      <c r="I67" s="1">
        <v>0</v>
      </c>
      <c r="J67" s="3" t="s">
        <v>17</v>
      </c>
      <c r="K67" s="2" t="str">
        <f>J67*2177.00</f>
        <v>0</v>
      </c>
      <c r="L67" s="5"/>
    </row>
    <row r="68" spans="1:12" customHeight="1" ht="105" outlineLevel="4">
      <c r="A68" s="1"/>
      <c r="B68" s="1">
        <v>818864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5</v>
      </c>
      <c r="H68" s="2" t="s">
        <v>44</v>
      </c>
      <c r="I68" s="1">
        <v>0</v>
      </c>
      <c r="J68" s="3" t="s">
        <v>17</v>
      </c>
      <c r="K68" s="2" t="str">
        <f>J68*3756.00</f>
        <v>0</v>
      </c>
      <c r="L68" s="5"/>
    </row>
    <row r="69" spans="1:12" outlineLevel="2">
      <c r="A69" s="8" t="s">
        <v>255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824574</v>
      </c>
      <c r="C70" s="1" t="s">
        <v>256</v>
      </c>
      <c r="D70" s="1" t="s">
        <v>257</v>
      </c>
      <c r="E70" s="2" t="s">
        <v>258</v>
      </c>
      <c r="F70" s="2" t="s">
        <v>259</v>
      </c>
      <c r="G70" s="2">
        <v>10</v>
      </c>
      <c r="H70" s="2">
        <v>0</v>
      </c>
      <c r="I70" s="1">
        <v>0</v>
      </c>
      <c r="J70" s="3" t="s">
        <v>17</v>
      </c>
      <c r="K70" s="2" t="str">
        <f>J70*2274.39</f>
        <v>0</v>
      </c>
      <c r="L70" s="5"/>
    </row>
    <row r="71" spans="1:12" customHeight="1" ht="105" outlineLevel="4">
      <c r="A71" s="1"/>
      <c r="B71" s="1">
        <v>824575</v>
      </c>
      <c r="C71" s="1" t="s">
        <v>260</v>
      </c>
      <c r="D71" s="1" t="s">
        <v>261</v>
      </c>
      <c r="E71" s="2" t="s">
        <v>262</v>
      </c>
      <c r="F71" s="2" t="s">
        <v>263</v>
      </c>
      <c r="G71" s="2">
        <v>3</v>
      </c>
      <c r="H71" s="2">
        <v>0</v>
      </c>
      <c r="I71" s="1">
        <v>0</v>
      </c>
      <c r="J71" s="3" t="s">
        <v>17</v>
      </c>
      <c r="K71" s="2" t="str">
        <f>J71*3373.65</f>
        <v>0</v>
      </c>
      <c r="L71" s="5"/>
    </row>
    <row r="72" spans="1:12" customHeight="1" ht="105" outlineLevel="4">
      <c r="A72" s="1"/>
      <c r="B72" s="1">
        <v>824576</v>
      </c>
      <c r="C72" s="1" t="s">
        <v>264</v>
      </c>
      <c r="D72" s="1" t="s">
        <v>265</v>
      </c>
      <c r="E72" s="2" t="s">
        <v>266</v>
      </c>
      <c r="F72" s="2" t="s">
        <v>267</v>
      </c>
      <c r="G72" s="2">
        <v>9</v>
      </c>
      <c r="H72" s="2">
        <v>0</v>
      </c>
      <c r="I72" s="1">
        <v>0</v>
      </c>
      <c r="J72" s="3" t="s">
        <v>17</v>
      </c>
      <c r="K72" s="2" t="str">
        <f>J72*3973.11</f>
        <v>0</v>
      </c>
      <c r="L72" s="5"/>
    </row>
    <row r="73" spans="1:12" customHeight="1" ht="105" outlineLevel="4">
      <c r="A73" s="1"/>
      <c r="B73" s="1">
        <v>824577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17</v>
      </c>
      <c r="K73" s="2" t="str">
        <f>J73*2094.40</f>
        <v>0</v>
      </c>
      <c r="L73" s="5"/>
    </row>
    <row r="74" spans="1:12" customHeight="1" ht="105" outlineLevel="4">
      <c r="A74" s="1"/>
      <c r="B74" s="1">
        <v>824578</v>
      </c>
      <c r="C74" s="1" t="s">
        <v>272</v>
      </c>
      <c r="D74" s="1" t="s">
        <v>273</v>
      </c>
      <c r="E74" s="2" t="s">
        <v>274</v>
      </c>
      <c r="F74" s="2" t="s">
        <v>275</v>
      </c>
      <c r="G74" s="2">
        <v>2</v>
      </c>
      <c r="H74" s="2">
        <v>0</v>
      </c>
      <c r="I74" s="1">
        <v>0</v>
      </c>
      <c r="J74" s="3" t="s">
        <v>17</v>
      </c>
      <c r="K74" s="2" t="str">
        <f>J74*2972.03</f>
        <v>0</v>
      </c>
      <c r="L74" s="5"/>
    </row>
    <row r="75" spans="1:12" customHeight="1" ht="105" outlineLevel="4">
      <c r="A75" s="1"/>
      <c r="B75" s="1">
        <v>824579</v>
      </c>
      <c r="C75" s="1" t="s">
        <v>276</v>
      </c>
      <c r="D75" s="1" t="s">
        <v>277</v>
      </c>
      <c r="E75" s="2" t="s">
        <v>278</v>
      </c>
      <c r="F75" s="2" t="s">
        <v>279</v>
      </c>
      <c r="G75" s="2">
        <v>9</v>
      </c>
      <c r="H75" s="2">
        <v>0</v>
      </c>
      <c r="I75" s="1">
        <v>0</v>
      </c>
      <c r="J75" s="3" t="s">
        <v>17</v>
      </c>
      <c r="K75" s="2" t="str">
        <f>J75*3575.95</f>
        <v>0</v>
      </c>
      <c r="L75" s="5"/>
    </row>
    <row r="76" spans="1:12" customHeight="1" ht="105" outlineLevel="4">
      <c r="A76" s="1"/>
      <c r="B76" s="1">
        <v>824580</v>
      </c>
      <c r="C76" s="1" t="s">
        <v>280</v>
      </c>
      <c r="D76" s="1" t="s">
        <v>281</v>
      </c>
      <c r="E76" s="2" t="s">
        <v>282</v>
      </c>
      <c r="F76" s="2" t="s">
        <v>283</v>
      </c>
      <c r="G76" s="2">
        <v>2</v>
      </c>
      <c r="H76" s="2">
        <v>0</v>
      </c>
      <c r="I76" s="1">
        <v>0</v>
      </c>
      <c r="J76" s="3" t="s">
        <v>17</v>
      </c>
      <c r="K76" s="2" t="str">
        <f>J76*3279.94</f>
        <v>0</v>
      </c>
      <c r="L76" s="5"/>
    </row>
    <row r="77" spans="1:12" customHeight="1" ht="105" outlineLevel="4">
      <c r="A77" s="1"/>
      <c r="B77" s="1">
        <v>824581</v>
      </c>
      <c r="C77" s="1" t="s">
        <v>284</v>
      </c>
      <c r="D77" s="1" t="s">
        <v>285</v>
      </c>
      <c r="E77" s="2" t="s">
        <v>286</v>
      </c>
      <c r="F77" s="2" t="s">
        <v>287</v>
      </c>
      <c r="G77" s="2">
        <v>2</v>
      </c>
      <c r="H77" s="2">
        <v>0</v>
      </c>
      <c r="I77" s="1">
        <v>0</v>
      </c>
      <c r="J77" s="3" t="s">
        <v>17</v>
      </c>
      <c r="K77" s="2" t="str">
        <f>J77*5057.50</f>
        <v>0</v>
      </c>
      <c r="L77" s="5"/>
    </row>
    <row r="78" spans="1:12" customHeight="1" ht="105" outlineLevel="4">
      <c r="A78" s="1"/>
      <c r="B78" s="1">
        <v>824582</v>
      </c>
      <c r="C78" s="1" t="s">
        <v>288</v>
      </c>
      <c r="D78" s="1" t="s">
        <v>289</v>
      </c>
      <c r="E78" s="2" t="s">
        <v>290</v>
      </c>
      <c r="F78" s="2" t="s">
        <v>291</v>
      </c>
      <c r="G78" s="2">
        <v>2</v>
      </c>
      <c r="H78" s="2">
        <v>0</v>
      </c>
      <c r="I78" s="1">
        <v>0</v>
      </c>
      <c r="J78" s="3" t="s">
        <v>17</v>
      </c>
      <c r="K78" s="2" t="str">
        <f>J78*3055.33</f>
        <v>0</v>
      </c>
      <c r="L78" s="5"/>
    </row>
    <row r="79" spans="1:12" customHeight="1" ht="105" outlineLevel="4">
      <c r="A79" s="1"/>
      <c r="B79" s="1">
        <v>824583</v>
      </c>
      <c r="C79" s="1" t="s">
        <v>292</v>
      </c>
      <c r="D79" s="1" t="s">
        <v>293</v>
      </c>
      <c r="E79" s="2" t="s">
        <v>294</v>
      </c>
      <c r="F79" s="2" t="s">
        <v>295</v>
      </c>
      <c r="G79" s="2">
        <v>1</v>
      </c>
      <c r="H79" s="2">
        <v>0</v>
      </c>
      <c r="I79" s="1">
        <v>0</v>
      </c>
      <c r="J79" s="3" t="s">
        <v>17</v>
      </c>
      <c r="K79" s="2" t="str">
        <f>J79*4458.04</f>
        <v>0</v>
      </c>
      <c r="L79" s="5"/>
    </row>
    <row r="80" spans="1:12" customHeight="1" ht="105" outlineLevel="4">
      <c r="A80" s="1"/>
      <c r="B80" s="1">
        <v>824584</v>
      </c>
      <c r="C80" s="1" t="s">
        <v>296</v>
      </c>
      <c r="D80" s="1" t="s">
        <v>297</v>
      </c>
      <c r="E80" s="2" t="s">
        <v>298</v>
      </c>
      <c r="F80" s="2" t="s">
        <v>299</v>
      </c>
      <c r="G80" s="2">
        <v>1</v>
      </c>
      <c r="H80" s="2">
        <v>0</v>
      </c>
      <c r="I80" s="1">
        <v>0</v>
      </c>
      <c r="J80" s="3" t="s">
        <v>17</v>
      </c>
      <c r="K80" s="2" t="str">
        <f>J80*2778.65</f>
        <v>0</v>
      </c>
      <c r="L80" s="5"/>
    </row>
    <row r="81" spans="1:12" customHeight="1" ht="105" outlineLevel="4">
      <c r="A81" s="1"/>
      <c r="B81" s="1">
        <v>824585</v>
      </c>
      <c r="C81" s="1" t="s">
        <v>300</v>
      </c>
      <c r="D81" s="1" t="s">
        <v>301</v>
      </c>
      <c r="E81" s="2" t="s">
        <v>302</v>
      </c>
      <c r="F81" s="2" t="s">
        <v>303</v>
      </c>
      <c r="G81" s="2">
        <v>1</v>
      </c>
      <c r="H81" s="2">
        <v>0</v>
      </c>
      <c r="I81" s="1">
        <v>0</v>
      </c>
      <c r="J81" s="3" t="s">
        <v>17</v>
      </c>
      <c r="K81" s="2" t="str">
        <f>J81*2768.24</f>
        <v>0</v>
      </c>
      <c r="L81" s="5"/>
    </row>
    <row r="82" spans="1:12" customHeight="1" ht="105" outlineLevel="4">
      <c r="A82" s="1"/>
      <c r="B82" s="1">
        <v>824586</v>
      </c>
      <c r="C82" s="1" t="s">
        <v>304</v>
      </c>
      <c r="D82" s="1" t="s">
        <v>305</v>
      </c>
      <c r="E82" s="2" t="s">
        <v>306</v>
      </c>
      <c r="F82" s="2" t="s">
        <v>307</v>
      </c>
      <c r="G82" s="2" t="s">
        <v>16</v>
      </c>
      <c r="H82" s="2">
        <v>0</v>
      </c>
      <c r="I82" s="1">
        <v>0</v>
      </c>
      <c r="J82" s="3" t="s">
        <v>17</v>
      </c>
      <c r="K82" s="2" t="str">
        <f>J82*84.79</f>
        <v>0</v>
      </c>
      <c r="L82" s="5"/>
    </row>
    <row r="83" spans="1:12" customHeight="1" ht="105" outlineLevel="4">
      <c r="A83" s="1"/>
      <c r="B83" s="1">
        <v>837118</v>
      </c>
      <c r="C83" s="1" t="s">
        <v>308</v>
      </c>
      <c r="D83" s="1" t="s">
        <v>309</v>
      </c>
      <c r="E83" s="2" t="s">
        <v>310</v>
      </c>
      <c r="F83" s="2" t="s">
        <v>311</v>
      </c>
      <c r="G83" s="2">
        <v>5</v>
      </c>
      <c r="H83" s="2">
        <v>0</v>
      </c>
      <c r="I83" s="1">
        <v>0</v>
      </c>
      <c r="J83" s="3" t="s">
        <v>17</v>
      </c>
      <c r="K83" s="2" t="str">
        <f>J83*3977.58</f>
        <v>0</v>
      </c>
      <c r="L83" s="5"/>
    </row>
    <row r="84" spans="1:12" customHeight="1" ht="105" outlineLevel="4">
      <c r="A84" s="1"/>
      <c r="B84" s="1">
        <v>837119</v>
      </c>
      <c r="C84" s="1" t="s">
        <v>312</v>
      </c>
      <c r="D84" s="1" t="s">
        <v>313</v>
      </c>
      <c r="E84" s="2" t="s">
        <v>314</v>
      </c>
      <c r="F84" s="2" t="s">
        <v>315</v>
      </c>
      <c r="G84" s="2" t="s">
        <v>16</v>
      </c>
      <c r="H84" s="2">
        <v>0</v>
      </c>
      <c r="I84" s="1">
        <v>0</v>
      </c>
      <c r="J84" s="3" t="s">
        <v>17</v>
      </c>
      <c r="K84" s="2" t="str">
        <f>J84*3101.44</f>
        <v>0</v>
      </c>
      <c r="L84" s="5"/>
    </row>
    <row r="85" spans="1:12" outlineLevel="1">
      <c r="A85" s="7" t="s">
        <v>316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customHeight="1" ht="105" outlineLevel="3">
      <c r="A86" s="1"/>
      <c r="B86" s="1">
        <v>818941</v>
      </c>
      <c r="C86" s="1" t="s">
        <v>317</v>
      </c>
      <c r="D86" s="1" t="s">
        <v>318</v>
      </c>
      <c r="E86" s="2" t="s">
        <v>319</v>
      </c>
      <c r="F86" s="2" t="s">
        <v>320</v>
      </c>
      <c r="G86" s="2" t="s">
        <v>44</v>
      </c>
      <c r="H86" s="2">
        <v>0</v>
      </c>
      <c r="I86" s="1">
        <v>0</v>
      </c>
      <c r="J86" s="3" t="s">
        <v>17</v>
      </c>
      <c r="K86" s="2" t="str">
        <f>J86*20.83</f>
        <v>0</v>
      </c>
      <c r="L86" s="5"/>
    </row>
    <row r="87" spans="1:12" customHeight="1" ht="105" outlineLevel="3">
      <c r="A87" s="1"/>
      <c r="B87" s="1">
        <v>818942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31</v>
      </c>
      <c r="H87" s="2">
        <v>0</v>
      </c>
      <c r="I87" s="1">
        <v>0</v>
      </c>
      <c r="J87" s="3" t="s">
        <v>17</v>
      </c>
      <c r="K87" s="2" t="str">
        <f>J87*23.80</f>
        <v>0</v>
      </c>
      <c r="L87" s="5"/>
    </row>
    <row r="88" spans="1:12" customHeight="1" ht="105" outlineLevel="3">
      <c r="A88" s="1"/>
      <c r="B88" s="1">
        <v>818943</v>
      </c>
      <c r="C88" s="1" t="s">
        <v>325</v>
      </c>
      <c r="D88" s="1" t="s">
        <v>326</v>
      </c>
      <c r="E88" s="2" t="s">
        <v>327</v>
      </c>
      <c r="F88" s="2" t="s">
        <v>328</v>
      </c>
      <c r="G88" s="2" t="s">
        <v>44</v>
      </c>
      <c r="H88" s="2">
        <v>0</v>
      </c>
      <c r="I88" s="1">
        <v>0</v>
      </c>
      <c r="J88" s="3" t="s">
        <v>17</v>
      </c>
      <c r="K88" s="2" t="str">
        <f>J88*34.21</f>
        <v>0</v>
      </c>
      <c r="L88" s="5"/>
    </row>
    <row r="89" spans="1:12" customHeight="1" ht="105" outlineLevel="3">
      <c r="A89" s="1"/>
      <c r="B89" s="1">
        <v>818944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26</v>
      </c>
      <c r="H89" s="2">
        <v>0</v>
      </c>
      <c r="I89" s="1">
        <v>0</v>
      </c>
      <c r="J89" s="3" t="s">
        <v>17</v>
      </c>
      <c r="K89" s="2" t="str">
        <f>J89*50.58</f>
        <v>0</v>
      </c>
      <c r="L89" s="5"/>
    </row>
    <row r="90" spans="1:12" customHeight="1" ht="105" outlineLevel="3">
      <c r="A90" s="1"/>
      <c r="B90" s="1">
        <v>818945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16</v>
      </c>
      <c r="H90" s="2">
        <v>0</v>
      </c>
      <c r="I90" s="1">
        <v>0</v>
      </c>
      <c r="J90" s="3" t="s">
        <v>17</v>
      </c>
      <c r="K90" s="2" t="str">
        <f>J90*69.91</f>
        <v>0</v>
      </c>
      <c r="L90" s="5"/>
    </row>
    <row r="91" spans="1:12" customHeight="1" ht="105" outlineLevel="3">
      <c r="A91" s="1"/>
      <c r="B91" s="1">
        <v>818946</v>
      </c>
      <c r="C91" s="1" t="s">
        <v>337</v>
      </c>
      <c r="D91" s="1" t="s">
        <v>338</v>
      </c>
      <c r="E91" s="2" t="s">
        <v>339</v>
      </c>
      <c r="F91" s="2" t="s">
        <v>340</v>
      </c>
      <c r="G91" s="2">
        <v>5</v>
      </c>
      <c r="H91" s="2">
        <v>0</v>
      </c>
      <c r="I91" s="1">
        <v>0</v>
      </c>
      <c r="J91" s="3" t="s">
        <v>17</v>
      </c>
      <c r="K91" s="2" t="str">
        <f>J91*90.74</f>
        <v>0</v>
      </c>
      <c r="L91" s="5"/>
    </row>
    <row r="92" spans="1:12" customHeight="1" ht="105" outlineLevel="3">
      <c r="A92" s="1"/>
      <c r="B92" s="1">
        <v>818865</v>
      </c>
      <c r="C92" s="1" t="s">
        <v>341</v>
      </c>
      <c r="D92" s="1" t="s">
        <v>342</v>
      </c>
      <c r="E92" s="2" t="s">
        <v>343</v>
      </c>
      <c r="F92" s="2" t="s">
        <v>344</v>
      </c>
      <c r="G92" s="2">
        <v>0</v>
      </c>
      <c r="H92" s="2" t="s">
        <v>44</v>
      </c>
      <c r="I92" s="1">
        <v>0</v>
      </c>
      <c r="J92" s="3" t="s">
        <v>17</v>
      </c>
      <c r="K92" s="2" t="str">
        <f>J92*173.00</f>
        <v>0</v>
      </c>
      <c r="L92" s="5"/>
    </row>
    <row r="93" spans="1:12" customHeight="1" ht="105" outlineLevel="3">
      <c r="A93" s="1"/>
      <c r="B93" s="1">
        <v>818866</v>
      </c>
      <c r="C93" s="1" t="s">
        <v>345</v>
      </c>
      <c r="D93" s="1" t="s">
        <v>346</v>
      </c>
      <c r="E93" s="2" t="s">
        <v>347</v>
      </c>
      <c r="F93" s="2" t="s">
        <v>348</v>
      </c>
      <c r="G93" s="2">
        <v>4</v>
      </c>
      <c r="H93" s="2" t="s">
        <v>44</v>
      </c>
      <c r="I93" s="1">
        <v>0</v>
      </c>
      <c r="J93" s="3" t="s">
        <v>17</v>
      </c>
      <c r="K93" s="2" t="str">
        <f>J93*103.00</f>
        <v>0</v>
      </c>
      <c r="L93" s="5"/>
    </row>
    <row r="94" spans="1:12" customHeight="1" ht="105" outlineLevel="3">
      <c r="A94" s="1"/>
      <c r="B94" s="1">
        <v>818867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0</v>
      </c>
      <c r="H94" s="2" t="s">
        <v>44</v>
      </c>
      <c r="I94" s="1">
        <v>0</v>
      </c>
      <c r="J94" s="3" t="s">
        <v>17</v>
      </c>
      <c r="K94" s="2" t="str">
        <f>J94*121.00</f>
        <v>0</v>
      </c>
      <c r="L94" s="5"/>
    </row>
    <row r="95" spans="1:12" outlineLevel="1">
      <c r="A95" s="7" t="s">
        <v>353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5"/>
    </row>
    <row r="96" spans="1:12" customHeight="1" ht="105" outlineLevel="3">
      <c r="A96" s="1"/>
      <c r="B96" s="1">
        <v>825085</v>
      </c>
      <c r="C96" s="1" t="s">
        <v>354</v>
      </c>
      <c r="D96" s="1" t="s">
        <v>355</v>
      </c>
      <c r="E96" s="2" t="s">
        <v>356</v>
      </c>
      <c r="F96" s="2" t="s">
        <v>357</v>
      </c>
      <c r="G96" s="2">
        <v>0</v>
      </c>
      <c r="H96" s="2">
        <v>0</v>
      </c>
      <c r="I96" s="1">
        <v>0</v>
      </c>
      <c r="J96" s="3" t="s">
        <v>17</v>
      </c>
      <c r="K96" s="2" t="str">
        <f>J96*7131.00</f>
        <v>0</v>
      </c>
      <c r="L96" s="5"/>
    </row>
    <row r="97" spans="1:12" customHeight="1" ht="105" outlineLevel="3">
      <c r="A97" s="1"/>
      <c r="B97" s="1">
        <v>825084</v>
      </c>
      <c r="C97" s="1" t="s">
        <v>358</v>
      </c>
      <c r="D97" s="1" t="s">
        <v>359</v>
      </c>
      <c r="E97" s="2" t="s">
        <v>360</v>
      </c>
      <c r="F97" s="2" t="s">
        <v>361</v>
      </c>
      <c r="G97" s="2">
        <v>0</v>
      </c>
      <c r="H97" s="2">
        <v>0</v>
      </c>
      <c r="I97" s="1">
        <v>0</v>
      </c>
      <c r="J97" s="3" t="s">
        <v>17</v>
      </c>
      <c r="K97" s="2" t="str">
        <f>J97*20162.00</f>
        <v>0</v>
      </c>
      <c r="L97" s="5"/>
    </row>
    <row r="98" spans="1:12" customHeight="1" ht="105" outlineLevel="3">
      <c r="A98" s="1"/>
      <c r="B98" s="1">
        <v>825086</v>
      </c>
      <c r="C98" s="1" t="s">
        <v>362</v>
      </c>
      <c r="D98" s="1" t="s">
        <v>363</v>
      </c>
      <c r="E98" s="2" t="s">
        <v>364</v>
      </c>
      <c r="F98" s="2" t="s">
        <v>365</v>
      </c>
      <c r="G98" s="2">
        <v>0</v>
      </c>
      <c r="H98" s="2">
        <v>0</v>
      </c>
      <c r="I98" s="1">
        <v>0</v>
      </c>
      <c r="J98" s="3" t="s">
        <v>17</v>
      </c>
      <c r="K98" s="2" t="str">
        <f>J98*21959.00</f>
        <v>0</v>
      </c>
      <c r="L98" s="5"/>
    </row>
    <row r="99" spans="1:12" outlineLevel="1">
      <c r="A99" s="7" t="s">
        <v>366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832514</v>
      </c>
      <c r="C100" s="1" t="s">
        <v>367</v>
      </c>
      <c r="D100" s="1" t="s">
        <v>368</v>
      </c>
      <c r="E100" s="2" t="s">
        <v>369</v>
      </c>
      <c r="F100" s="2" t="s">
        <v>370</v>
      </c>
      <c r="G100" s="2">
        <v>2</v>
      </c>
      <c r="H100" s="2">
        <v>0</v>
      </c>
      <c r="I100" s="1">
        <v>0</v>
      </c>
      <c r="J100" s="3" t="s">
        <v>17</v>
      </c>
      <c r="K100" s="2" t="str">
        <f>J100*4179.88</f>
        <v>0</v>
      </c>
      <c r="L100" s="5"/>
    </row>
    <row r="101" spans="1:12" customHeight="1" ht="105" outlineLevel="3">
      <c r="A101" s="1"/>
      <c r="B101" s="1">
        <v>832515</v>
      </c>
      <c r="C101" s="1" t="s">
        <v>371</v>
      </c>
      <c r="D101" s="1" t="s">
        <v>372</v>
      </c>
      <c r="E101" s="2" t="s">
        <v>373</v>
      </c>
      <c r="F101" s="2" t="s">
        <v>374</v>
      </c>
      <c r="G101" s="2">
        <v>9</v>
      </c>
      <c r="H101" s="2">
        <v>0</v>
      </c>
      <c r="I101" s="1">
        <v>0</v>
      </c>
      <c r="J101" s="3" t="s">
        <v>17</v>
      </c>
      <c r="K101" s="2" t="str">
        <f>J101*4148.64</f>
        <v>0</v>
      </c>
      <c r="L101" s="5"/>
    </row>
    <row r="102" spans="1:12" customHeight="1" ht="105" outlineLevel="3">
      <c r="A102" s="1"/>
      <c r="B102" s="1">
        <v>832516</v>
      </c>
      <c r="C102" s="1" t="s">
        <v>375</v>
      </c>
      <c r="D102" s="1" t="s">
        <v>376</v>
      </c>
      <c r="E102" s="2" t="s">
        <v>377</v>
      </c>
      <c r="F102" s="2" t="s">
        <v>378</v>
      </c>
      <c r="G102" s="2">
        <v>9</v>
      </c>
      <c r="H102" s="2">
        <v>0</v>
      </c>
      <c r="I102" s="1">
        <v>0</v>
      </c>
      <c r="J102" s="3" t="s">
        <v>17</v>
      </c>
      <c r="K102" s="2" t="str">
        <f>J102*4459.53</f>
        <v>0</v>
      </c>
      <c r="L10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6:K16"/>
    <mergeCell ref="A52:K52"/>
    <mergeCell ref="A64:K64"/>
    <mergeCell ref="A85:K85"/>
    <mergeCell ref="A95:K95"/>
    <mergeCell ref="A99:K99"/>
    <mergeCell ref="A17:K17"/>
    <mergeCell ref="A29:K29"/>
    <mergeCell ref="A45:K45"/>
    <mergeCell ref="A53:K53"/>
    <mergeCell ref="A65:K65"/>
    <mergeCell ref="A69:K6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2025-10-29T11:22:02+03:00</dcterms:created>
  <dcterms:modified xsi:type="dcterms:W3CDTF">2025-10-29T11:22:02+03:00</dcterms:modified>
  <dc:title>Untitled Spreadsheet</dc:title>
  <dc:description/>
  <dc:subject/>
  <cp:keywords/>
  <cp:category/>
</cp:coreProperties>
</file>