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<sst xmlns="http://schemas.openxmlformats.org/spreadsheetml/2006/main" uniqueCount="530">
  <si>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</si>
  <si>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</si>
  <si>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</si>
  <si>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</si>
  <si>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</si>
  <si>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</si>
  <si>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</si>
  <si>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</si>
  <si>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</si>
  <si>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</si>
  <si>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</si>
  <si>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Трубы полипропиленовые</t>
  </si>
  <si>
    <t>Трубы полипропиленовые TEBO</t>
  </si>
  <si>
    <t>ALT-110105</t>
  </si>
  <si>
    <t>PPR TEBO Труба 20х1,9 SDR11  (4/100м)</t>
  </si>
  <si>
    <t>60.27 руб.</t>
  </si>
  <si>
    <t>пог. м</t>
  </si>
  <si>
    <t>ALT-110106</t>
  </si>
  <si>
    <t>PPR TEBO Труба 25х2,3 SDR11  (4/80м)</t>
  </si>
  <si>
    <t>92.48 руб.</t>
  </si>
  <si>
    <t>ALT-110107</t>
  </si>
  <si>
    <t>PPR TEBO Труба 32х2,9 SDR11  (4/40м)</t>
  </si>
  <si>
    <t>154.02 руб.</t>
  </si>
  <si>
    <t>ALT-110108</t>
  </si>
  <si>
    <t>PPR TEBO Труба 40х3,7 SDR11  (4/20м)</t>
  </si>
  <si>
    <t>239.26 руб.</t>
  </si>
  <si>
    <t>ALT-110109</t>
  </si>
  <si>
    <t>PPR TEBO Труба 50х4,6 SDR11  (4/20м)</t>
  </si>
  <si>
    <t>384.93 руб.</t>
  </si>
  <si>
    <t>ALT-110110</t>
  </si>
  <si>
    <t>PPR TEBO Труба 63х5,8 SDR11  (4/12м)</t>
  </si>
  <si>
    <t>595.29 руб.</t>
  </si>
  <si>
    <t>ALT-110111</t>
  </si>
  <si>
    <t>PPR TEBO Труба 75х6,8 SDR11  (4/8м)</t>
  </si>
  <si>
    <t>752.52 руб.</t>
  </si>
  <si>
    <t>ALT-110112</t>
  </si>
  <si>
    <t>PPR TEBO Труба 90х8,2 SDR11  (4/8м)</t>
  </si>
  <si>
    <t>1 122.23 руб.</t>
  </si>
  <si>
    <t>ALT-110113</t>
  </si>
  <si>
    <t>PPR TEBO Труба 110х10,0 SDR11  (4/4м)</t>
  </si>
  <si>
    <t>1 696.57 руб.</t>
  </si>
  <si>
    <t>ALT-110114</t>
  </si>
  <si>
    <t>PPR TEBO Труба 125х11,4 SDR11  (4/4м)</t>
  </si>
  <si>
    <t>2 485.10 руб.</t>
  </si>
  <si>
    <t>ALT-110115</t>
  </si>
  <si>
    <t>PPR TEBO Труба 160х14,6 SDR11  (4/4м)</t>
  </si>
  <si>
    <t>4 082.15 руб.</t>
  </si>
  <si>
    <t>ALT-110116</t>
  </si>
  <si>
    <t>PPR TEBO Труба 20х1,9 SDR11 (2м)  (2/50м)</t>
  </si>
  <si>
    <t>ALT-110117</t>
  </si>
  <si>
    <t>PPR TEBO Труба 25х2,3 SDR11 (2м)  (2/40м)</t>
  </si>
  <si>
    <t>ALT-110118</t>
  </si>
  <si>
    <t>PPR TEBO Труба 32х2,9 SDR11 (2м)  (2/20м)</t>
  </si>
  <si>
    <t>ALT-110119</t>
  </si>
  <si>
    <t>PPR TEBO Труба 40х3,7 SDR11 (2м)  (2/10м)</t>
  </si>
  <si>
    <t>ALT-110120</t>
  </si>
  <si>
    <t>PPR TEBO Труба 20х3,4 SDR6 Pn20 (4/100м)</t>
  </si>
  <si>
    <t>79.82 руб.</t>
  </si>
  <si>
    <t>&gt;100</t>
  </si>
  <si>
    <t>ALT-110121</t>
  </si>
  <si>
    <t>PPR TEBO Труба 25х4,2 SDR6 Pn20  (4/80м)</t>
  </si>
  <si>
    <t>132.05 руб.</t>
  </si>
  <si>
    <t>ALT-110122</t>
  </si>
  <si>
    <t>PPR TEBO Труба 32х5,4 SDR6 Pn20  (4/40м)</t>
  </si>
  <si>
    <t>220.66 руб.</t>
  </si>
  <si>
    <t>ALT-110123</t>
  </si>
  <si>
    <t>PPR TEBO Труба 40х6,7 SDR6 Pn20  (4/20м)</t>
  </si>
  <si>
    <t>341.19 руб.</t>
  </si>
  <si>
    <t>&gt;25</t>
  </si>
  <si>
    <t>ALT-110124</t>
  </si>
  <si>
    <t>PPR TEBO Труба 50х8,3 SDR6 Pn20  (4/20м)</t>
  </si>
  <si>
    <t>560.72 руб.</t>
  </si>
  <si>
    <t>&gt;50</t>
  </si>
  <si>
    <t>ALT-110125</t>
  </si>
  <si>
    <t>PPR TEBO Труба 63х10,5 SDR6 Pn20  (4/12м)</t>
  </si>
  <si>
    <t>887.02 руб.</t>
  </si>
  <si>
    <t>ALT-110126</t>
  </si>
  <si>
    <t>PPR TEBO Труба 75х12,5 SDR6 Pn20  (4/8м)</t>
  </si>
  <si>
    <t>1 186.62 руб.</t>
  </si>
  <si>
    <t>ALT-110127</t>
  </si>
  <si>
    <t>PPR TEBO Труба 90х15,0 SDR6 Pn20  (4/8м)</t>
  </si>
  <si>
    <t>1 733.28 руб.</t>
  </si>
  <si>
    <t>ALT-110128</t>
  </si>
  <si>
    <t>PPR TEBO Труба 110х18,3 SDR6 Pn20  (4/4м)</t>
  </si>
  <si>
    <t>2 557.51 руб.</t>
  </si>
  <si>
    <t>ALT-110129</t>
  </si>
  <si>
    <t>PPR TEBO Труба 125х20,8 SDR6 Pn20  (4/4м)</t>
  </si>
  <si>
    <t>3 908.35 руб.</t>
  </si>
  <si>
    <t>ALT-110130</t>
  </si>
  <si>
    <t>PPR TEBO Труба 160х26,6 SDR6 Pn20  (4/4м)</t>
  </si>
  <si>
    <t>6 463.21 руб.</t>
  </si>
  <si>
    <t>ALT-110131</t>
  </si>
  <si>
    <t>PPR TEBO Труба 20х3,4 SDR6 Pn20 (2м)  (2/50м)</t>
  </si>
  <si>
    <t>ALT-110132</t>
  </si>
  <si>
    <t>PPR TEBO Труба 25х4,2 SDR6 Pn20 (2м)  (2/40м)</t>
  </si>
  <si>
    <t>ALT-110133</t>
  </si>
  <si>
    <t>PPR TEBO Труба 32х5,4 SDR6 Pn20 (2м)  (2/20м)</t>
  </si>
  <si>
    <t>ALT-110134</t>
  </si>
  <si>
    <t>PPR TEBO Труба 40х6,7 SDR6 Pn20 (2м)  (2/10м)</t>
  </si>
  <si>
    <t>ALT-110144</t>
  </si>
  <si>
    <t>PPR TEBO Труба 20х3,4 SDR6 Pn25 (центр. арм. АЛЮМИНИЙ)  (4/80м)</t>
  </si>
  <si>
    <t>126.82 руб.</t>
  </si>
  <si>
    <t>&gt;500</t>
  </si>
  <si>
    <t>ALT-110145</t>
  </si>
  <si>
    <t>PPR TEBO Труба 25х4,2 SDR6 Pn25 (центр. арм. АЛЮМИНИЙ)  (4/60м)</t>
  </si>
  <si>
    <t>183.36 руб.</t>
  </si>
  <si>
    <t>ALT-110146</t>
  </si>
  <si>
    <t>PPR TEBO Труба 32х5,4 SDR6 Pn25 (центр. арм. АЛЮМИНИЙ)  (4/40м)</t>
  </si>
  <si>
    <t>317.84 руб.</t>
  </si>
  <si>
    <t>ALT-110147</t>
  </si>
  <si>
    <t>PPR TEBO Труба 40х6,7 SDR6 Pn25 (центр. арм. АЛЮМИНИЙ)  (4/20м)</t>
  </si>
  <si>
    <t>484.28 руб.</t>
  </si>
  <si>
    <t>ALT-110148</t>
  </si>
  <si>
    <t>PPR TEBO Труба 50х8,3 SDR6 Pn25 (центр. арм. АЛЮМИНИЙ)  (4/20м)</t>
  </si>
  <si>
    <t>783.89 руб.</t>
  </si>
  <si>
    <t>ALT-110149</t>
  </si>
  <si>
    <t>PPR TEBO Труба 63х10,5 SDR6 Pn25 (центр. арм. АЛЮМИНИЙ)  (4/12м)</t>
  </si>
  <si>
    <t>1 204.27 руб.</t>
  </si>
  <si>
    <t>ALT-110150</t>
  </si>
  <si>
    <t>PPR TEBO Труба 75х12,5 PN20 Pn25 (центр. арм. АЛЮМИНИЙ)  (4/8м)</t>
  </si>
  <si>
    <t>3 046.23 руб.</t>
  </si>
  <si>
    <t>ALT-110151</t>
  </si>
  <si>
    <t>PPR TEBO Труба 90х15,0 PN20 Pn25 (центр. арм. АЛЮМИНИЙ)  (4/8м)</t>
  </si>
  <si>
    <t>5 364.18 руб.</t>
  </si>
  <si>
    <t>ALT-110152</t>
  </si>
  <si>
    <t>PPR TEBO Труба 110х18,3 PN20 Pn25 (центр. арм. АЛЮМИНИЙ)  (4/4м)</t>
  </si>
  <si>
    <t>7 285.86 руб.</t>
  </si>
  <si>
    <t>ALT-110153</t>
  </si>
  <si>
    <t>PPR TEBO Труба 20х3,4 SDR6 Pn25 (центр. арм. АЛЮМИНИЙ) (2м)  (2/40м)</t>
  </si>
  <si>
    <t>ALT-110154</t>
  </si>
  <si>
    <t>PPR TEBO Труба 25х4,2 SDR6 Pn25 (центр. арм. АЛЮМИНИЙ) (2м)  (2/30м)</t>
  </si>
  <si>
    <t>ALT-110155</t>
  </si>
  <si>
    <t>PPR TEBO Труба 32х5,4 SDR6 Pn25 (центр. арм. АЛЮМИНИЙ) (2м)  (2/20м)</t>
  </si>
  <si>
    <t>ALT-110156</t>
  </si>
  <si>
    <t>PPR TEBO Труба 40х6,7 SDR6 Pn25 (центр. арм. АЛЮМИНИЙ) (2м)  (2/10м)</t>
  </si>
  <si>
    <t>ALT-110157</t>
  </si>
  <si>
    <t>PPR TEBO Труба 20х3,4 SDR6 Pn25 (стекловолокно)  (4/100м)</t>
  </si>
  <si>
    <t>91.98 руб.</t>
  </si>
  <si>
    <t>&gt;1000</t>
  </si>
  <si>
    <t>ALT-110158</t>
  </si>
  <si>
    <t>PPR TEBO Труба 25х4,2 SDR6 Pn25 (стекловолокно)  (4/80м)</t>
  </si>
  <si>
    <t>137.94 руб.</t>
  </si>
  <si>
    <t>ALT-110159</t>
  </si>
  <si>
    <t>PPR TEBO Труба 32х5,4 SDR6 Pn25 (стекловолокно)  (4/40м)</t>
  </si>
  <si>
    <t>232.08 руб.</t>
  </si>
  <si>
    <t>ALT-110160</t>
  </si>
  <si>
    <t>PPR TEBO Труба 40х6,7 SDR6 Pn25 (стекловолокно)  (4/20м)</t>
  </si>
  <si>
    <t>357.29 руб.</t>
  </si>
  <si>
    <t>ALT-110161</t>
  </si>
  <si>
    <t>PPR TEBO Труба 50х8,3 SDR6 Pn25 (стекловолокно)  (4/20м)</t>
  </si>
  <si>
    <t>594.75 руб.</t>
  </si>
  <si>
    <t>ALT-110162</t>
  </si>
  <si>
    <t>PPR TEBO Труба 63х10,5 SDR6 Pn25 (стекловолокно)  (4/12м)</t>
  </si>
  <si>
    <t>941.73 руб.</t>
  </si>
  <si>
    <t>ALT-110163</t>
  </si>
  <si>
    <t>PPR TEBO Труба 75х12,5 SDR6 Pn25 (стекловолокно)  (4/8м)</t>
  </si>
  <si>
    <t>1 307.38 руб.</t>
  </si>
  <si>
    <t>ALT-110164</t>
  </si>
  <si>
    <t>PPR TEBO Труба 90х15,0 SDR6 Pn25 (стекловолокно)  (4/8м)</t>
  </si>
  <si>
    <t>1 837.09 руб.</t>
  </si>
  <si>
    <t>ALT-110165</t>
  </si>
  <si>
    <t>PPR TEBO Труба 110х18,3 SDR6 Pn25 (стекловолокно)  (4/4м)</t>
  </si>
  <si>
    <t>2 794.54 руб.</t>
  </si>
  <si>
    <t>ALT-110166</t>
  </si>
  <si>
    <t>PPR TEBO Труба 125х20,8 SDR6 Pn25 (стекловолокно)  (4/4м)</t>
  </si>
  <si>
    <t>4 346.83 руб.</t>
  </si>
  <si>
    <t>ALT-110167</t>
  </si>
  <si>
    <t>PPR TEBO Труба 160х26,6 SDR6 Pn25 (стекловолокно)  (4/4м)</t>
  </si>
  <si>
    <t>7 079.97 руб.</t>
  </si>
  <si>
    <t>ALT-110168</t>
  </si>
  <si>
    <t>PPR TEBO Труба 20х3,4 SDR6 Pn25 (стекловолокно) (2м)  (2/50м)</t>
  </si>
  <si>
    <t>ALT-110169</t>
  </si>
  <si>
    <t>PPR TEBO Труба 25х4,2 SDR6 Pn25 (стекловолокно) (2м)  (2/40м)</t>
  </si>
  <si>
    <t>ALT-110170</t>
  </si>
  <si>
    <t>PPR TEBO Труба 32х5,4 SDR6 Pn25 (стекловолокно) (2м)  (2/20м)</t>
  </si>
  <si>
    <t>ALT-110171</t>
  </si>
  <si>
    <t>PPR TEBO Труба 40х6,7 SDR6 Pn25 (стекловолокно) (2м)  (2/10м)</t>
  </si>
  <si>
    <t>ALT-110172</t>
  </si>
  <si>
    <t>PPR TEBO Труба 20х2,8 SDR7,4 Pn20 (стекловолокно)  (4/100м)</t>
  </si>
  <si>
    <t>81.90 руб.</t>
  </si>
  <si>
    <t>ALT-110173</t>
  </si>
  <si>
    <t>PPR TEBO Труба 25х3,5 SDR7,4 Pn20 (стекловолокно)  (4/80м)</t>
  </si>
  <si>
    <t>122.58 руб.</t>
  </si>
  <si>
    <t>ALT-110174</t>
  </si>
  <si>
    <t>PPR TEBO Труба 32х4,4 SDR7,4 Pn20 (стекловолокно)  (4/40м)</t>
  </si>
  <si>
    <t>196.86 руб.</t>
  </si>
  <si>
    <t>ALT-110175</t>
  </si>
  <si>
    <t>PPR TEBO Труба 40х5,5 SDR7,4 Pn20 (стекловолокно)  (4/20м)</t>
  </si>
  <si>
    <t>313.27 руб.</t>
  </si>
  <si>
    <t>ALT-110176</t>
  </si>
  <si>
    <t>PPR TEBO Труба 50х6,9 SDR7,4 Pn20 (стекловолокно)  (4/20м)</t>
  </si>
  <si>
    <t>522.83 руб.</t>
  </si>
  <si>
    <t>ALT-110177</t>
  </si>
  <si>
    <t>PPR TEBO Труба 63х8,6 SDR7,4 Pn20 (стекловолокно)  (4/12м)</t>
  </si>
  <si>
    <t>807.55 руб.</t>
  </si>
  <si>
    <t>ALT-110178</t>
  </si>
  <si>
    <t>PPR TEBO Труба 75х10,3 SDR7,4 Pn20 (стекловолокно)  (4/8м)</t>
  </si>
  <si>
    <t>1 094.68 руб.</t>
  </si>
  <si>
    <t>ALT-110179</t>
  </si>
  <si>
    <t>PPR TEBO Труба 90х12,3 SDR7,4 Pn20 (стекловолокно)  (4/8м)</t>
  </si>
  <si>
    <t>1 642.08 руб.</t>
  </si>
  <si>
    <t>ALT-110180</t>
  </si>
  <si>
    <t>PPR TEBO Труба 110х15,1 SDR7,4 Pn20 (стекловолокно)  (4/4м)</t>
  </si>
  <si>
    <t>2 440.59 руб.</t>
  </si>
  <si>
    <t>ALT-110181</t>
  </si>
  <si>
    <t>PPR TEBO Труба 20х2,8 SDR7,4 Pn20 (стекловолокно) (2м)  (2/50м)</t>
  </si>
  <si>
    <t>ALT-110182</t>
  </si>
  <si>
    <t>PPR TEBO Труба 25х3,5 SDR7,4 Pn20 (стекловолокно) (2м)  (2/40м)</t>
  </si>
  <si>
    <t>ALT-110183</t>
  </si>
  <si>
    <t>PPR TEBO Труба 32х4,4 SDR7,4 Pn20 (стекловолокно) (2м)  (2/20м)</t>
  </si>
  <si>
    <t>ALT-110184</t>
  </si>
  <si>
    <t>PPR TEBO Труба 40х5,5 SDR7,4 Pn20 (стекловолокно) (2м)  (2/10м)</t>
  </si>
  <si>
    <t>Трубы полипропиленовые VALTEC</t>
  </si>
  <si>
    <t>VLC-310001</t>
  </si>
  <si>
    <t>VTp.700.0020.20</t>
  </si>
  <si>
    <t>ТРУБА PP-R, PN 20/25, 20 MM (белый) SDR6  (4 /120шт) (синяя уп 20мм)</t>
  </si>
  <si>
    <t>117.00 руб.</t>
  </si>
  <si>
    <t>&gt;5000</t>
  </si>
  <si>
    <t>VLC-310002</t>
  </si>
  <si>
    <t>VTp.700.0020.25</t>
  </si>
  <si>
    <t>ТРУБА PP-R, PN 20/25, 25 MM (белый) SDR6 (4 /80шт) (синяя уп 25мм)</t>
  </si>
  <si>
    <t>182.00 руб.</t>
  </si>
  <si>
    <t>VLC-310003</t>
  </si>
  <si>
    <t>VTp.700.0020.32</t>
  </si>
  <si>
    <t>ТРУБА PP-R, PN 20/25, 32 MM (белый) SDR6  (4 /60шт) (синяя уп 32мм)</t>
  </si>
  <si>
    <t>298.00 руб.</t>
  </si>
  <si>
    <t>VLC-310004</t>
  </si>
  <si>
    <t>VTp.700.0020.40</t>
  </si>
  <si>
    <t>ТРУБА PP-R, PN 20/25, 40 MM (белый) SDR6 (4 /40шт) (синяя уп 40мм)</t>
  </si>
  <si>
    <t>452.00 руб.</t>
  </si>
  <si>
    <t>VLC-310005</t>
  </si>
  <si>
    <t>VTp.700.0020.50</t>
  </si>
  <si>
    <t>ТРУБА PP-R, PN 20/25, 50 MM (белый) SDR6 (4 /24шт) (синяя уп 50мм)</t>
  </si>
  <si>
    <t>774.00 руб.</t>
  </si>
  <si>
    <t>VLC-310006</t>
  </si>
  <si>
    <t>VTp.700.0020.63</t>
  </si>
  <si>
    <t>ТРУБА PP-R, PN 20/25, 63 MM (белый) SDR6 (4 /16шт) (синяя уп 63мм)</t>
  </si>
  <si>
    <t>1 245.00 руб.</t>
  </si>
  <si>
    <t>VLC-310007</t>
  </si>
  <si>
    <t>VTp.700.0020.75</t>
  </si>
  <si>
    <t>ТРУБА PP-R, PN 20/25, 75 MM (белый) SDR6 (4 /12шт) (синяя уп 75мм)</t>
  </si>
  <si>
    <t>1 990.00 руб.</t>
  </si>
  <si>
    <t>VLC-310008</t>
  </si>
  <si>
    <t>VTp.700.0020.90</t>
  </si>
  <si>
    <t>ТРУБА PP-R, PN 20/25, 90 MM (белый) SDR6 (4 /8шт) (синяя уп 90мм)</t>
  </si>
  <si>
    <t>3 028.00 руб.</t>
  </si>
  <si>
    <t>VLC-310009</t>
  </si>
  <si>
    <t>VTp.700.AL25.20</t>
  </si>
  <si>
    <t>ТРУБА PP-ALUX, арм. АЛЮМ, PN 25, 20 MM (белый)   (4 /120шт) (красная уп 20мм)</t>
  </si>
  <si>
    <t>181.00 руб.</t>
  </si>
  <si>
    <t>VLC-310010</t>
  </si>
  <si>
    <t>VTp.700.AL25.25</t>
  </si>
  <si>
    <t>ТРУБА PP-ALUX, арм. АЛЮМ, PN 25, 25 MM (белый)  (4 /80шт) (красная уп 25мм)</t>
  </si>
  <si>
    <t>261.00 руб.</t>
  </si>
  <si>
    <t>VLC-310011</t>
  </si>
  <si>
    <t>VTp.700.AL25.32</t>
  </si>
  <si>
    <t>ТРУБА PP-ALUX, арм. АЛЮМ, PN 25, 32 MM (белый) (4 /60шт) (красная уп 32мм)</t>
  </si>
  <si>
    <t>419.00 руб.</t>
  </si>
  <si>
    <t>VLC-310012</t>
  </si>
  <si>
    <t>VTp.700.AL25.40</t>
  </si>
  <si>
    <t>ТРУБА PP-ALUX, арм. АЛЮМ, PN 25, 40 MM (белый)  (4 /40шт) (красная уп 40мм)</t>
  </si>
  <si>
    <t>744.00 руб.</t>
  </si>
  <si>
    <t>VLC-310013</t>
  </si>
  <si>
    <t>VTp.700.AL25.50</t>
  </si>
  <si>
    <t>ТРУБА PP-ALUX, арм. АЛЮМ, PN 25, 50 MM (белый) (4 /24шт) (красная уп 50мм)</t>
  </si>
  <si>
    <t>907.00 руб.</t>
  </si>
  <si>
    <t>VLC-310014</t>
  </si>
  <si>
    <t>VTp.700.AL25.63</t>
  </si>
  <si>
    <t>ТРУБА PP-ALUX, арм. АЛЮМ, PN 25, 63 MM (белый)  (4 /16шт) (красная уп 63мм)</t>
  </si>
  <si>
    <t>1 605.00 руб.</t>
  </si>
  <si>
    <t>VLC-310015</t>
  </si>
  <si>
    <t>VTp.700.AL25.75</t>
  </si>
  <si>
    <t>ТРУБА PP-ALUX, арм. АЛЮМ, PN 25, 75 MM (белый)   (4 /12шт) (красная уп 75мм)</t>
  </si>
  <si>
    <t>2 108.00 руб.</t>
  </si>
  <si>
    <t>VLC-310016</t>
  </si>
  <si>
    <t>VTp.700.AL25.90</t>
  </si>
  <si>
    <t>ТРУБА PP-ALUX, арм. АЛЮМ, PN 25, 90 MM (белый)  (4 /8шт) (красная уп 90мм)</t>
  </si>
  <si>
    <t>2 841.00 руб.</t>
  </si>
  <si>
    <t>VLC-310017</t>
  </si>
  <si>
    <t>VTp.700.FB20.20</t>
  </si>
  <si>
    <t>ТРУБА PP-FIBER арм. СТЕКЛО, PN 20, 20 MM (белый)   (4 /120шт) (черная уп 20мм)</t>
  </si>
  <si>
    <t>114.00 руб.</t>
  </si>
  <si>
    <t>VLC-310018</t>
  </si>
  <si>
    <t>VTp.700.FB20.25</t>
  </si>
  <si>
    <t>ТРУБА PP-FIBER арм. СТЕКЛО, PN 20, 25 MM  (белый)  (4 /80шт) (черная уп 25мм)</t>
  </si>
  <si>
    <t>168.00 руб.</t>
  </si>
  <si>
    <t>VLC-310019</t>
  </si>
  <si>
    <t>VTp.700.FB20.32</t>
  </si>
  <si>
    <t>ТРУБА PP-FIBER арм. СТЕКЛО, PN 20, 32 MM (белый)  (4 /60шт) (черная уп 32мм)</t>
  </si>
  <si>
    <t>280.00 руб.</t>
  </si>
  <si>
    <t>VLC-310020</t>
  </si>
  <si>
    <t>VTp.700.FB20.40</t>
  </si>
  <si>
    <t>ТРУБА PP-FIBER арм. СТЕКЛО, PN 20, 40 MM (белый) (4 /40шт) (черная уп 40мм)</t>
  </si>
  <si>
    <t>460.00 руб.</t>
  </si>
  <si>
    <t>VLC-310021</t>
  </si>
  <si>
    <t>VTp.700.FB20.50</t>
  </si>
  <si>
    <t>ТРУБА PP-FIBER арм. СТЕКЛО, PN 20, 50 MM (белый)  (4 /24шт) (черная уп 50мм)</t>
  </si>
  <si>
    <t>811.00 руб.</t>
  </si>
  <si>
    <t>VLC-310022</t>
  </si>
  <si>
    <t>VTp.700.FB20.63</t>
  </si>
  <si>
    <t>ТРУБА PP-FIBER арм. СТЕКЛО, PN 20, 63 MM (белый)  (4 /16шт) (черная уп 63мм)</t>
  </si>
  <si>
    <t>1 293.00 руб.</t>
  </si>
  <si>
    <t>VLC-310023</t>
  </si>
  <si>
    <t>VTp.700.FB20.75</t>
  </si>
  <si>
    <t>ТРУБА PP-FIBER арм. СТЕКЛО, PN 20, 75 MM (белый)   (4 /12шт) (черная уп 75мм)</t>
  </si>
  <si>
    <t>1 085.00 руб.</t>
  </si>
  <si>
    <t>VLC-310024</t>
  </si>
  <si>
    <t>VTp.700.FB20.90</t>
  </si>
  <si>
    <t>ТРУБА PP-FIBER арм. СТЕКЛО, PN 20, 90 MM (белый)   (4 /8шт) (черная уп 90мм)</t>
  </si>
  <si>
    <t>1 618.00 руб.</t>
  </si>
  <si>
    <t>VLC-310025</t>
  </si>
  <si>
    <t>VTp.700.FB25.20</t>
  </si>
  <si>
    <t>ТРУБА PP-FIBER арм. стекл., 20 MM (белый), PN 25   (4 /120шт) (желтая уп 20мм)</t>
  </si>
  <si>
    <t>133.00 руб.</t>
  </si>
  <si>
    <t>VLC-310026</t>
  </si>
  <si>
    <t>VTp.700.FB25.25</t>
  </si>
  <si>
    <t>ТРУБА PP-FIBER арм. стекл., 25 MM (белый), PN 25   (4 /80шт) (желтая уп 25мм)</t>
  </si>
  <si>
    <t>202.00 руб.</t>
  </si>
  <si>
    <t>VLC-310027</t>
  </si>
  <si>
    <t>VTp.700.FB25.32</t>
  </si>
  <si>
    <t>ТРУБА PP-FIBER арм. стекл., 32 MM (белый), PN 25 (4 /60шт) (желтая уп 32мм)</t>
  </si>
  <si>
    <t>349.00 руб.</t>
  </si>
  <si>
    <t>VLC-310028</t>
  </si>
  <si>
    <t>VTp.700.FB25.40</t>
  </si>
  <si>
    <t>ТРУБА PP-FIBER арм. стекл., 40 MM (белый), PN 25 (4 /40шт) (желтая уп 40мм)</t>
  </si>
  <si>
    <t>522.00 руб.</t>
  </si>
  <si>
    <t>VLC-310029</t>
  </si>
  <si>
    <t>VTp.700.FB25.50</t>
  </si>
  <si>
    <t>ТРУБА PP-FIBER арм. стекл., 50 MM (белый), PN 25  (4 /24шт) (желтая уп 50мм)</t>
  </si>
  <si>
    <t>810.00 руб.</t>
  </si>
  <si>
    <t>VLC-310030</t>
  </si>
  <si>
    <t>VTp.700.FB25.63</t>
  </si>
  <si>
    <t>ТРУБА PP-FIBER арм. стекл., 63 MM (белый), PN 25  (4 /16шт) (желтая уп 63мм)</t>
  </si>
  <si>
    <t>1 400.00 руб.</t>
  </si>
  <si>
    <t>VLC-310031</t>
  </si>
  <si>
    <t>VTp.700.FB25.75</t>
  </si>
  <si>
    <t>ТРУБА PP-FIBER арм. стекл., 75 MM (белый), PN 25   (4 /12шт) (желтая уп 75мм)</t>
  </si>
  <si>
    <t>VLC-310032</t>
  </si>
  <si>
    <t>VTp.700.FB25.90</t>
  </si>
  <si>
    <t>ТРУБА PP-FIBER арм. стекл., 90 MM (белый), PN 25   (4 /8шт) (желтая уп 90мм)</t>
  </si>
  <si>
    <t>1 971.00 руб.</t>
  </si>
  <si>
    <t>VLC-320001</t>
  </si>
  <si>
    <t>VTp.700.AL25.20.02</t>
  </si>
  <si>
    <t>ТРУБА PP- ALUX, арм. АЛЮМ, PN 25, 20 MM (белый, по 2м) (2 /60шт) (красная уп 20мм)</t>
  </si>
  <si>
    <t>VLC-320002</t>
  </si>
  <si>
    <t>VTp.700.AL25.25.02</t>
  </si>
  <si>
    <t>ТРУБА PP- ALUX, арм. АЛЮМ, PN 25, 25 MM (белый, по 2м) (2 /40шт) (красная уп 25мм)</t>
  </si>
  <si>
    <t>VLC-320003</t>
  </si>
  <si>
    <t>VTp.700.AL25.32.02</t>
  </si>
  <si>
    <t>ТРУБА PP- ALUX, арм. АЛЮМ, PN 25, 32 MM (белый, по 2м) (2 /30шт) (красная уп 32мм)</t>
  </si>
  <si>
    <t>VLC-320004</t>
  </si>
  <si>
    <t>VTp.700.FB20.20.02</t>
  </si>
  <si>
    <t>ТРУБА PP- FIBER арм. СТЕКЛО, PN 20, 20 MM (белый, по 2м) (2 /60шт) (черная уп 20мм)</t>
  </si>
  <si>
    <t>VLC-320005</t>
  </si>
  <si>
    <t>VTp.700.FB20.25.02</t>
  </si>
  <si>
    <t>ТРУБА PP- FIBER арм. СТЕКЛО, PN 20, 25 MM (белый, по 2м) (2 /40шт) (черная уп 25мм)</t>
  </si>
  <si>
    <t>VLC-320006</t>
  </si>
  <si>
    <t>VTp.700.FB20.32.02</t>
  </si>
  <si>
    <t>ТРУБА PP- FIBER арм. СТЕКЛО, PN 20, 32 MM (белый, по 2м) (2 /30шт) (черная уп 32мм)</t>
  </si>
  <si>
    <t>VLC-320007</t>
  </si>
  <si>
    <t>VTp.700.0020.20.02</t>
  </si>
  <si>
    <t>ТРУБА PP- R, PN 20/25, 20 MM (белый, по 2м) SDR6 (2 /60шт) (синяя уп 20мм)</t>
  </si>
  <si>
    <t>VLC-320008</t>
  </si>
  <si>
    <t>VTp.700.0020.25.02</t>
  </si>
  <si>
    <t>ТРУБА PP- R, PN 20/25, 25 MM (белый, по 2м) SDR6 (2 /40шт) (синяя уп 25мм)</t>
  </si>
  <si>
    <t>VLC-320009</t>
  </si>
  <si>
    <t>VTp.700.0020.32.02</t>
  </si>
  <si>
    <t>ТРУБА PP- R, PN 20/25, 32 MM (белый, по 2м) SDR6 (2 /30шт) (синяя уп 32мм)</t>
  </si>
  <si>
    <t>VLC-900293</t>
  </si>
  <si>
    <t>VTp.700.FB20.110</t>
  </si>
  <si>
    <t>ТРУБА PP-FIBER арм. стекл., PN 20/25, 110 MM SDR6 (белый)</t>
  </si>
  <si>
    <t>2 446.00 руб.</t>
  </si>
  <si>
    <t>Трубы полипропиленовые KALDE</t>
  </si>
  <si>
    <t>KLD-201001</t>
  </si>
  <si>
    <t>R.3202-tbe-200010</t>
  </si>
  <si>
    <t>PPR Kalde Труба PN10 ø20х1,9 (100м)</t>
  </si>
  <si>
    <t>46.71 руб.</t>
  </si>
  <si>
    <t>KLD-201002</t>
  </si>
  <si>
    <t>R.3202-tbe-250010</t>
  </si>
  <si>
    <t>PPR Kalde Труба PN10 ø25х2,3 (80м)</t>
  </si>
  <si>
    <t>71.69 руб.</t>
  </si>
  <si>
    <t>KLD-201003</t>
  </si>
  <si>
    <t>R.3202-tbe-320010</t>
  </si>
  <si>
    <t>PPR Kalde Труба PN10 ø32х2,9 (40м)</t>
  </si>
  <si>
    <t>113.78 руб.</t>
  </si>
  <si>
    <t>KLD-201004</t>
  </si>
  <si>
    <t>R.3202-tbe-400010</t>
  </si>
  <si>
    <t>PPR Kalde Труба PN10 ø40х3,7 (32м)</t>
  </si>
  <si>
    <t>181.76 руб.</t>
  </si>
  <si>
    <t>KLD-201005</t>
  </si>
  <si>
    <t>R.3202-tbe-500010</t>
  </si>
  <si>
    <t>PPR Kalde Труба PN10 ø50х4,6 (20м)</t>
  </si>
  <si>
    <t>282.13 руб.</t>
  </si>
  <si>
    <t>KLD-201006</t>
  </si>
  <si>
    <t>R.3202-tbe-630010</t>
  </si>
  <si>
    <t>PPR Kalde Труба PN10 ø63х5,8 (16м)</t>
  </si>
  <si>
    <t>448.16 руб.</t>
  </si>
  <si>
    <t>KLD-201007</t>
  </si>
  <si>
    <t>R.3202-tbe-200000</t>
  </si>
  <si>
    <t>PPR Kalde Труба PN20 ø20х3,4 (100м)</t>
  </si>
  <si>
    <t>66.19 руб.</t>
  </si>
  <si>
    <t>KLD-201008</t>
  </si>
  <si>
    <t>R.3202-tbe-250000</t>
  </si>
  <si>
    <t>PPR Kalde Труба PN20 ø25х4,2 (80м)</t>
  </si>
  <si>
    <t>101.16 руб.</t>
  </si>
  <si>
    <t>KLD-201009</t>
  </si>
  <si>
    <t>R.3202-tbe-320000</t>
  </si>
  <si>
    <t>PPR Kalde Труба PN20 ø32х5,4 (40м)</t>
  </si>
  <si>
    <t>166.50 руб.</t>
  </si>
  <si>
    <t>KLD-201010</t>
  </si>
  <si>
    <t>R.3202-tbe-400000</t>
  </si>
  <si>
    <t>PPR Kalde Труба PN20 ø40х6,7 (32м)</t>
  </si>
  <si>
    <t>262.24 руб.</t>
  </si>
  <si>
    <t>KLD-201011</t>
  </si>
  <si>
    <t>R.3202-tbe-500000</t>
  </si>
  <si>
    <t>PPR Kalde Труба PN20 ø50х8,3 (20м)</t>
  </si>
  <si>
    <t>410.02 руб.</t>
  </si>
  <si>
    <t>KLD-201012</t>
  </si>
  <si>
    <t>R.3202-tbe-630000</t>
  </si>
  <si>
    <t>PPR Kalde Труба PN20 ø63х10,5 (16м)</t>
  </si>
  <si>
    <t>641.03 руб.</t>
  </si>
  <si>
    <t>KLD-201013</t>
  </si>
  <si>
    <t>R3202-tbe-750000</t>
  </si>
  <si>
    <t>PPR Kalde Труба PN20 ø75х12,5 (12м)</t>
  </si>
  <si>
    <t>953.21 руб.</t>
  </si>
  <si>
    <t>KLD-201014</t>
  </si>
  <si>
    <t>R3202-tbe-900000</t>
  </si>
  <si>
    <t>PPR Kalde Труба PN20 ø90х15,0 (8м)</t>
  </si>
  <si>
    <t>1 363.23 руб.</t>
  </si>
  <si>
    <t>KLD-201015</t>
  </si>
  <si>
    <t>R3202-tbe-110000</t>
  </si>
  <si>
    <t>PPR Kalde Труба PN20 ø110х18,3 (4м)</t>
  </si>
  <si>
    <t>2 000.09 руб.</t>
  </si>
  <si>
    <t>KLD-201016</t>
  </si>
  <si>
    <t>R.3202-tox-200000</t>
  </si>
  <si>
    <t>PPR Kalde Труба PN25 ø20х3,4 Super OXY (армир. алюминием) (100м)</t>
  </si>
  <si>
    <t>109.89 руб.</t>
  </si>
  <si>
    <t>KLD-201017</t>
  </si>
  <si>
    <t>R.3202-tox-250000</t>
  </si>
  <si>
    <t>PPR Kalde Труба PN25 ø25х4,2 Super OXY (армир. алюминием) (80м)</t>
  </si>
  <si>
    <t>158.73 руб.</t>
  </si>
  <si>
    <t>KLD-201018</t>
  </si>
  <si>
    <t>R.3202-tox-320000</t>
  </si>
  <si>
    <t>PPR Kalde Труба PN25 ø32х5,4 Super OXY (армир. алюминием) (40м)</t>
  </si>
  <si>
    <t>250.31 руб.</t>
  </si>
  <si>
    <t>KLD-201019</t>
  </si>
  <si>
    <t>R.3202-tox-400000</t>
  </si>
  <si>
    <t>PPR Kalde Труба PN25 ø40х6,7 Super OXY (армир. алюминием) (32м)</t>
  </si>
  <si>
    <t>369.35 руб.</t>
  </si>
  <si>
    <t>KLD-201020</t>
  </si>
  <si>
    <t>R.3202-tox-500000</t>
  </si>
  <si>
    <t>PPR Kalde Труба PN25 ø50х8,3 Super OXY (армир. алюминием) (20м)</t>
  </si>
  <si>
    <t>561.66 руб.</t>
  </si>
  <si>
    <t>KLD-201021</t>
  </si>
  <si>
    <t>R.3202-tox-630000</t>
  </si>
  <si>
    <t>PPR Kalde Труба PN25 ø63х10,5 Super OXY (армир. алюминием) (16м)</t>
  </si>
  <si>
    <t>903.54 руб.</t>
  </si>
  <si>
    <t>KLD-201022</t>
  </si>
  <si>
    <t>R.3202-tfr-200000</t>
  </si>
  <si>
    <t>PPR Kalde Труба PN25 ø20х3,4 (армир. СТЕКЛОВОЛОКНОМ) (100м)</t>
  </si>
  <si>
    <t>70.36 руб.</t>
  </si>
  <si>
    <t>&gt;10</t>
  </si>
  <si>
    <t>KLD-201023</t>
  </si>
  <si>
    <t>R.3202-tfr-250000</t>
  </si>
  <si>
    <t>PPR Kalde Труба PN25 ø25х4,2 (армир. СТЕКЛОВОЛОКНОМ) (80м)</t>
  </si>
  <si>
    <t>108.23 руб.</t>
  </si>
  <si>
    <t>KLD-201024</t>
  </si>
  <si>
    <t>R.3202-tfr-320000</t>
  </si>
  <si>
    <t>PPR Kalde Труба PN25 ø32х5,4 (армир. СТЕКЛОВОЛОКНОМ) (40м)</t>
  </si>
  <si>
    <t>176.92 руб.</t>
  </si>
  <si>
    <t>KLD-201025</t>
  </si>
  <si>
    <t>R.3202-tfr-400000</t>
  </si>
  <si>
    <t>PPR Kalde Труба PN25 ø40х6,7 (армир. СТЕКЛОВОЛОКНОМ) (32м)</t>
  </si>
  <si>
    <t>280.98 руб.</t>
  </si>
  <si>
    <t>KLD-201026</t>
  </si>
  <si>
    <t>R.3202-tfr-500000</t>
  </si>
  <si>
    <t>PPR Kalde Труба PN25 ø50х8,3 (армир. СТЕКЛОВОЛОКНОМ) (20м)</t>
  </si>
  <si>
    <t>441.23 руб.</t>
  </si>
  <si>
    <t>KLD-201027</t>
  </si>
  <si>
    <t>R.3202-tfr-630000</t>
  </si>
  <si>
    <t>PPR Kalde Труба PN25 ø63х10,5 (армир. СТЕКЛОВОЛОКНОМ) (16м)</t>
  </si>
  <si>
    <t>681.41 руб.</t>
  </si>
  <si>
    <t>KLD-201028</t>
  </si>
  <si>
    <t>R.3202-tfr-750000</t>
  </si>
  <si>
    <t>PPR Kalde Труба PN25 ø75х12,5 (армир. СТЕКЛОВОЛОКНОМ) (12м)</t>
  </si>
  <si>
    <t>1 005.25 руб.</t>
  </si>
  <si>
    <t>KLD-201029</t>
  </si>
  <si>
    <t>R.3202-tfr-900000</t>
  </si>
  <si>
    <t>PPR Kalde Труба PN25 ø90х15,5 (армир. СТЕКЛОВОЛОКНОМ) (8м)</t>
  </si>
  <si>
    <t>1 460.21 руб.</t>
  </si>
  <si>
    <t>KLD-201030</t>
  </si>
  <si>
    <t>R.3202-tfr-110000</t>
  </si>
  <si>
    <t>PPR Kalde Труба PN25 ø110х18,3 (армир. СТЕКЛОВОЛОКНОМ) (4м)</t>
  </si>
  <si>
    <t>2 133.29 руб.</t>
  </si>
  <si>
    <t>KLD-201031</t>
  </si>
  <si>
    <t>R.3202-tfr-200020</t>
  </si>
  <si>
    <t>PPR Kalde Труба PN20 ø20х2,8 (армир. стекловолокном) (100м)</t>
  </si>
  <si>
    <t>60.37 руб.</t>
  </si>
  <si>
    <t>KLD-201032</t>
  </si>
  <si>
    <t>R.3202-tfr-250020</t>
  </si>
  <si>
    <t>PPR Kalde Труба PN20 ø25х3,5 (армир. стекловолокном) (80м)</t>
  </si>
  <si>
    <t>96.16 руб.</t>
  </si>
  <si>
    <t>KLD-201033</t>
  </si>
  <si>
    <t>R.3202-tfr-320020</t>
  </si>
  <si>
    <t>PPR Kalde Труба PN20 ø32х4,4 (армир. стекловолокном) (40м)</t>
  </si>
  <si>
    <t>152.35 руб.</t>
  </si>
  <si>
    <t>KLD-201034</t>
  </si>
  <si>
    <t>R.3202-tfr-400020</t>
  </si>
  <si>
    <t>PPR Kalde Труба PN20 ø40х5,5 (армир. стекловолокном) (32м)</t>
  </si>
  <si>
    <t>233.10 руб.</t>
  </si>
  <si>
    <t>KLD-201035</t>
  </si>
  <si>
    <t>R.3202-tfr-500020</t>
  </si>
  <si>
    <t>PPR Kalde Труба PN20 ø50х6,9 (армир. стекловолокном) (20м)</t>
  </si>
  <si>
    <t>366.30 руб.</t>
  </si>
  <si>
    <t>KLD-201036</t>
  </si>
  <si>
    <t>R.3202-tfr-630020</t>
  </si>
  <si>
    <t>PPR Kalde Труба PN20 ø63х8,6 (армир. стекловолокном) (16м)</t>
  </si>
  <si>
    <t>574.43 руб.</t>
  </si>
  <si>
    <t>KLD-201037</t>
  </si>
  <si>
    <t>R.3202-tfr-750020</t>
  </si>
  <si>
    <t>PPR Kalde Труба PN20 ø75х10,3 (армир. стекловолокном) (12м)</t>
  </si>
  <si>
    <t>840.83 руб.</t>
  </si>
  <si>
    <t>KLD-201038</t>
  </si>
  <si>
    <t>R.3202-tfr-900020</t>
  </si>
  <si>
    <t>PPR Kalde Труба PN20 ø90х12,3 (армир. стекловолокном) (8м)</t>
  </si>
  <si>
    <t>1 238.35 руб.</t>
  </si>
  <si>
    <t>KLD-201039</t>
  </si>
  <si>
    <t>R.3202-tfr-110020</t>
  </si>
  <si>
    <t>PPR Kalde Труба PN20 ø110х15,1 (армир. стекловолокном) (4м)</t>
  </si>
  <si>
    <t>1 800.29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</si>
</sst>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5aa689_7df4_11ed_a39b_047c1617b143_73313417_a58b_11ee_a526_047c1617b1431.jpeg"/><Relationship Id="rId2" Type="http://schemas.openxmlformats.org/officeDocument/2006/relationships/image" Target="../media/525aa68b_7df4_11ed_a39b_047c1617b143_73313421_a58b_11ee_a526_047c1617b1432.jpeg"/><Relationship Id="rId3" Type="http://schemas.openxmlformats.org/officeDocument/2006/relationships/image" Target="../media/525aa68d_7df4_11ed_a39b_047c1617b143_0d87f4c9_a593_11ee_a526_047c1617b1433.jpeg"/><Relationship Id="rId4" Type="http://schemas.openxmlformats.org/officeDocument/2006/relationships/image" Target="../media/525aa68f_7df4_11ed_a39b_047c1617b143_0d87f4d3_a593_11ee_a526_047c1617b1434.jpeg"/><Relationship Id="rId5" Type="http://schemas.openxmlformats.org/officeDocument/2006/relationships/image" Target="../media/525aa691_7df4_11ed_a39b_047c1617b143_0d87f4dd_a593_11ee_a526_047c1617b1435.jpeg"/><Relationship Id="rId6" Type="http://schemas.openxmlformats.org/officeDocument/2006/relationships/image" Target="../media/525aa693_7df4_11ed_a39b_047c1617b143_0d87f4e5_a593_11ee_a526_047c1617b1436.jpeg"/><Relationship Id="rId7" Type="http://schemas.openxmlformats.org/officeDocument/2006/relationships/image" Target="../media/525aa695_7df4_11ed_a39b_047c1617b143_0d87f4eb_a593_11ee_a526_047c1617b1437.jpeg"/><Relationship Id="rId8" Type="http://schemas.openxmlformats.org/officeDocument/2006/relationships/image" Target="../media/525aa697_7df4_11ed_a39b_047c1617b143_0d87f4f0_a593_11ee_a526_047c1617b1438.jpeg"/><Relationship Id="rId9" Type="http://schemas.openxmlformats.org/officeDocument/2006/relationships/image" Target="../media/525aa699_7df4_11ed_a39b_047c1617b143_7331340c_a58b_11ee_a526_047c1617b1439.jpeg"/><Relationship Id="rId10" Type="http://schemas.openxmlformats.org/officeDocument/2006/relationships/image" Target="../media/525aa69b_7df4_11ed_a39b_047c1617b143_73313411_a58b_11ee_a526_047c1617b14310.jpeg"/><Relationship Id="rId11" Type="http://schemas.openxmlformats.org/officeDocument/2006/relationships/image" Target="../media/525aa69d_7df4_11ed_a39b_047c1617b143_73313414_a58b_11ee_a526_047c1617b14311.jpeg"/><Relationship Id="rId12" Type="http://schemas.openxmlformats.org/officeDocument/2006/relationships/image" Target="../media/525aa69f_7df4_11ed_a39b_047c1617b143_73313418_a58b_11ee_a526_047c1617b14312.jpeg"/><Relationship Id="rId13" Type="http://schemas.openxmlformats.org/officeDocument/2006/relationships/image" Target="../media/525aa6a1_7df4_11ed_a39b_047c1617b143_73313422_a58b_11ee_a526_047c1617b14313.jpeg"/><Relationship Id="rId14" Type="http://schemas.openxmlformats.org/officeDocument/2006/relationships/image" Target="../media/525aa6a3_7df4_11ed_a39b_047c1617b143_0d87f4ca_a593_11ee_a526_047c1617b14314.jpeg"/><Relationship Id="rId15" Type="http://schemas.openxmlformats.org/officeDocument/2006/relationships/image" Target="../media/525aa6a5_7df4_11ed_a39b_047c1617b143_0d87f4d4_a593_11ee_a526_047c1617b14315.jpeg"/><Relationship Id="rId16" Type="http://schemas.openxmlformats.org/officeDocument/2006/relationships/image" Target="../media/525aa6a7_7df4_11ed_a39b_047c1617b143_7331341c_a58b_11ee_a526_047c1617b14316.jpeg"/><Relationship Id="rId17" Type="http://schemas.openxmlformats.org/officeDocument/2006/relationships/image" Target="../media/525aa6a9_7df4_11ed_a39b_047c1617b143_73313425_a58b_11ee_a526_047c1617b14317.jpeg"/><Relationship Id="rId18" Type="http://schemas.openxmlformats.org/officeDocument/2006/relationships/image" Target="../media/525aa6ab_7df4_11ed_a39b_047c1617b143_0d87f4cd_a593_11ee_a526_047c1617b14318.jpeg"/><Relationship Id="rId19" Type="http://schemas.openxmlformats.org/officeDocument/2006/relationships/image" Target="../media/525aa6ad_7df4_11ed_a39b_047c1617b143_0d87f4d7_a593_11ee_a526_047c1617b14319.jpeg"/><Relationship Id="rId20" Type="http://schemas.openxmlformats.org/officeDocument/2006/relationships/image" Target="../media/525aa6af_7df4_11ed_a39b_047c1617b143_0d87f4df_a593_11ee_a526_047c1617b14320.jpeg"/><Relationship Id="rId21" Type="http://schemas.openxmlformats.org/officeDocument/2006/relationships/image" Target="../media/525aa6b1_7df4_11ed_a39b_047c1617b143_0d87f4e2_a593_11ee_a526_047c1617b14321.jpeg"/><Relationship Id="rId22" Type="http://schemas.openxmlformats.org/officeDocument/2006/relationships/image" Target="../media/525aa6b3_7df4_11ed_a39b_047c1617b143_0d87f4e9_a593_11ee_a526_047c1617b14322.jpeg"/><Relationship Id="rId23" Type="http://schemas.openxmlformats.org/officeDocument/2006/relationships/image" Target="../media/525aa6b5_7df4_11ed_a39b_047c1617b143_0d87f4ee_a593_11ee_a526_047c1617b14323.jpeg"/><Relationship Id="rId24" Type="http://schemas.openxmlformats.org/officeDocument/2006/relationships/image" Target="../media/525aa6b7_7df4_11ed_a39b_047c1617b143_7331340f_a58b_11ee_a526_047c1617b14324.jpeg"/><Relationship Id="rId25" Type="http://schemas.openxmlformats.org/officeDocument/2006/relationships/image" Target="../media/525aa6b9_7df4_11ed_a39b_047c1617b143_73313412_a58b_11ee_a526_047c1617b14325.jpeg"/><Relationship Id="rId26" Type="http://schemas.openxmlformats.org/officeDocument/2006/relationships/image" Target="../media/525aa6bb_7df4_11ed_a39b_047c1617b143_73313415_a58b_11ee_a526_047c1617b14326.jpeg"/><Relationship Id="rId27" Type="http://schemas.openxmlformats.org/officeDocument/2006/relationships/image" Target="../media/525aa6bd_7df4_11ed_a39b_047c1617b143_7331341b_a58b_11ee_a526_047c1617b14327.jpeg"/><Relationship Id="rId28" Type="http://schemas.openxmlformats.org/officeDocument/2006/relationships/image" Target="../media/525aa6bf_7df4_11ed_a39b_047c1617b143_73313426_a58b_11ee_a526_047c1617b14328.jpeg"/><Relationship Id="rId29" Type="http://schemas.openxmlformats.org/officeDocument/2006/relationships/image" Target="../media/525aa6c1_7df4_11ed_a39b_047c1617b143_0d87f4ce_a593_11ee_a526_047c1617b14329.jpeg"/><Relationship Id="rId30" Type="http://schemas.openxmlformats.org/officeDocument/2006/relationships/image" Target="../media/525aa6c3_7df4_11ed_a39b_047c1617b143_0d87f4d8_a593_11ee_a526_047c1617b14330.jpeg"/><Relationship Id="rId31" Type="http://schemas.openxmlformats.org/officeDocument/2006/relationships/image" Target="../media/1fb3c3aa_7e0e_11ed_a39b_047c1617b143_7331341f_a58b_11ee_a526_047c1617b14331.jpeg"/><Relationship Id="rId32" Type="http://schemas.openxmlformats.org/officeDocument/2006/relationships/image" Target="../media/1fb3c3ac_7e0e_11ed_a39b_047c1617b143_0d87f4c7_a593_11ee_a526_047c1617b14332.jpeg"/><Relationship Id="rId33" Type="http://schemas.openxmlformats.org/officeDocument/2006/relationships/image" Target="../media/1fb3c3ae_7e0e_11ed_a39b_047c1617b143_0d87f4d1_a593_11ee_a526_047c1617b14333.jpeg"/><Relationship Id="rId34" Type="http://schemas.openxmlformats.org/officeDocument/2006/relationships/image" Target="../media/1fb3c3b0_7e0e_11ed_a39b_047c1617b143_0d87f4db_a593_11ee_a526_047c1617b14334.jpeg"/><Relationship Id="rId35" Type="http://schemas.openxmlformats.org/officeDocument/2006/relationships/image" Target="../media/1fb3c3b2_7e0e_11ed_a39b_047c1617b143_0d87f4e1_a593_11ee_a526_047c1617b14335.jpeg"/><Relationship Id="rId36" Type="http://schemas.openxmlformats.org/officeDocument/2006/relationships/image" Target="../media/1fb3c3b4_7e0e_11ed_a39b_047c1617b143_0d87f4e4_a593_11ee_a526_047c1617b14336.jpeg"/><Relationship Id="rId37" Type="http://schemas.openxmlformats.org/officeDocument/2006/relationships/image" Target="../media/1fb3c3b6_7e0e_11ed_a39b_047c1617b143_0d87f4e8_a593_11ee_a526_047c1617b14337.jpeg"/><Relationship Id="rId38" Type="http://schemas.openxmlformats.org/officeDocument/2006/relationships/image" Target="../media/1fb3c3b8_7e0e_11ed_a39b_047c1617b143_0d87f4ed_a593_11ee_a526_047c1617b14338.jpeg"/><Relationship Id="rId39" Type="http://schemas.openxmlformats.org/officeDocument/2006/relationships/image" Target="../media/1fb3c3ba_7e0e_11ed_a39b_047c1617b143_7331340e_a58b_11ee_a526_047c1617b14339.jpeg"/><Relationship Id="rId40" Type="http://schemas.openxmlformats.org/officeDocument/2006/relationships/image" Target="../media/1fb3c3bc_7e0e_11ed_a39b_047c1617b143_73313420_a58b_11ee_a526_047c1617b14340.jpeg"/><Relationship Id="rId41" Type="http://schemas.openxmlformats.org/officeDocument/2006/relationships/image" Target="../media/1fb3c3be_7e0e_11ed_a39b_047c1617b143_0d87f4c8_a593_11ee_a526_047c1617b14341.jpeg"/><Relationship Id="rId42" Type="http://schemas.openxmlformats.org/officeDocument/2006/relationships/image" Target="../media/1fb3c3c0_7e0e_11ed_a39b_047c1617b143_0d87f4d2_a593_11ee_a526_047c1617b14342.jpeg"/><Relationship Id="rId43" Type="http://schemas.openxmlformats.org/officeDocument/2006/relationships/image" Target="../media/1fb3c3c2_7e0e_11ed_a39b_047c1617b143_0d87f4dc_a593_11ee_a526_047c1617b14343.jpeg"/><Relationship Id="rId44" Type="http://schemas.openxmlformats.org/officeDocument/2006/relationships/image" Target="../media/1fb3c3c4_7e0e_11ed_a39b_047c1617b143_7331341d_a58b_11ee_a526_047c1617b14344.jpeg"/><Relationship Id="rId45" Type="http://schemas.openxmlformats.org/officeDocument/2006/relationships/image" Target="../media/1fb3c3c6_7e0e_11ed_a39b_047c1617b143_0d87f4c5_a593_11ee_a526_047c1617b14345.jpeg"/><Relationship Id="rId46" Type="http://schemas.openxmlformats.org/officeDocument/2006/relationships/image" Target="../media/1fb3c3c8_7e0e_11ed_a39b_047c1617b143_0d87f4cf_a593_11ee_a526_047c1617b14346.jpeg"/><Relationship Id="rId47" Type="http://schemas.openxmlformats.org/officeDocument/2006/relationships/image" Target="../media/1fb3c3ca_7e0e_11ed_a39b_047c1617b143_0d87f4d9_a593_11ee_a526_047c1617b14347.jpeg"/><Relationship Id="rId48" Type="http://schemas.openxmlformats.org/officeDocument/2006/relationships/image" Target="../media/1fb3c3cc_7e0e_11ed_a39b_047c1617b143_0d87f4e0_a593_11ee_a526_047c1617b14348.jpeg"/><Relationship Id="rId49" Type="http://schemas.openxmlformats.org/officeDocument/2006/relationships/image" Target="../media/1fb3c3ce_7e0e_11ed_a39b_047c1617b143_0d87f4e3_a593_11ee_a526_047c1617b14349.jpeg"/><Relationship Id="rId50" Type="http://schemas.openxmlformats.org/officeDocument/2006/relationships/image" Target="../media/1fb3c3d0_7e0e_11ed_a39b_047c1617b143_0d87f4ea_a593_11ee_a526_047c1617b14350.jpeg"/><Relationship Id="rId51" Type="http://schemas.openxmlformats.org/officeDocument/2006/relationships/image" Target="../media/1fb3c3d2_7e0e_11ed_a39b_047c1617b143_0d87f4ef_a593_11ee_a526_047c1617b14351.jpeg"/><Relationship Id="rId52" Type="http://schemas.openxmlformats.org/officeDocument/2006/relationships/image" Target="../media/1fb3c3d4_7e0e_11ed_a39b_047c1617b143_73313410_a58b_11ee_a526_047c1617b14352.jpeg"/><Relationship Id="rId53" Type="http://schemas.openxmlformats.org/officeDocument/2006/relationships/image" Target="../media/1fb3c3d6_7e0e_11ed_a39b_047c1617b143_73313413_a58b_11ee_a526_047c1617b14353.jpeg"/><Relationship Id="rId54" Type="http://schemas.openxmlformats.org/officeDocument/2006/relationships/image" Target="../media/1fb3c3d8_7e0e_11ed_a39b_047c1617b143_73313416_a58b_11ee_a526_047c1617b14354.jpeg"/><Relationship Id="rId55" Type="http://schemas.openxmlformats.org/officeDocument/2006/relationships/image" Target="../media/1fb3c3da_7e0e_11ed_a39b_047c1617b143_7331341e_a58b_11ee_a526_047c1617b14355.jpeg"/><Relationship Id="rId56" Type="http://schemas.openxmlformats.org/officeDocument/2006/relationships/image" Target="../media/1fb3c3dc_7e0e_11ed_a39b_047c1617b143_0d87f4c6_a593_11ee_a526_047c1617b14356.jpeg"/><Relationship Id="rId57" Type="http://schemas.openxmlformats.org/officeDocument/2006/relationships/image" Target="../media/1fb3c3de_7e0e_11ed_a39b_047c1617b143_0d87f4d0_a593_11ee_a526_047c1617b14357.jpeg"/><Relationship Id="rId58" Type="http://schemas.openxmlformats.org/officeDocument/2006/relationships/image" Target="../media/1fb3c3e0_7e0e_11ed_a39b_047c1617b143_0d87f4da_a593_11ee_a526_047c1617b14358.jpeg"/><Relationship Id="rId59" Type="http://schemas.openxmlformats.org/officeDocument/2006/relationships/image" Target="../media/1fb3c3e2_7e0e_11ed_a39b_047c1617b143_73313419_a58b_11ee_a526_047c1617b14359.jpeg"/><Relationship Id="rId60" Type="http://schemas.openxmlformats.org/officeDocument/2006/relationships/image" Target="../media/1fb3c3e4_7e0e_11ed_a39b_047c1617b143_73313423_a58b_11ee_a526_047c1617b14360.jpeg"/><Relationship Id="rId61" Type="http://schemas.openxmlformats.org/officeDocument/2006/relationships/image" Target="../media/1fb3c3e6_7e0e_11ed_a39b_047c1617b143_0d87f4cb_a593_11ee_a526_047c1617b14361.jpeg"/><Relationship Id="rId62" Type="http://schemas.openxmlformats.org/officeDocument/2006/relationships/image" Target="../media/1fb3c3e8_7e0e_11ed_a39b_047c1617b143_0d87f4d5_a593_11ee_a526_047c1617b14362.jpeg"/><Relationship Id="rId63" Type="http://schemas.openxmlformats.org/officeDocument/2006/relationships/image" Target="../media/1fb3c3ea_7e0e_11ed_a39b_047c1617b143_0d87f4de_a593_11ee_a526_047c1617b14363.jpeg"/><Relationship Id="rId64" Type="http://schemas.openxmlformats.org/officeDocument/2006/relationships/image" Target="../media/1fb3c3ec_7e0e_11ed_a39b_047c1617b143_0d87f4e6_a593_11ee_a526_047c1617b14364.jpeg"/><Relationship Id="rId65" Type="http://schemas.openxmlformats.org/officeDocument/2006/relationships/image" Target="../media/1fb3c3ee_7e0e_11ed_a39b_047c1617b143_0d87f4e7_a593_11ee_a526_047c1617b14365.jpeg"/><Relationship Id="rId66" Type="http://schemas.openxmlformats.org/officeDocument/2006/relationships/image" Target="../media/1fb3c3f0_7e0e_11ed_a39b_047c1617b143_0d87f4ec_a593_11ee_a526_047c1617b14366.jpeg"/><Relationship Id="rId67" Type="http://schemas.openxmlformats.org/officeDocument/2006/relationships/image" Target="../media/1fb3c3f2_7e0e_11ed_a39b_047c1617b143_7331340d_a58b_11ee_a526_047c1617b14367.jpeg"/><Relationship Id="rId68" Type="http://schemas.openxmlformats.org/officeDocument/2006/relationships/image" Target="../media/1fb3c3f4_7e0e_11ed_a39b_047c1617b143_7331341a_a58b_11ee_a526_047c1617b14368.jpeg"/><Relationship Id="rId69" Type="http://schemas.openxmlformats.org/officeDocument/2006/relationships/image" Target="../media/1fb3c3f6_7e0e_11ed_a39b_047c1617b143_73313424_a58b_11ee_a526_047c1617b14369.jpeg"/><Relationship Id="rId70" Type="http://schemas.openxmlformats.org/officeDocument/2006/relationships/image" Target="../media/1fb3c3f8_7e0e_11ed_a39b_047c1617b143_0d87f4cc_a593_11ee_a526_047c1617b14370.jpeg"/><Relationship Id="rId71" Type="http://schemas.openxmlformats.org/officeDocument/2006/relationships/image" Target="../media/1fb3c3fa_7e0e_11ed_a39b_047c1617b143_0d87f4d6_a593_11ee_a526_047c1617b14371.jpeg"/><Relationship Id="rId72" Type="http://schemas.openxmlformats.org/officeDocument/2006/relationships/image" Target="../media/50c7c6bb_86a5_11e9_8101_003048fd731b_17f7bcf0_a595_11ee_a526_047c1617b14372.jpeg"/><Relationship Id="rId73" Type="http://schemas.openxmlformats.org/officeDocument/2006/relationships/image" Target="../media/50c7c6bf_86a5_11e9_8101_003048fd731b_17f7bcf1_a595_11ee_a526_047c1617b14373.jpeg"/><Relationship Id="rId74" Type="http://schemas.openxmlformats.org/officeDocument/2006/relationships/image" Target="../media/50c7c6c3_86a5_11e9_8101_003048fd731b_17f7bcf2_a595_11ee_a526_047c1617b14374.jpeg"/><Relationship Id="rId75" Type="http://schemas.openxmlformats.org/officeDocument/2006/relationships/image" Target="../media/50c7c6c7_86a5_11e9_8101_003048fd731b_17f7bcf3_a595_11ee_a526_047c1617b14375.jpeg"/><Relationship Id="rId76" Type="http://schemas.openxmlformats.org/officeDocument/2006/relationships/image" Target="../media/50c7c6cb_86a5_11e9_8101_003048fd731b_17f7bcf4_a595_11ee_a526_047c1617b14376.jpeg"/><Relationship Id="rId77" Type="http://schemas.openxmlformats.org/officeDocument/2006/relationships/image" Target="../media/50c7c6cf_86a5_11e9_8101_003048fd731b_17f7bcf5_a595_11ee_a526_047c1617b14377.jpeg"/><Relationship Id="rId78" Type="http://schemas.openxmlformats.org/officeDocument/2006/relationships/image" Target="../media/50c7c6d3_86a5_11e9_8101_003048fd731b_17f7bcf6_a595_11ee_a526_047c1617b14378.jpeg"/><Relationship Id="rId79" Type="http://schemas.openxmlformats.org/officeDocument/2006/relationships/image" Target="../media/50c7c6d7_86a5_11e9_8101_003048fd731b_17f7bcf7_a595_11ee_a526_047c1617b14379.jpeg"/><Relationship Id="rId80" Type="http://schemas.openxmlformats.org/officeDocument/2006/relationships/image" Target="../media/50c7c6db_86a5_11e9_8101_003048fd731b_17f7bcf8_a595_11ee_a526_047c1617b14380.jpeg"/><Relationship Id="rId81" Type="http://schemas.openxmlformats.org/officeDocument/2006/relationships/image" Target="../media/50c7c6df_86a5_11e9_8101_003048fd731b_17f7bcf9_a595_11ee_a526_047c1617b14381.jpeg"/><Relationship Id="rId82" Type="http://schemas.openxmlformats.org/officeDocument/2006/relationships/image" Target="../media/50c7c6e3_86a5_11e9_8101_003048fd731b_17f7bcfa_a595_11ee_a526_047c1617b14382.jpeg"/><Relationship Id="rId83" Type="http://schemas.openxmlformats.org/officeDocument/2006/relationships/image" Target="../media/50c7c6e7_86a5_11e9_8101_003048fd731b_17f7bcfb_a595_11ee_a526_047c1617b14383.jpeg"/><Relationship Id="rId84" Type="http://schemas.openxmlformats.org/officeDocument/2006/relationships/image" Target="../media/50c7c6eb_86a5_11e9_8101_003048fd731b_17f7bcfc_a595_11ee_a526_047c1617b14384.jpeg"/><Relationship Id="rId85" Type="http://schemas.openxmlformats.org/officeDocument/2006/relationships/image" Target="../media/50c7c6ef_86a5_11e9_8101_003048fd731b_17f7bcfd_a595_11ee_a526_047c1617b14385.jpeg"/><Relationship Id="rId86" Type="http://schemas.openxmlformats.org/officeDocument/2006/relationships/image" Target="../media/50c7c6f3_86a5_11e9_8101_003048fd731b_17f7bcfe_a595_11ee_a526_047c1617b14386.jpeg"/><Relationship Id="rId87" Type="http://schemas.openxmlformats.org/officeDocument/2006/relationships/image" Target="../media/50c7c6f7_86a5_11e9_8101_003048fd731b_17f7bcff_a595_11ee_a526_047c1617b14387.jpeg"/><Relationship Id="rId88" Type="http://schemas.openxmlformats.org/officeDocument/2006/relationships/image" Target="../media/50c7c6fb_86a5_11e9_8101_003048fd731b_17f7bd00_a595_11ee_a526_047c1617b14388.jpeg"/><Relationship Id="rId89" Type="http://schemas.openxmlformats.org/officeDocument/2006/relationships/image" Target="../media/50c7c6ff_86a5_11e9_8101_003048fd731b_17f7bd01_a595_11ee_a526_047c1617b14389.jpeg"/><Relationship Id="rId90" Type="http://schemas.openxmlformats.org/officeDocument/2006/relationships/image" Target="../media/50c7c703_86a5_11e9_8101_003048fd731b_17f7bd02_a595_11ee_a526_047c1617b14390.jpeg"/><Relationship Id="rId91" Type="http://schemas.openxmlformats.org/officeDocument/2006/relationships/image" Target="../media/50c7c707_86a5_11e9_8101_003048fd731b_17f7bd03_a595_11ee_a526_047c1617b14391.jpeg"/><Relationship Id="rId92" Type="http://schemas.openxmlformats.org/officeDocument/2006/relationships/image" Target="../media/50c7c70b_86a5_11e9_8101_003048fd731b_17f7bd04_a595_11ee_a526_047c1617b14392.jpeg"/><Relationship Id="rId93" Type="http://schemas.openxmlformats.org/officeDocument/2006/relationships/image" Target="../media/50c7c70f_86a5_11e9_8101_003048fd731b_17f7bd05_a595_11ee_a526_047c1617b14393.jpeg"/><Relationship Id="rId94" Type="http://schemas.openxmlformats.org/officeDocument/2006/relationships/image" Target="../media/50c7c713_86a5_11e9_8101_003048fd731b_17f7bd06_a595_11ee_a526_047c1617b14394.jpeg"/><Relationship Id="rId95" Type="http://schemas.openxmlformats.org/officeDocument/2006/relationships/image" Target="../media/50c7c717_86a5_11e9_8101_003048fd731b_17f7bd07_a595_11ee_a526_047c1617b14395.jpeg"/><Relationship Id="rId96" Type="http://schemas.openxmlformats.org/officeDocument/2006/relationships/image" Target="../media/50c7c71b_86a5_11e9_8101_003048fd731b_17f7bd08_a595_11ee_a526_047c1617b14396.jpeg"/><Relationship Id="rId97" Type="http://schemas.openxmlformats.org/officeDocument/2006/relationships/image" Target="../media/50c7c71f_86a5_11e9_8101_003048fd731b_17f7bd09_a595_11ee_a526_047c1617b14397.jpeg"/><Relationship Id="rId98" Type="http://schemas.openxmlformats.org/officeDocument/2006/relationships/image" Target="../media/50c7c723_86a5_11e9_8101_003048fd731b_17f7bd0a_a595_11ee_a526_047c1617b14398.jpeg"/><Relationship Id="rId99" Type="http://schemas.openxmlformats.org/officeDocument/2006/relationships/image" Target="../media/50c7c727_86a5_11e9_8101_003048fd731b_17f7bd0b_a595_11ee_a526_047c1617b14399.jpeg"/><Relationship Id="rId100" Type="http://schemas.openxmlformats.org/officeDocument/2006/relationships/image" Target="../media/50c7c72b_86a5_11e9_8101_003048fd731b_17f7bd0c_a595_11ee_a526_047c1617b143100.jpeg"/><Relationship Id="rId101" Type="http://schemas.openxmlformats.org/officeDocument/2006/relationships/image" Target="../media/50c7c72f_86a5_11e9_8101_003048fd731b_17f7bd0d_a595_11ee_a526_047c1617b143101.jpeg"/><Relationship Id="rId102" Type="http://schemas.openxmlformats.org/officeDocument/2006/relationships/image" Target="../media/50c7c733_86a5_11e9_8101_003048fd731b_17f7bd0e_a595_11ee_a526_047c1617b143102.jpeg"/><Relationship Id="rId103" Type="http://schemas.openxmlformats.org/officeDocument/2006/relationships/image" Target="../media/50c7c737_86a5_11e9_8101_003048fd731b_17f7bd0f_a595_11ee_a526_047c1617b143103.jpeg"/><Relationship Id="rId104" Type="http://schemas.openxmlformats.org/officeDocument/2006/relationships/image" Target="../media/50c7c73b_86a5_11e9_8101_003048fd731b_17f7bd11_a595_11ee_a526_047c1617b143104.jpeg"/><Relationship Id="rId105" Type="http://schemas.openxmlformats.org/officeDocument/2006/relationships/image" Target="../media/50c7c73f_86a5_11e9_8101_003048fd731b_17f7bd12_a595_11ee_a526_047c1617b143105.jpeg"/><Relationship Id="rId106" Type="http://schemas.openxmlformats.org/officeDocument/2006/relationships/image" Target="../media/50c7c743_86a5_11e9_8101_003048fd731b_17f7bd13_a595_11ee_a526_047c1617b143106.jpeg"/><Relationship Id="rId107" Type="http://schemas.openxmlformats.org/officeDocument/2006/relationships/image" Target="../media/50c7c747_86a5_11e9_8101_003048fd731b_17f7bd14_a595_11ee_a526_047c1617b143107.jpeg"/><Relationship Id="rId108" Type="http://schemas.openxmlformats.org/officeDocument/2006/relationships/image" Target="../media/50c7c74b_86a5_11e9_8101_003048fd731b_17f7bd15_a595_11ee_a526_047c1617b143108.jpeg"/><Relationship Id="rId109" Type="http://schemas.openxmlformats.org/officeDocument/2006/relationships/image" Target="../media/50c7c74f_86a5_11e9_8101_003048fd731b_17f7bd16_a595_11ee_a526_047c1617b143109.jpeg"/><Relationship Id="rId110" Type="http://schemas.openxmlformats.org/officeDocument/2006/relationships/image" Target="../media/50c7c753_86a5_11e9_8101_003048fd731b_17f7bd17_a595_11ee_a526_047c1617b143110.jpeg"/><Relationship Id="rId111" Type="http://schemas.openxmlformats.org/officeDocument/2006/relationships/image" Target="../media/50c7c757_86a5_11e9_8101_003048fd731b_17f7bd18_a595_11ee_a526_047c1617b143111.jpeg"/><Relationship Id="rId112" Type="http://schemas.openxmlformats.org/officeDocument/2006/relationships/image" Target="../media/50c7c75b_86a5_11e9_8101_003048fd731b_17f7bd19_a595_11ee_a526_047c1617b143112.jpeg"/><Relationship Id="rId113" Type="http://schemas.openxmlformats.org/officeDocument/2006/relationships/image" Target="../media/6d083a3f_3466_11eb_81f3_003048fd731b_17f7bd1a_a595_11ee_a526_047c1617b1431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2" name="Image_97" descr="Image_9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3" name="Image_98" descr="Image_9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4" name="Image_99" descr="Image_9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5" name="Image_100" descr="Image_10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6" name="Image_101" descr="Image_10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7" name="Image_102" descr="Image_10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8" name="Image_103" descr="Image_10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9" name="Image_104" descr="Image_10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0" name="Image_105" descr="Image_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1" name="Image_106" descr="Image_10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2" name="Image_107" descr="Image_10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3" name="Image_108" descr="Image_10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4" name="Image_109" descr="Image_10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5" name="Image_110" descr="Image_11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6" name="Image_111" descr="Image_11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7" name="Image_112" descr="Image_11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8" name="Image_113" descr="Image_11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9" name="Image_114" descr="Image_11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0" name="Image_115" descr="Image_11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1" name="Image_116" descr="Image_11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2" name="Image_117" descr="Image_11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3" name="Image_118" descr="Image_11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929685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J5*60.27</f>
        <v>0</v>
      </c>
      <c r="L5" s="5"/>
    </row>
    <row r="6" spans="1:12" customHeight="1" ht="105" outlineLevel="4">
      <c r="A6" s="1"/>
      <c r="B6" s="1">
        <v>929686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J6*92.48</f>
        <v>0</v>
      </c>
      <c r="L6" s="5"/>
    </row>
    <row r="7" spans="1:12" customHeight="1" ht="105" outlineLevel="4">
      <c r="A7" s="1"/>
      <c r="B7" s="1">
        <v>929687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J7*154.02</f>
        <v>0</v>
      </c>
      <c r="L7" s="5"/>
    </row>
    <row r="8" spans="1:12" customHeight="1" ht="105" outlineLevel="4">
      <c r="A8" s="1"/>
      <c r="B8" s="1">
        <v>929688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J8*239.26</f>
        <v>0</v>
      </c>
      <c r="L8" s="5"/>
    </row>
    <row r="9" spans="1:12" customHeight="1" ht="105" outlineLevel="4">
      <c r="A9" s="1"/>
      <c r="B9" s="1">
        <v>929689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J9*384.93</f>
        <v>0</v>
      </c>
      <c r="L9" s="5"/>
    </row>
    <row r="10" spans="1:12" customHeight="1" ht="105" outlineLevel="4">
      <c r="A10" s="1"/>
      <c r="B10" s="1">
        <v>929690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J10*595.29</f>
        <v>0</v>
      </c>
      <c r="L10" s="5"/>
    </row>
    <row r="11" spans="1:12" customHeight="1" ht="105" outlineLevel="4">
      <c r="A11" s="1"/>
      <c r="B11" s="1">
        <v>929691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J11*752.52</f>
        <v>0</v>
      </c>
      <c r="L11" s="5"/>
    </row>
    <row r="12" spans="1:12" customHeight="1" ht="105" outlineLevel="4">
      <c r="A12" s="1"/>
      <c r="B12" s="1">
        <v>929692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J12*1122.23</f>
        <v>0</v>
      </c>
      <c r="L12" s="5"/>
    </row>
    <row r="13" spans="1:12" customHeight="1" ht="105" outlineLevel="4">
      <c r="A13" s="1"/>
      <c r="B13" s="1">
        <v>929693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J13*1696.57</f>
        <v>0</v>
      </c>
      <c r="L13" s="5"/>
    </row>
    <row r="14" spans="1:12" customHeight="1" ht="105" outlineLevel="4">
      <c r="A14" s="1"/>
      <c r="B14" s="1">
        <v>929694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J14*2485.10</f>
        <v>0</v>
      </c>
      <c r="L14" s="5"/>
    </row>
    <row r="15" spans="1:12" customHeight="1" ht="105" outlineLevel="4">
      <c r="A15" s="1"/>
      <c r="B15" s="1">
        <v>929695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J15*4082.15</f>
        <v>0</v>
      </c>
      <c r="L15" s="5"/>
    </row>
    <row r="16" spans="1:12" customHeight="1" ht="105" outlineLevel="4">
      <c r="A16" s="1"/>
      <c r="B16" s="1">
        <v>929696</v>
      </c>
      <c r="C16" s="1" t="s">
        <v>47</v>
      </c>
      <c r="D16" s="1"/>
      <c r="E16" s="2" t="s">
        <v>48</v>
      </c>
      <c r="F16" s="2" t="s">
        <v>15</v>
      </c>
      <c r="G16" s="2">
        <v>0</v>
      </c>
      <c r="H16" s="2">
        <v>0</v>
      </c>
      <c r="I16" s="1">
        <v>0</v>
      </c>
      <c r="J16" s="3" t="s">
        <v>16</v>
      </c>
      <c r="K16" s="2" t="str">
        <f>J16*60.27</f>
        <v>0</v>
      </c>
      <c r="L16" s="5"/>
    </row>
    <row r="17" spans="1:12" customHeight="1" ht="105" outlineLevel="4">
      <c r="A17" s="1"/>
      <c r="B17" s="1">
        <v>929697</v>
      </c>
      <c r="C17" s="1" t="s">
        <v>49</v>
      </c>
      <c r="D17" s="1"/>
      <c r="E17" s="2" t="s">
        <v>50</v>
      </c>
      <c r="F17" s="2" t="s">
        <v>19</v>
      </c>
      <c r="G17" s="2">
        <v>0</v>
      </c>
      <c r="H17" s="2">
        <v>0</v>
      </c>
      <c r="I17" s="1">
        <v>0</v>
      </c>
      <c r="J17" s="3" t="s">
        <v>16</v>
      </c>
      <c r="K17" s="2" t="str">
        <f>J17*92.48</f>
        <v>0</v>
      </c>
      <c r="L17" s="5"/>
    </row>
    <row r="18" spans="1:12" customHeight="1" ht="105" outlineLevel="4">
      <c r="A18" s="1"/>
      <c r="B18" s="1">
        <v>929698</v>
      </c>
      <c r="C18" s="1" t="s">
        <v>51</v>
      </c>
      <c r="D18" s="1"/>
      <c r="E18" s="2" t="s">
        <v>52</v>
      </c>
      <c r="F18" s="2" t="s">
        <v>22</v>
      </c>
      <c r="G18" s="2">
        <v>0</v>
      </c>
      <c r="H18" s="2">
        <v>0</v>
      </c>
      <c r="I18" s="1">
        <v>0</v>
      </c>
      <c r="J18" s="3" t="s">
        <v>16</v>
      </c>
      <c r="K18" s="2" t="str">
        <f>J18*154.02</f>
        <v>0</v>
      </c>
      <c r="L18" s="5"/>
    </row>
    <row r="19" spans="1:12" customHeight="1" ht="105" outlineLevel="4">
      <c r="A19" s="1"/>
      <c r="B19" s="1">
        <v>929699</v>
      </c>
      <c r="C19" s="1" t="s">
        <v>53</v>
      </c>
      <c r="D19" s="1"/>
      <c r="E19" s="2" t="s">
        <v>54</v>
      </c>
      <c r="F19" s="2" t="s">
        <v>25</v>
      </c>
      <c r="G19" s="2">
        <v>0</v>
      </c>
      <c r="H19" s="2">
        <v>0</v>
      </c>
      <c r="I19" s="1">
        <v>0</v>
      </c>
      <c r="J19" s="3" t="s">
        <v>16</v>
      </c>
      <c r="K19" s="2" t="str">
        <f>J19*239.26</f>
        <v>0</v>
      </c>
      <c r="L19" s="5"/>
    </row>
    <row r="20" spans="1:12" customHeight="1" ht="105" outlineLevel="4">
      <c r="A20" s="1"/>
      <c r="B20" s="1">
        <v>929700</v>
      </c>
      <c r="C20" s="1" t="s">
        <v>55</v>
      </c>
      <c r="D20" s="1"/>
      <c r="E20" s="2" t="s">
        <v>56</v>
      </c>
      <c r="F20" s="2" t="s">
        <v>57</v>
      </c>
      <c r="G20" s="2" t="s">
        <v>58</v>
      </c>
      <c r="H20" s="2">
        <v>0</v>
      </c>
      <c r="I20" s="1">
        <v>0</v>
      </c>
      <c r="J20" s="3" t="s">
        <v>16</v>
      </c>
      <c r="K20" s="2" t="str">
        <f>J20*79.82</f>
        <v>0</v>
      </c>
      <c r="L20" s="5"/>
    </row>
    <row r="21" spans="1:12" customHeight="1" ht="105" outlineLevel="4">
      <c r="A21" s="1"/>
      <c r="B21" s="1">
        <v>929701</v>
      </c>
      <c r="C21" s="1" t="s">
        <v>59</v>
      </c>
      <c r="D21" s="1"/>
      <c r="E21" s="2" t="s">
        <v>60</v>
      </c>
      <c r="F21" s="2" t="s">
        <v>61</v>
      </c>
      <c r="G21" s="2" t="s">
        <v>58</v>
      </c>
      <c r="H21" s="2">
        <v>0</v>
      </c>
      <c r="I21" s="1">
        <v>0</v>
      </c>
      <c r="J21" s="3" t="s">
        <v>16</v>
      </c>
      <c r="K21" s="2" t="str">
        <f>J21*132.05</f>
        <v>0</v>
      </c>
      <c r="L21" s="5"/>
    </row>
    <row r="22" spans="1:12" customHeight="1" ht="105" outlineLevel="4">
      <c r="A22" s="1"/>
      <c r="B22" s="1">
        <v>929702</v>
      </c>
      <c r="C22" s="1" t="s">
        <v>62</v>
      </c>
      <c r="D22" s="1"/>
      <c r="E22" s="2" t="s">
        <v>63</v>
      </c>
      <c r="F22" s="2" t="s">
        <v>64</v>
      </c>
      <c r="G22" s="2" t="s">
        <v>58</v>
      </c>
      <c r="H22" s="2">
        <v>0</v>
      </c>
      <c r="I22" s="1">
        <v>0</v>
      </c>
      <c r="J22" s="3" t="s">
        <v>16</v>
      </c>
      <c r="K22" s="2" t="str">
        <f>J22*220.66</f>
        <v>0</v>
      </c>
      <c r="L22" s="5"/>
    </row>
    <row r="23" spans="1:12" customHeight="1" ht="105" outlineLevel="4">
      <c r="A23" s="1"/>
      <c r="B23" s="1">
        <v>929703</v>
      </c>
      <c r="C23" s="1" t="s">
        <v>65</v>
      </c>
      <c r="D23" s="1"/>
      <c r="E23" s="2" t="s">
        <v>66</v>
      </c>
      <c r="F23" s="2" t="s">
        <v>67</v>
      </c>
      <c r="G23" s="2" t="s">
        <v>68</v>
      </c>
      <c r="H23" s="2">
        <v>0</v>
      </c>
      <c r="I23" s="1">
        <v>0</v>
      </c>
      <c r="J23" s="3" t="s">
        <v>16</v>
      </c>
      <c r="K23" s="2" t="str">
        <f>J23*341.19</f>
        <v>0</v>
      </c>
      <c r="L23" s="5"/>
    </row>
    <row r="24" spans="1:12" customHeight="1" ht="105" outlineLevel="4">
      <c r="A24" s="1"/>
      <c r="B24" s="1">
        <v>929704</v>
      </c>
      <c r="C24" s="1" t="s">
        <v>69</v>
      </c>
      <c r="D24" s="1"/>
      <c r="E24" s="2" t="s">
        <v>70</v>
      </c>
      <c r="F24" s="2" t="s">
        <v>71</v>
      </c>
      <c r="G24" s="2" t="s">
        <v>72</v>
      </c>
      <c r="H24" s="2">
        <v>0</v>
      </c>
      <c r="I24" s="1">
        <v>0</v>
      </c>
      <c r="J24" s="3" t="s">
        <v>16</v>
      </c>
      <c r="K24" s="2" t="str">
        <f>J24*560.72</f>
        <v>0</v>
      </c>
      <c r="L24" s="5"/>
    </row>
    <row r="25" spans="1:12" customHeight="1" ht="105" outlineLevel="4">
      <c r="A25" s="1"/>
      <c r="B25" s="1">
        <v>929705</v>
      </c>
      <c r="C25" s="1" t="s">
        <v>73</v>
      </c>
      <c r="D25" s="1"/>
      <c r="E25" s="2" t="s">
        <v>74</v>
      </c>
      <c r="F25" s="2" t="s">
        <v>75</v>
      </c>
      <c r="G25" s="2" t="s">
        <v>72</v>
      </c>
      <c r="H25" s="2">
        <v>0</v>
      </c>
      <c r="I25" s="1">
        <v>0</v>
      </c>
      <c r="J25" s="3" t="s">
        <v>16</v>
      </c>
      <c r="K25" s="2" t="str">
        <f>J25*887.02</f>
        <v>0</v>
      </c>
      <c r="L25" s="5"/>
    </row>
    <row r="26" spans="1:12" customHeight="1" ht="105" outlineLevel="4">
      <c r="A26" s="1"/>
      <c r="B26" s="1">
        <v>929706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16</v>
      </c>
      <c r="K26" s="2" t="str">
        <f>J26*1186.62</f>
        <v>0</v>
      </c>
      <c r="L26" s="5"/>
    </row>
    <row r="27" spans="1:12" customHeight="1" ht="105" outlineLevel="4">
      <c r="A27" s="1"/>
      <c r="B27" s="1">
        <v>929707</v>
      </c>
      <c r="C27" s="1" t="s">
        <v>79</v>
      </c>
      <c r="D27" s="1"/>
      <c r="E27" s="2" t="s">
        <v>80</v>
      </c>
      <c r="F27" s="2" t="s">
        <v>81</v>
      </c>
      <c r="G27" s="2">
        <v>0</v>
      </c>
      <c r="H27" s="2">
        <v>0</v>
      </c>
      <c r="I27" s="1">
        <v>0</v>
      </c>
      <c r="J27" s="3" t="s">
        <v>16</v>
      </c>
      <c r="K27" s="2" t="str">
        <f>J27*1733.28</f>
        <v>0</v>
      </c>
      <c r="L27" s="5"/>
    </row>
    <row r="28" spans="1:12" customHeight="1" ht="105" outlineLevel="4">
      <c r="A28" s="1"/>
      <c r="B28" s="1">
        <v>929708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16</v>
      </c>
      <c r="K28" s="2" t="str">
        <f>J28*2557.51</f>
        <v>0</v>
      </c>
      <c r="L28" s="5"/>
    </row>
    <row r="29" spans="1:12" customHeight="1" ht="105" outlineLevel="4">
      <c r="A29" s="1"/>
      <c r="B29" s="1">
        <v>929709</v>
      </c>
      <c r="C29" s="1" t="s">
        <v>85</v>
      </c>
      <c r="D29" s="1"/>
      <c r="E29" s="2" t="s">
        <v>86</v>
      </c>
      <c r="F29" s="2" t="s">
        <v>87</v>
      </c>
      <c r="G29" s="2">
        <v>0</v>
      </c>
      <c r="H29" s="2">
        <v>0</v>
      </c>
      <c r="I29" s="1">
        <v>0</v>
      </c>
      <c r="J29" s="3" t="s">
        <v>16</v>
      </c>
      <c r="K29" s="2" t="str">
        <f>J29*3908.35</f>
        <v>0</v>
      </c>
      <c r="L29" s="5"/>
    </row>
    <row r="30" spans="1:12" customHeight="1" ht="105" outlineLevel="4">
      <c r="A30" s="1"/>
      <c r="B30" s="1">
        <v>929710</v>
      </c>
      <c r="C30" s="1" t="s">
        <v>88</v>
      </c>
      <c r="D30" s="1"/>
      <c r="E30" s="2" t="s">
        <v>89</v>
      </c>
      <c r="F30" s="2" t="s">
        <v>90</v>
      </c>
      <c r="G30" s="2">
        <v>0</v>
      </c>
      <c r="H30" s="2">
        <v>0</v>
      </c>
      <c r="I30" s="1">
        <v>0</v>
      </c>
      <c r="J30" s="3" t="s">
        <v>16</v>
      </c>
      <c r="K30" s="2" t="str">
        <f>J30*6463.21</f>
        <v>0</v>
      </c>
      <c r="L30" s="5"/>
    </row>
    <row r="31" spans="1:12" customHeight="1" ht="105" outlineLevel="4">
      <c r="A31" s="1"/>
      <c r="B31" s="1">
        <v>929711</v>
      </c>
      <c r="C31" s="1" t="s">
        <v>91</v>
      </c>
      <c r="D31" s="1"/>
      <c r="E31" s="2" t="s">
        <v>92</v>
      </c>
      <c r="F31" s="2" t="s">
        <v>57</v>
      </c>
      <c r="G31" s="2" t="s">
        <v>58</v>
      </c>
      <c r="H31" s="2">
        <v>0</v>
      </c>
      <c r="I31" s="1">
        <v>0</v>
      </c>
      <c r="J31" s="3" t="s">
        <v>16</v>
      </c>
      <c r="K31" s="2" t="str">
        <f>J31*79.82</f>
        <v>0</v>
      </c>
      <c r="L31" s="5"/>
    </row>
    <row r="32" spans="1:12" customHeight="1" ht="105" outlineLevel="4">
      <c r="A32" s="1"/>
      <c r="B32" s="1">
        <v>929712</v>
      </c>
      <c r="C32" s="1" t="s">
        <v>93</v>
      </c>
      <c r="D32" s="1"/>
      <c r="E32" s="2" t="s">
        <v>94</v>
      </c>
      <c r="F32" s="2" t="s">
        <v>61</v>
      </c>
      <c r="G32" s="2" t="s">
        <v>58</v>
      </c>
      <c r="H32" s="2">
        <v>0</v>
      </c>
      <c r="I32" s="1">
        <v>0</v>
      </c>
      <c r="J32" s="3" t="s">
        <v>16</v>
      </c>
      <c r="K32" s="2" t="str">
        <f>J32*132.05</f>
        <v>0</v>
      </c>
      <c r="L32" s="5"/>
    </row>
    <row r="33" spans="1:12" customHeight="1" ht="105" outlineLevel="4">
      <c r="A33" s="1"/>
      <c r="B33" s="1">
        <v>929713</v>
      </c>
      <c r="C33" s="1" t="s">
        <v>95</v>
      </c>
      <c r="D33" s="1"/>
      <c r="E33" s="2" t="s">
        <v>96</v>
      </c>
      <c r="F33" s="2" t="s">
        <v>64</v>
      </c>
      <c r="G33" s="2" t="s">
        <v>72</v>
      </c>
      <c r="H33" s="2">
        <v>0</v>
      </c>
      <c r="I33" s="1">
        <v>0</v>
      </c>
      <c r="J33" s="3" t="s">
        <v>16</v>
      </c>
      <c r="K33" s="2" t="str">
        <f>J33*220.66</f>
        <v>0</v>
      </c>
      <c r="L33" s="5"/>
    </row>
    <row r="34" spans="1:12" customHeight="1" ht="105" outlineLevel="4">
      <c r="A34" s="1"/>
      <c r="B34" s="1">
        <v>929714</v>
      </c>
      <c r="C34" s="1" t="s">
        <v>97</v>
      </c>
      <c r="D34" s="1"/>
      <c r="E34" s="2" t="s">
        <v>98</v>
      </c>
      <c r="F34" s="2" t="s">
        <v>67</v>
      </c>
      <c r="G34" s="2">
        <v>0</v>
      </c>
      <c r="H34" s="2">
        <v>0</v>
      </c>
      <c r="I34" s="1">
        <v>0</v>
      </c>
      <c r="J34" s="3" t="s">
        <v>16</v>
      </c>
      <c r="K34" s="2" t="str">
        <f>J34*341.19</f>
        <v>0</v>
      </c>
      <c r="L34" s="5"/>
    </row>
    <row r="35" spans="1:12" customHeight="1" ht="105" outlineLevel="4">
      <c r="A35" s="1"/>
      <c r="B35" s="1">
        <v>929715</v>
      </c>
      <c r="C35" s="1" t="s">
        <v>99</v>
      </c>
      <c r="D35" s="1"/>
      <c r="E35" s="2" t="s">
        <v>100</v>
      </c>
      <c r="F35" s="2" t="s">
        <v>101</v>
      </c>
      <c r="G35" s="2" t="s">
        <v>102</v>
      </c>
      <c r="H35" s="2">
        <v>0</v>
      </c>
      <c r="I35" s="1">
        <v>0</v>
      </c>
      <c r="J35" s="3" t="s">
        <v>16</v>
      </c>
      <c r="K35" s="2" t="str">
        <f>J35*126.82</f>
        <v>0</v>
      </c>
      <c r="L35" s="5"/>
    </row>
    <row r="36" spans="1:12" customHeight="1" ht="105" outlineLevel="4">
      <c r="A36" s="1"/>
      <c r="B36" s="1">
        <v>929716</v>
      </c>
      <c r="C36" s="1" t="s">
        <v>103</v>
      </c>
      <c r="D36" s="1"/>
      <c r="E36" s="2" t="s">
        <v>104</v>
      </c>
      <c r="F36" s="2" t="s">
        <v>105</v>
      </c>
      <c r="G36" s="2" t="s">
        <v>58</v>
      </c>
      <c r="H36" s="2">
        <v>0</v>
      </c>
      <c r="I36" s="1">
        <v>0</v>
      </c>
      <c r="J36" s="3" t="s">
        <v>16</v>
      </c>
      <c r="K36" s="2" t="str">
        <f>J36*183.36</f>
        <v>0</v>
      </c>
      <c r="L36" s="5"/>
    </row>
    <row r="37" spans="1:12" customHeight="1" ht="105" outlineLevel="4">
      <c r="A37" s="1"/>
      <c r="B37" s="1">
        <v>929717</v>
      </c>
      <c r="C37" s="1" t="s">
        <v>106</v>
      </c>
      <c r="D37" s="1"/>
      <c r="E37" s="2" t="s">
        <v>107</v>
      </c>
      <c r="F37" s="2" t="s">
        <v>108</v>
      </c>
      <c r="G37" s="2" t="s">
        <v>58</v>
      </c>
      <c r="H37" s="2">
        <v>0</v>
      </c>
      <c r="I37" s="1">
        <v>0</v>
      </c>
      <c r="J37" s="3" t="s">
        <v>16</v>
      </c>
      <c r="K37" s="2" t="str">
        <f>J37*317.84</f>
        <v>0</v>
      </c>
      <c r="L37" s="5"/>
    </row>
    <row r="38" spans="1:12" customHeight="1" ht="105" outlineLevel="4">
      <c r="A38" s="1"/>
      <c r="B38" s="1">
        <v>929718</v>
      </c>
      <c r="C38" s="1" t="s">
        <v>109</v>
      </c>
      <c r="D38" s="1"/>
      <c r="E38" s="2" t="s">
        <v>110</v>
      </c>
      <c r="F38" s="2" t="s">
        <v>111</v>
      </c>
      <c r="G38" s="2">
        <v>0</v>
      </c>
      <c r="H38" s="2">
        <v>0</v>
      </c>
      <c r="I38" s="1">
        <v>0</v>
      </c>
      <c r="J38" s="3" t="s">
        <v>16</v>
      </c>
      <c r="K38" s="2" t="str">
        <f>J38*484.28</f>
        <v>0</v>
      </c>
      <c r="L38" s="5"/>
    </row>
    <row r="39" spans="1:12" customHeight="1" ht="105" outlineLevel="4">
      <c r="A39" s="1"/>
      <c r="B39" s="1">
        <v>929719</v>
      </c>
      <c r="C39" s="1" t="s">
        <v>112</v>
      </c>
      <c r="D39" s="1"/>
      <c r="E39" s="2" t="s">
        <v>113</v>
      </c>
      <c r="F39" s="2" t="s">
        <v>114</v>
      </c>
      <c r="G39" s="2">
        <v>0</v>
      </c>
      <c r="H39" s="2">
        <v>0</v>
      </c>
      <c r="I39" s="1">
        <v>0</v>
      </c>
      <c r="J39" s="3" t="s">
        <v>16</v>
      </c>
      <c r="K39" s="2" t="str">
        <f>J39*783.89</f>
        <v>0</v>
      </c>
      <c r="L39" s="5"/>
    </row>
    <row r="40" spans="1:12" customHeight="1" ht="105" outlineLevel="4">
      <c r="A40" s="1"/>
      <c r="B40" s="1">
        <v>929720</v>
      </c>
      <c r="C40" s="1" t="s">
        <v>115</v>
      </c>
      <c r="D40" s="1"/>
      <c r="E40" s="2" t="s">
        <v>116</v>
      </c>
      <c r="F40" s="2" t="s">
        <v>117</v>
      </c>
      <c r="G40" s="2">
        <v>0</v>
      </c>
      <c r="H40" s="2">
        <v>0</v>
      </c>
      <c r="I40" s="1">
        <v>0</v>
      </c>
      <c r="J40" s="3" t="s">
        <v>16</v>
      </c>
      <c r="K40" s="2" t="str">
        <f>J40*1204.27</f>
        <v>0</v>
      </c>
      <c r="L40" s="5"/>
    </row>
    <row r="41" spans="1:12" customHeight="1" ht="105" outlineLevel="4">
      <c r="A41" s="1"/>
      <c r="B41" s="1">
        <v>929721</v>
      </c>
      <c r="C41" s="1" t="s">
        <v>118</v>
      </c>
      <c r="D41" s="1"/>
      <c r="E41" s="2" t="s">
        <v>119</v>
      </c>
      <c r="F41" s="2" t="s">
        <v>120</v>
      </c>
      <c r="G41" s="2">
        <v>0</v>
      </c>
      <c r="H41" s="2">
        <v>0</v>
      </c>
      <c r="I41" s="1">
        <v>0</v>
      </c>
      <c r="J41" s="3" t="s">
        <v>16</v>
      </c>
      <c r="K41" s="2" t="str">
        <f>J41*3046.23</f>
        <v>0</v>
      </c>
      <c r="L41" s="5"/>
    </row>
    <row r="42" spans="1:12" customHeight="1" ht="105" outlineLevel="4">
      <c r="A42" s="1"/>
      <c r="B42" s="1">
        <v>929722</v>
      </c>
      <c r="C42" s="1" t="s">
        <v>121</v>
      </c>
      <c r="D42" s="1"/>
      <c r="E42" s="2" t="s">
        <v>122</v>
      </c>
      <c r="F42" s="2" t="s">
        <v>123</v>
      </c>
      <c r="G42" s="2">
        <v>0</v>
      </c>
      <c r="H42" s="2">
        <v>0</v>
      </c>
      <c r="I42" s="1">
        <v>0</v>
      </c>
      <c r="J42" s="3" t="s">
        <v>16</v>
      </c>
      <c r="K42" s="2" t="str">
        <f>J42*5364.18</f>
        <v>0</v>
      </c>
      <c r="L42" s="5"/>
    </row>
    <row r="43" spans="1:12" customHeight="1" ht="105" outlineLevel="4">
      <c r="A43" s="1"/>
      <c r="B43" s="1">
        <v>929723</v>
      </c>
      <c r="C43" s="1" t="s">
        <v>124</v>
      </c>
      <c r="D43" s="1"/>
      <c r="E43" s="2" t="s">
        <v>125</v>
      </c>
      <c r="F43" s="2" t="s">
        <v>126</v>
      </c>
      <c r="G43" s="2">
        <v>0</v>
      </c>
      <c r="H43" s="2">
        <v>0</v>
      </c>
      <c r="I43" s="1">
        <v>0</v>
      </c>
      <c r="J43" s="3" t="s">
        <v>16</v>
      </c>
      <c r="K43" s="2" t="str">
        <f>J43*7285.86</f>
        <v>0</v>
      </c>
      <c r="L43" s="5"/>
    </row>
    <row r="44" spans="1:12" customHeight="1" ht="105" outlineLevel="4">
      <c r="A44" s="1"/>
      <c r="B44" s="1">
        <v>929724</v>
      </c>
      <c r="C44" s="1" t="s">
        <v>127</v>
      </c>
      <c r="D44" s="1"/>
      <c r="E44" s="2" t="s">
        <v>128</v>
      </c>
      <c r="F44" s="2" t="s">
        <v>101</v>
      </c>
      <c r="G44" s="2" t="s">
        <v>58</v>
      </c>
      <c r="H44" s="2">
        <v>0</v>
      </c>
      <c r="I44" s="1">
        <v>0</v>
      </c>
      <c r="J44" s="3" t="s">
        <v>16</v>
      </c>
      <c r="K44" s="2" t="str">
        <f>J44*126.82</f>
        <v>0</v>
      </c>
      <c r="L44" s="5"/>
    </row>
    <row r="45" spans="1:12" customHeight="1" ht="105" outlineLevel="4">
      <c r="A45" s="1"/>
      <c r="B45" s="1">
        <v>929725</v>
      </c>
      <c r="C45" s="1" t="s">
        <v>129</v>
      </c>
      <c r="D45" s="1"/>
      <c r="E45" s="2" t="s">
        <v>130</v>
      </c>
      <c r="F45" s="2" t="s">
        <v>105</v>
      </c>
      <c r="G45" s="2" t="s">
        <v>72</v>
      </c>
      <c r="H45" s="2">
        <v>0</v>
      </c>
      <c r="I45" s="1">
        <v>0</v>
      </c>
      <c r="J45" s="3" t="s">
        <v>16</v>
      </c>
      <c r="K45" s="2" t="str">
        <f>J45*183.36</f>
        <v>0</v>
      </c>
      <c r="L45" s="5"/>
    </row>
    <row r="46" spans="1:12" customHeight="1" ht="105" outlineLevel="4">
      <c r="A46" s="1"/>
      <c r="B46" s="1">
        <v>929726</v>
      </c>
      <c r="C46" s="1" t="s">
        <v>131</v>
      </c>
      <c r="D46" s="1"/>
      <c r="E46" s="2" t="s">
        <v>132</v>
      </c>
      <c r="F46" s="2" t="s">
        <v>108</v>
      </c>
      <c r="G46" s="2" t="s">
        <v>72</v>
      </c>
      <c r="H46" s="2">
        <v>0</v>
      </c>
      <c r="I46" s="1">
        <v>0</v>
      </c>
      <c r="J46" s="3" t="s">
        <v>16</v>
      </c>
      <c r="K46" s="2" t="str">
        <f>J46*317.84</f>
        <v>0</v>
      </c>
      <c r="L46" s="5"/>
    </row>
    <row r="47" spans="1:12" customHeight="1" ht="105" outlineLevel="4">
      <c r="A47" s="1"/>
      <c r="B47" s="1">
        <v>929727</v>
      </c>
      <c r="C47" s="1" t="s">
        <v>133</v>
      </c>
      <c r="D47" s="1"/>
      <c r="E47" s="2" t="s">
        <v>134</v>
      </c>
      <c r="F47" s="2" t="s">
        <v>111</v>
      </c>
      <c r="G47" s="2">
        <v>0</v>
      </c>
      <c r="H47" s="2">
        <v>0</v>
      </c>
      <c r="I47" s="1">
        <v>0</v>
      </c>
      <c r="J47" s="3" t="s">
        <v>16</v>
      </c>
      <c r="K47" s="2" t="str">
        <f>J47*484.28</f>
        <v>0</v>
      </c>
      <c r="L47" s="5"/>
    </row>
    <row r="48" spans="1:12" customHeight="1" ht="105" outlineLevel="4">
      <c r="A48" s="1"/>
      <c r="B48" s="1">
        <v>929728</v>
      </c>
      <c r="C48" s="1" t="s">
        <v>135</v>
      </c>
      <c r="D48" s="1"/>
      <c r="E48" s="2" t="s">
        <v>136</v>
      </c>
      <c r="F48" s="2" t="s">
        <v>137</v>
      </c>
      <c r="G48" s="2" t="s">
        <v>138</v>
      </c>
      <c r="H48" s="2">
        <v>0</v>
      </c>
      <c r="I48" s="1">
        <v>0</v>
      </c>
      <c r="J48" s="3" t="s">
        <v>16</v>
      </c>
      <c r="K48" s="2" t="str">
        <f>J48*91.98</f>
        <v>0</v>
      </c>
      <c r="L48" s="5"/>
    </row>
    <row r="49" spans="1:12" customHeight="1" ht="105" outlineLevel="4">
      <c r="A49" s="1"/>
      <c r="B49" s="1">
        <v>929729</v>
      </c>
      <c r="C49" s="1" t="s">
        <v>139</v>
      </c>
      <c r="D49" s="1"/>
      <c r="E49" s="2" t="s">
        <v>140</v>
      </c>
      <c r="F49" s="2" t="s">
        <v>141</v>
      </c>
      <c r="G49" s="2" t="s">
        <v>58</v>
      </c>
      <c r="H49" s="2">
        <v>0</v>
      </c>
      <c r="I49" s="1">
        <v>0</v>
      </c>
      <c r="J49" s="3" t="s">
        <v>16</v>
      </c>
      <c r="K49" s="2" t="str">
        <f>J49*137.94</f>
        <v>0</v>
      </c>
      <c r="L49" s="5"/>
    </row>
    <row r="50" spans="1:12" customHeight="1" ht="105" outlineLevel="4">
      <c r="A50" s="1"/>
      <c r="B50" s="1">
        <v>929730</v>
      </c>
      <c r="C50" s="1" t="s">
        <v>142</v>
      </c>
      <c r="D50" s="1"/>
      <c r="E50" s="2" t="s">
        <v>143</v>
      </c>
      <c r="F50" s="2" t="s">
        <v>144</v>
      </c>
      <c r="G50" s="2" t="s">
        <v>72</v>
      </c>
      <c r="H50" s="2">
        <v>0</v>
      </c>
      <c r="I50" s="1">
        <v>0</v>
      </c>
      <c r="J50" s="3" t="s">
        <v>16</v>
      </c>
      <c r="K50" s="2" t="str">
        <f>J50*232.08</f>
        <v>0</v>
      </c>
      <c r="L50" s="5"/>
    </row>
    <row r="51" spans="1:12" customHeight="1" ht="105" outlineLevel="4">
      <c r="A51" s="1"/>
      <c r="B51" s="1">
        <v>929731</v>
      </c>
      <c r="C51" s="1" t="s">
        <v>145</v>
      </c>
      <c r="D51" s="1"/>
      <c r="E51" s="2" t="s">
        <v>146</v>
      </c>
      <c r="F51" s="2" t="s">
        <v>147</v>
      </c>
      <c r="G51" s="2" t="s">
        <v>58</v>
      </c>
      <c r="H51" s="2">
        <v>0</v>
      </c>
      <c r="I51" s="1">
        <v>0</v>
      </c>
      <c r="J51" s="3" t="s">
        <v>16</v>
      </c>
      <c r="K51" s="2" t="str">
        <f>J51*357.29</f>
        <v>0</v>
      </c>
      <c r="L51" s="5"/>
    </row>
    <row r="52" spans="1:12" customHeight="1" ht="105" outlineLevel="4">
      <c r="A52" s="1"/>
      <c r="B52" s="1">
        <v>929732</v>
      </c>
      <c r="C52" s="1" t="s">
        <v>148</v>
      </c>
      <c r="D52" s="1"/>
      <c r="E52" s="2" t="s">
        <v>149</v>
      </c>
      <c r="F52" s="2" t="s">
        <v>150</v>
      </c>
      <c r="G52" s="2" t="s">
        <v>72</v>
      </c>
      <c r="H52" s="2">
        <v>0</v>
      </c>
      <c r="I52" s="1">
        <v>0</v>
      </c>
      <c r="J52" s="3" t="s">
        <v>16</v>
      </c>
      <c r="K52" s="2" t="str">
        <f>J52*594.75</f>
        <v>0</v>
      </c>
      <c r="L52" s="5"/>
    </row>
    <row r="53" spans="1:12" customHeight="1" ht="105" outlineLevel="4">
      <c r="A53" s="1"/>
      <c r="B53" s="1">
        <v>929733</v>
      </c>
      <c r="C53" s="1" t="s">
        <v>151</v>
      </c>
      <c r="D53" s="1"/>
      <c r="E53" s="2" t="s">
        <v>152</v>
      </c>
      <c r="F53" s="2" t="s">
        <v>153</v>
      </c>
      <c r="G53" s="2" t="s">
        <v>72</v>
      </c>
      <c r="H53" s="2">
        <v>0</v>
      </c>
      <c r="I53" s="1">
        <v>0</v>
      </c>
      <c r="J53" s="3" t="s">
        <v>16</v>
      </c>
      <c r="K53" s="2" t="str">
        <f>J53*941.73</f>
        <v>0</v>
      </c>
      <c r="L53" s="5"/>
    </row>
    <row r="54" spans="1:12" customHeight="1" ht="105" outlineLevel="4">
      <c r="A54" s="1"/>
      <c r="B54" s="1">
        <v>929734</v>
      </c>
      <c r="C54" s="1" t="s">
        <v>154</v>
      </c>
      <c r="D54" s="1"/>
      <c r="E54" s="2" t="s">
        <v>155</v>
      </c>
      <c r="F54" s="2" t="s">
        <v>156</v>
      </c>
      <c r="G54" s="2">
        <v>0</v>
      </c>
      <c r="H54" s="2">
        <v>0</v>
      </c>
      <c r="I54" s="1">
        <v>0</v>
      </c>
      <c r="J54" s="3" t="s">
        <v>16</v>
      </c>
      <c r="K54" s="2" t="str">
        <f>J54*1307.38</f>
        <v>0</v>
      </c>
      <c r="L54" s="5"/>
    </row>
    <row r="55" spans="1:12" customHeight="1" ht="105" outlineLevel="4">
      <c r="A55" s="1"/>
      <c r="B55" s="1">
        <v>929735</v>
      </c>
      <c r="C55" s="1" t="s">
        <v>157</v>
      </c>
      <c r="D55" s="1"/>
      <c r="E55" s="2" t="s">
        <v>158</v>
      </c>
      <c r="F55" s="2" t="s">
        <v>159</v>
      </c>
      <c r="G55" s="2">
        <v>0</v>
      </c>
      <c r="H55" s="2">
        <v>0</v>
      </c>
      <c r="I55" s="1">
        <v>0</v>
      </c>
      <c r="J55" s="3" t="s">
        <v>16</v>
      </c>
      <c r="K55" s="2" t="str">
        <f>J55*1837.09</f>
        <v>0</v>
      </c>
      <c r="L55" s="5"/>
    </row>
    <row r="56" spans="1:12" customHeight="1" ht="105" outlineLevel="4">
      <c r="A56" s="1"/>
      <c r="B56" s="1">
        <v>929736</v>
      </c>
      <c r="C56" s="1" t="s">
        <v>160</v>
      </c>
      <c r="D56" s="1"/>
      <c r="E56" s="2" t="s">
        <v>161</v>
      </c>
      <c r="F56" s="2" t="s">
        <v>162</v>
      </c>
      <c r="G56" s="2">
        <v>0</v>
      </c>
      <c r="H56" s="2">
        <v>0</v>
      </c>
      <c r="I56" s="1">
        <v>0</v>
      </c>
      <c r="J56" s="3" t="s">
        <v>16</v>
      </c>
      <c r="K56" s="2" t="str">
        <f>J56*2794.54</f>
        <v>0</v>
      </c>
      <c r="L56" s="5"/>
    </row>
    <row r="57" spans="1:12" customHeight="1" ht="105" outlineLevel="4">
      <c r="A57" s="1"/>
      <c r="B57" s="1">
        <v>929737</v>
      </c>
      <c r="C57" s="1" t="s">
        <v>163</v>
      </c>
      <c r="D57" s="1"/>
      <c r="E57" s="2" t="s">
        <v>164</v>
      </c>
      <c r="F57" s="2" t="s">
        <v>165</v>
      </c>
      <c r="G57" s="2">
        <v>0</v>
      </c>
      <c r="H57" s="2">
        <v>0</v>
      </c>
      <c r="I57" s="1">
        <v>0</v>
      </c>
      <c r="J57" s="3" t="s">
        <v>16</v>
      </c>
      <c r="K57" s="2" t="str">
        <f>J57*4346.83</f>
        <v>0</v>
      </c>
      <c r="L57" s="5"/>
    </row>
    <row r="58" spans="1:12" customHeight="1" ht="105" outlineLevel="4">
      <c r="A58" s="1"/>
      <c r="B58" s="1">
        <v>929738</v>
      </c>
      <c r="C58" s="1" t="s">
        <v>166</v>
      </c>
      <c r="D58" s="1"/>
      <c r="E58" s="2" t="s">
        <v>167</v>
      </c>
      <c r="F58" s="2" t="s">
        <v>168</v>
      </c>
      <c r="G58" s="2">
        <v>0</v>
      </c>
      <c r="H58" s="2">
        <v>0</v>
      </c>
      <c r="I58" s="1">
        <v>0</v>
      </c>
      <c r="J58" s="3" t="s">
        <v>16</v>
      </c>
      <c r="K58" s="2" t="str">
        <f>J58*7079.97</f>
        <v>0</v>
      </c>
      <c r="L58" s="5"/>
    </row>
    <row r="59" spans="1:12" customHeight="1" ht="105" outlineLevel="4">
      <c r="A59" s="1"/>
      <c r="B59" s="1">
        <v>929739</v>
      </c>
      <c r="C59" s="1" t="s">
        <v>169</v>
      </c>
      <c r="D59" s="1"/>
      <c r="E59" s="2" t="s">
        <v>170</v>
      </c>
      <c r="F59" s="2" t="s">
        <v>137</v>
      </c>
      <c r="G59" s="2">
        <v>0</v>
      </c>
      <c r="H59" s="2">
        <v>0</v>
      </c>
      <c r="I59" s="1">
        <v>0</v>
      </c>
      <c r="J59" s="3" t="s">
        <v>16</v>
      </c>
      <c r="K59" s="2" t="str">
        <f>J59*91.98</f>
        <v>0</v>
      </c>
      <c r="L59" s="5"/>
    </row>
    <row r="60" spans="1:12" customHeight="1" ht="105" outlineLevel="4">
      <c r="A60" s="1"/>
      <c r="B60" s="1">
        <v>929740</v>
      </c>
      <c r="C60" s="1" t="s">
        <v>171</v>
      </c>
      <c r="D60" s="1"/>
      <c r="E60" s="2" t="s">
        <v>172</v>
      </c>
      <c r="F60" s="2" t="s">
        <v>141</v>
      </c>
      <c r="G60" s="2" t="s">
        <v>58</v>
      </c>
      <c r="H60" s="2">
        <v>0</v>
      </c>
      <c r="I60" s="1">
        <v>0</v>
      </c>
      <c r="J60" s="3" t="s">
        <v>16</v>
      </c>
      <c r="K60" s="2" t="str">
        <f>J60*137.94</f>
        <v>0</v>
      </c>
      <c r="L60" s="5"/>
    </row>
    <row r="61" spans="1:12" customHeight="1" ht="105" outlineLevel="4">
      <c r="A61" s="1"/>
      <c r="B61" s="1">
        <v>929741</v>
      </c>
      <c r="C61" s="1" t="s">
        <v>173</v>
      </c>
      <c r="D61" s="1"/>
      <c r="E61" s="2" t="s">
        <v>174</v>
      </c>
      <c r="F61" s="2" t="s">
        <v>144</v>
      </c>
      <c r="G61" s="2" t="s">
        <v>68</v>
      </c>
      <c r="H61" s="2">
        <v>0</v>
      </c>
      <c r="I61" s="1">
        <v>0</v>
      </c>
      <c r="J61" s="3" t="s">
        <v>16</v>
      </c>
      <c r="K61" s="2" t="str">
        <f>J61*232.08</f>
        <v>0</v>
      </c>
      <c r="L61" s="5"/>
    </row>
    <row r="62" spans="1:12" customHeight="1" ht="105" outlineLevel="4">
      <c r="A62" s="1"/>
      <c r="B62" s="1">
        <v>929742</v>
      </c>
      <c r="C62" s="1" t="s">
        <v>175</v>
      </c>
      <c r="D62" s="1"/>
      <c r="E62" s="2" t="s">
        <v>176</v>
      </c>
      <c r="F62" s="2" t="s">
        <v>147</v>
      </c>
      <c r="G62" s="2">
        <v>0</v>
      </c>
      <c r="H62" s="2">
        <v>0</v>
      </c>
      <c r="I62" s="1">
        <v>0</v>
      </c>
      <c r="J62" s="3" t="s">
        <v>16</v>
      </c>
      <c r="K62" s="2" t="str">
        <f>J62*357.29</f>
        <v>0</v>
      </c>
      <c r="L62" s="5"/>
    </row>
    <row r="63" spans="1:12" customHeight="1" ht="105" outlineLevel="4">
      <c r="A63" s="1"/>
      <c r="B63" s="1">
        <v>929743</v>
      </c>
      <c r="C63" s="1" t="s">
        <v>177</v>
      </c>
      <c r="D63" s="1"/>
      <c r="E63" s="2" t="s">
        <v>178</v>
      </c>
      <c r="F63" s="2" t="s">
        <v>179</v>
      </c>
      <c r="G63" s="2" t="s">
        <v>102</v>
      </c>
      <c r="H63" s="2">
        <v>0</v>
      </c>
      <c r="I63" s="1">
        <v>0</v>
      </c>
      <c r="J63" s="3" t="s">
        <v>16</v>
      </c>
      <c r="K63" s="2" t="str">
        <f>J63*81.90</f>
        <v>0</v>
      </c>
      <c r="L63" s="5"/>
    </row>
    <row r="64" spans="1:12" customHeight="1" ht="105" outlineLevel="4">
      <c r="A64" s="1"/>
      <c r="B64" s="1">
        <v>929744</v>
      </c>
      <c r="C64" s="1" t="s">
        <v>180</v>
      </c>
      <c r="D64" s="1"/>
      <c r="E64" s="2" t="s">
        <v>181</v>
      </c>
      <c r="F64" s="2" t="s">
        <v>182</v>
      </c>
      <c r="G64" s="2" t="s">
        <v>102</v>
      </c>
      <c r="H64" s="2">
        <v>0</v>
      </c>
      <c r="I64" s="1">
        <v>0</v>
      </c>
      <c r="J64" s="3" t="s">
        <v>16</v>
      </c>
      <c r="K64" s="2" t="str">
        <f>J64*122.58</f>
        <v>0</v>
      </c>
      <c r="L64" s="5"/>
    </row>
    <row r="65" spans="1:12" customHeight="1" ht="105" outlineLevel="4">
      <c r="A65" s="1"/>
      <c r="B65" s="1">
        <v>929745</v>
      </c>
      <c r="C65" s="1" t="s">
        <v>183</v>
      </c>
      <c r="D65" s="1"/>
      <c r="E65" s="2" t="s">
        <v>184</v>
      </c>
      <c r="F65" s="2" t="s">
        <v>185</v>
      </c>
      <c r="G65" s="2" t="s">
        <v>58</v>
      </c>
      <c r="H65" s="2">
        <v>0</v>
      </c>
      <c r="I65" s="1">
        <v>0</v>
      </c>
      <c r="J65" s="3" t="s">
        <v>16</v>
      </c>
      <c r="K65" s="2" t="str">
        <f>J65*196.86</f>
        <v>0</v>
      </c>
      <c r="L65" s="5"/>
    </row>
    <row r="66" spans="1:12" customHeight="1" ht="105" outlineLevel="4">
      <c r="A66" s="1"/>
      <c r="B66" s="1">
        <v>929746</v>
      </c>
      <c r="C66" s="1" t="s">
        <v>186</v>
      </c>
      <c r="D66" s="1"/>
      <c r="E66" s="2" t="s">
        <v>187</v>
      </c>
      <c r="F66" s="2" t="s">
        <v>188</v>
      </c>
      <c r="G66" s="2" t="s">
        <v>68</v>
      </c>
      <c r="H66" s="2">
        <v>0</v>
      </c>
      <c r="I66" s="1">
        <v>0</v>
      </c>
      <c r="J66" s="3" t="s">
        <v>16</v>
      </c>
      <c r="K66" s="2" t="str">
        <f>J66*313.27</f>
        <v>0</v>
      </c>
      <c r="L66" s="5"/>
    </row>
    <row r="67" spans="1:12" customHeight="1" ht="105" outlineLevel="4">
      <c r="A67" s="1"/>
      <c r="B67" s="1">
        <v>929747</v>
      </c>
      <c r="C67" s="1" t="s">
        <v>189</v>
      </c>
      <c r="D67" s="1"/>
      <c r="E67" s="2" t="s">
        <v>190</v>
      </c>
      <c r="F67" s="2" t="s">
        <v>191</v>
      </c>
      <c r="G67" s="2" t="s">
        <v>72</v>
      </c>
      <c r="H67" s="2">
        <v>0</v>
      </c>
      <c r="I67" s="1">
        <v>0</v>
      </c>
      <c r="J67" s="3" t="s">
        <v>16</v>
      </c>
      <c r="K67" s="2" t="str">
        <f>J67*522.83</f>
        <v>0</v>
      </c>
      <c r="L67" s="5"/>
    </row>
    <row r="68" spans="1:12" customHeight="1" ht="105" outlineLevel="4">
      <c r="A68" s="1"/>
      <c r="B68" s="1">
        <v>929748</v>
      </c>
      <c r="C68" s="1" t="s">
        <v>192</v>
      </c>
      <c r="D68" s="1"/>
      <c r="E68" s="2" t="s">
        <v>193</v>
      </c>
      <c r="F68" s="2" t="s">
        <v>194</v>
      </c>
      <c r="G68" s="2" t="s">
        <v>72</v>
      </c>
      <c r="H68" s="2">
        <v>0</v>
      </c>
      <c r="I68" s="1">
        <v>0</v>
      </c>
      <c r="J68" s="3" t="s">
        <v>16</v>
      </c>
      <c r="K68" s="2" t="str">
        <f>J68*807.55</f>
        <v>0</v>
      </c>
      <c r="L68" s="5"/>
    </row>
    <row r="69" spans="1:12" customHeight="1" ht="105" outlineLevel="4">
      <c r="A69" s="1"/>
      <c r="B69" s="1">
        <v>929749</v>
      </c>
      <c r="C69" s="1" t="s">
        <v>195</v>
      </c>
      <c r="D69" s="1"/>
      <c r="E69" s="2" t="s">
        <v>196</v>
      </c>
      <c r="F69" s="2" t="s">
        <v>197</v>
      </c>
      <c r="G69" s="2">
        <v>0</v>
      </c>
      <c r="H69" s="2">
        <v>0</v>
      </c>
      <c r="I69" s="1">
        <v>0</v>
      </c>
      <c r="J69" s="3" t="s">
        <v>16</v>
      </c>
      <c r="K69" s="2" t="str">
        <f>J69*1094.68</f>
        <v>0</v>
      </c>
      <c r="L69" s="5"/>
    </row>
    <row r="70" spans="1:12" customHeight="1" ht="105" outlineLevel="4">
      <c r="A70" s="1"/>
      <c r="B70" s="1">
        <v>929750</v>
      </c>
      <c r="C70" s="1" t="s">
        <v>198</v>
      </c>
      <c r="D70" s="1"/>
      <c r="E70" s="2" t="s">
        <v>199</v>
      </c>
      <c r="F70" s="2" t="s">
        <v>200</v>
      </c>
      <c r="G70" s="2">
        <v>0</v>
      </c>
      <c r="H70" s="2">
        <v>0</v>
      </c>
      <c r="I70" s="1">
        <v>0</v>
      </c>
      <c r="J70" s="3" t="s">
        <v>16</v>
      </c>
      <c r="K70" s="2" t="str">
        <f>J70*1642.08</f>
        <v>0</v>
      </c>
      <c r="L70" s="5"/>
    </row>
    <row r="71" spans="1:12" customHeight="1" ht="105" outlineLevel="4">
      <c r="A71" s="1"/>
      <c r="B71" s="1">
        <v>929751</v>
      </c>
      <c r="C71" s="1" t="s">
        <v>201</v>
      </c>
      <c r="D71" s="1"/>
      <c r="E71" s="2" t="s">
        <v>202</v>
      </c>
      <c r="F71" s="2" t="s">
        <v>203</v>
      </c>
      <c r="G71" s="2">
        <v>0</v>
      </c>
      <c r="H71" s="2">
        <v>0</v>
      </c>
      <c r="I71" s="1">
        <v>0</v>
      </c>
      <c r="J71" s="3" t="s">
        <v>16</v>
      </c>
      <c r="K71" s="2" t="str">
        <f>J71*2440.59</f>
        <v>0</v>
      </c>
      <c r="L71" s="5"/>
    </row>
    <row r="72" spans="1:12" customHeight="1" ht="105" outlineLevel="4">
      <c r="A72" s="1"/>
      <c r="B72" s="1">
        <v>929752</v>
      </c>
      <c r="C72" s="1" t="s">
        <v>204</v>
      </c>
      <c r="D72" s="1"/>
      <c r="E72" s="2" t="s">
        <v>205</v>
      </c>
      <c r="F72" s="2" t="s">
        <v>179</v>
      </c>
      <c r="G72" s="2" t="s">
        <v>138</v>
      </c>
      <c r="H72" s="2">
        <v>0</v>
      </c>
      <c r="I72" s="1">
        <v>0</v>
      </c>
      <c r="J72" s="3" t="s">
        <v>16</v>
      </c>
      <c r="K72" s="2" t="str">
        <f>J72*81.90</f>
        <v>0</v>
      </c>
      <c r="L72" s="5"/>
    </row>
    <row r="73" spans="1:12" customHeight="1" ht="105" outlineLevel="4">
      <c r="A73" s="1"/>
      <c r="B73" s="1">
        <v>929753</v>
      </c>
      <c r="C73" s="1" t="s">
        <v>206</v>
      </c>
      <c r="D73" s="1"/>
      <c r="E73" s="2" t="s">
        <v>207</v>
      </c>
      <c r="F73" s="2" t="s">
        <v>182</v>
      </c>
      <c r="G73" s="2" t="s">
        <v>58</v>
      </c>
      <c r="H73" s="2">
        <v>0</v>
      </c>
      <c r="I73" s="1">
        <v>0</v>
      </c>
      <c r="J73" s="3" t="s">
        <v>16</v>
      </c>
      <c r="K73" s="2" t="str">
        <f>J73*122.58</f>
        <v>0</v>
      </c>
      <c r="L73" s="5"/>
    </row>
    <row r="74" spans="1:12" customHeight="1" ht="105" outlineLevel="4">
      <c r="A74" s="1"/>
      <c r="B74" s="1">
        <v>929754</v>
      </c>
      <c r="C74" s="1" t="s">
        <v>208</v>
      </c>
      <c r="D74" s="1"/>
      <c r="E74" s="2" t="s">
        <v>209</v>
      </c>
      <c r="F74" s="2" t="s">
        <v>185</v>
      </c>
      <c r="G74" s="2" t="s">
        <v>58</v>
      </c>
      <c r="H74" s="2">
        <v>0</v>
      </c>
      <c r="I74" s="1">
        <v>0</v>
      </c>
      <c r="J74" s="3" t="s">
        <v>16</v>
      </c>
      <c r="K74" s="2" t="str">
        <f>J74*196.86</f>
        <v>0</v>
      </c>
      <c r="L74" s="5"/>
    </row>
    <row r="75" spans="1:12" customHeight="1" ht="105" outlineLevel="4">
      <c r="A75" s="1"/>
      <c r="B75" s="1">
        <v>929755</v>
      </c>
      <c r="C75" s="1" t="s">
        <v>210</v>
      </c>
      <c r="D75" s="1"/>
      <c r="E75" s="2" t="s">
        <v>211</v>
      </c>
      <c r="F75" s="2" t="s">
        <v>188</v>
      </c>
      <c r="G75" s="2">
        <v>0</v>
      </c>
      <c r="H75" s="2">
        <v>0</v>
      </c>
      <c r="I75" s="1">
        <v>0</v>
      </c>
      <c r="J75" s="3" t="s">
        <v>16</v>
      </c>
      <c r="K75" s="2" t="str">
        <f>J75*313.27</f>
        <v>0</v>
      </c>
      <c r="L75" s="5"/>
    </row>
    <row r="76" spans="1:12" outlineLevel="2">
      <c r="A76" s="8" t="s">
        <v>212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5"/>
    </row>
    <row r="77" spans="1:12" customHeight="1" ht="105" outlineLevel="4">
      <c r="A77" s="1"/>
      <c r="B77" s="1">
        <v>903099</v>
      </c>
      <c r="C77" s="1" t="s">
        <v>213</v>
      </c>
      <c r="D77" s="1" t="s">
        <v>214</v>
      </c>
      <c r="E77" s="2" t="s">
        <v>215</v>
      </c>
      <c r="F77" s="2" t="s">
        <v>216</v>
      </c>
      <c r="G77" s="2" t="s">
        <v>58</v>
      </c>
      <c r="H77" s="2" t="s">
        <v>217</v>
      </c>
      <c r="I77" s="1">
        <v>0</v>
      </c>
      <c r="J77" s="3" t="s">
        <v>16</v>
      </c>
      <c r="K77" s="2" t="str">
        <f>J77*117.00</f>
        <v>0</v>
      </c>
      <c r="L77" s="5"/>
    </row>
    <row r="78" spans="1:12" customHeight="1" ht="105" outlineLevel="4">
      <c r="A78" s="1"/>
      <c r="B78" s="1">
        <v>903100</v>
      </c>
      <c r="C78" s="1" t="s">
        <v>218</v>
      </c>
      <c r="D78" s="1" t="s">
        <v>219</v>
      </c>
      <c r="E78" s="2" t="s">
        <v>220</v>
      </c>
      <c r="F78" s="2" t="s">
        <v>221</v>
      </c>
      <c r="G78" s="2" t="s">
        <v>58</v>
      </c>
      <c r="H78" s="2" t="s">
        <v>138</v>
      </c>
      <c r="I78" s="1">
        <v>0</v>
      </c>
      <c r="J78" s="3" t="s">
        <v>16</v>
      </c>
      <c r="K78" s="2" t="str">
        <f>J78*182.00</f>
        <v>0</v>
      </c>
      <c r="L78" s="5"/>
    </row>
    <row r="79" spans="1:12" customHeight="1" ht="105" outlineLevel="4">
      <c r="A79" s="1"/>
      <c r="B79" s="1">
        <v>903101</v>
      </c>
      <c r="C79" s="1" t="s">
        <v>222</v>
      </c>
      <c r="D79" s="1" t="s">
        <v>223</v>
      </c>
      <c r="E79" s="2" t="s">
        <v>224</v>
      </c>
      <c r="F79" s="2" t="s">
        <v>225</v>
      </c>
      <c r="G79" s="2" t="s">
        <v>72</v>
      </c>
      <c r="H79" s="2" t="s">
        <v>102</v>
      </c>
      <c r="I79" s="1">
        <v>0</v>
      </c>
      <c r="J79" s="3" t="s">
        <v>16</v>
      </c>
      <c r="K79" s="2" t="str">
        <f>J79*298.00</f>
        <v>0</v>
      </c>
      <c r="L79" s="5"/>
    </row>
    <row r="80" spans="1:12" customHeight="1" ht="105" outlineLevel="4">
      <c r="A80" s="1"/>
      <c r="B80" s="1">
        <v>903102</v>
      </c>
      <c r="C80" s="1" t="s">
        <v>226</v>
      </c>
      <c r="D80" s="1" t="s">
        <v>227</v>
      </c>
      <c r="E80" s="2" t="s">
        <v>228</v>
      </c>
      <c r="F80" s="2" t="s">
        <v>229</v>
      </c>
      <c r="G80" s="2">
        <v>0</v>
      </c>
      <c r="H80" s="2" t="s">
        <v>138</v>
      </c>
      <c r="I80" s="1">
        <v>0</v>
      </c>
      <c r="J80" s="3" t="s">
        <v>16</v>
      </c>
      <c r="K80" s="2" t="str">
        <f>J80*452.00</f>
        <v>0</v>
      </c>
      <c r="L80" s="5"/>
    </row>
    <row r="81" spans="1:12" customHeight="1" ht="105" outlineLevel="4">
      <c r="A81" s="1"/>
      <c r="B81" s="1">
        <v>903103</v>
      </c>
      <c r="C81" s="1" t="s">
        <v>230</v>
      </c>
      <c r="D81" s="1" t="s">
        <v>231</v>
      </c>
      <c r="E81" s="2" t="s">
        <v>232</v>
      </c>
      <c r="F81" s="2" t="s">
        <v>233</v>
      </c>
      <c r="G81" s="2">
        <v>0</v>
      </c>
      <c r="H81" s="2" t="s">
        <v>102</v>
      </c>
      <c r="I81" s="1">
        <v>0</v>
      </c>
      <c r="J81" s="3" t="s">
        <v>16</v>
      </c>
      <c r="K81" s="2" t="str">
        <f>J81*774.00</f>
        <v>0</v>
      </c>
      <c r="L81" s="5"/>
    </row>
    <row r="82" spans="1:12" customHeight="1" ht="105" outlineLevel="4">
      <c r="A82" s="1"/>
      <c r="B82" s="1">
        <v>903104</v>
      </c>
      <c r="C82" s="1" t="s">
        <v>234</v>
      </c>
      <c r="D82" s="1" t="s">
        <v>235</v>
      </c>
      <c r="E82" s="2" t="s">
        <v>236</v>
      </c>
      <c r="F82" s="2" t="s">
        <v>237</v>
      </c>
      <c r="G82" s="2">
        <v>0</v>
      </c>
      <c r="H82" s="2" t="s">
        <v>58</v>
      </c>
      <c r="I82" s="1">
        <v>0</v>
      </c>
      <c r="J82" s="3" t="s">
        <v>16</v>
      </c>
      <c r="K82" s="2" t="str">
        <f>J82*1245.00</f>
        <v>0</v>
      </c>
      <c r="L82" s="5"/>
    </row>
    <row r="83" spans="1:12" customHeight="1" ht="105" outlineLevel="4">
      <c r="A83" s="1"/>
      <c r="B83" s="1">
        <v>903105</v>
      </c>
      <c r="C83" s="1" t="s">
        <v>238</v>
      </c>
      <c r="D83" s="1" t="s">
        <v>239</v>
      </c>
      <c r="E83" s="2" t="s">
        <v>240</v>
      </c>
      <c r="F83" s="2" t="s">
        <v>241</v>
      </c>
      <c r="G83" s="2">
        <v>0</v>
      </c>
      <c r="H83" s="2" t="s">
        <v>58</v>
      </c>
      <c r="I83" s="1">
        <v>0</v>
      </c>
      <c r="J83" s="3" t="s">
        <v>16</v>
      </c>
      <c r="K83" s="2" t="str">
        <f>J83*1990.00</f>
        <v>0</v>
      </c>
      <c r="L83" s="5"/>
    </row>
    <row r="84" spans="1:12" customHeight="1" ht="105" outlineLevel="4">
      <c r="A84" s="1"/>
      <c r="B84" s="1">
        <v>903106</v>
      </c>
      <c r="C84" s="1" t="s">
        <v>242</v>
      </c>
      <c r="D84" s="1" t="s">
        <v>243</v>
      </c>
      <c r="E84" s="2" t="s">
        <v>244</v>
      </c>
      <c r="F84" s="2" t="s">
        <v>245</v>
      </c>
      <c r="G84" s="2">
        <v>0</v>
      </c>
      <c r="H84" s="2" t="s">
        <v>68</v>
      </c>
      <c r="I84" s="1">
        <v>0</v>
      </c>
      <c r="J84" s="3" t="s">
        <v>16</v>
      </c>
      <c r="K84" s="2" t="str">
        <f>J84*3028.00</f>
        <v>0</v>
      </c>
      <c r="L84" s="5"/>
    </row>
    <row r="85" spans="1:12" customHeight="1" ht="105" outlineLevel="4">
      <c r="A85" s="1"/>
      <c r="B85" s="1">
        <v>903107</v>
      </c>
      <c r="C85" s="1" t="s">
        <v>246</v>
      </c>
      <c r="D85" s="1" t="s">
        <v>247</v>
      </c>
      <c r="E85" s="2" t="s">
        <v>248</v>
      </c>
      <c r="F85" s="2" t="s">
        <v>249</v>
      </c>
      <c r="G85" s="2" t="s">
        <v>102</v>
      </c>
      <c r="H85" s="2" t="s">
        <v>217</v>
      </c>
      <c r="I85" s="1">
        <v>0</v>
      </c>
      <c r="J85" s="3" t="s">
        <v>16</v>
      </c>
      <c r="K85" s="2" t="str">
        <f>J85*181.00</f>
        <v>0</v>
      </c>
      <c r="L85" s="5"/>
    </row>
    <row r="86" spans="1:12" customHeight="1" ht="105" outlineLevel="4">
      <c r="A86" s="1"/>
      <c r="B86" s="1">
        <v>903108</v>
      </c>
      <c r="C86" s="1" t="s">
        <v>250</v>
      </c>
      <c r="D86" s="1" t="s">
        <v>251</v>
      </c>
      <c r="E86" s="2" t="s">
        <v>252</v>
      </c>
      <c r="F86" s="2" t="s">
        <v>253</v>
      </c>
      <c r="G86" s="2" t="s">
        <v>102</v>
      </c>
      <c r="H86" s="2" t="s">
        <v>217</v>
      </c>
      <c r="I86" s="1">
        <v>0</v>
      </c>
      <c r="J86" s="3" t="s">
        <v>16</v>
      </c>
      <c r="K86" s="2" t="str">
        <f>J86*261.00</f>
        <v>0</v>
      </c>
      <c r="L86" s="5"/>
    </row>
    <row r="87" spans="1:12" customHeight="1" ht="105" outlineLevel="4">
      <c r="A87" s="1"/>
      <c r="B87" s="1">
        <v>903109</v>
      </c>
      <c r="C87" s="1" t="s">
        <v>254</v>
      </c>
      <c r="D87" s="1" t="s">
        <v>255</v>
      </c>
      <c r="E87" s="2" t="s">
        <v>256</v>
      </c>
      <c r="F87" s="2" t="s">
        <v>257</v>
      </c>
      <c r="G87" s="2" t="s">
        <v>102</v>
      </c>
      <c r="H87" s="2" t="s">
        <v>138</v>
      </c>
      <c r="I87" s="1">
        <v>0</v>
      </c>
      <c r="J87" s="3" t="s">
        <v>16</v>
      </c>
      <c r="K87" s="2" t="str">
        <f>J87*419.00</f>
        <v>0</v>
      </c>
      <c r="L87" s="5"/>
    </row>
    <row r="88" spans="1:12" customHeight="1" ht="105" outlineLevel="4">
      <c r="A88" s="1"/>
      <c r="B88" s="1">
        <v>903110</v>
      </c>
      <c r="C88" s="1" t="s">
        <v>258</v>
      </c>
      <c r="D88" s="1" t="s">
        <v>259</v>
      </c>
      <c r="E88" s="2" t="s">
        <v>260</v>
      </c>
      <c r="F88" s="2" t="s">
        <v>261</v>
      </c>
      <c r="G88" s="2">
        <v>0</v>
      </c>
      <c r="H88" s="2" t="s">
        <v>138</v>
      </c>
      <c r="I88" s="1">
        <v>0</v>
      </c>
      <c r="J88" s="3" t="s">
        <v>16</v>
      </c>
      <c r="K88" s="2" t="str">
        <f>J88*744.00</f>
        <v>0</v>
      </c>
      <c r="L88" s="5"/>
    </row>
    <row r="89" spans="1:12" customHeight="1" ht="105" outlineLevel="4">
      <c r="A89" s="1"/>
      <c r="B89" s="1">
        <v>903111</v>
      </c>
      <c r="C89" s="1" t="s">
        <v>262</v>
      </c>
      <c r="D89" s="1" t="s">
        <v>263</v>
      </c>
      <c r="E89" s="2" t="s">
        <v>264</v>
      </c>
      <c r="F89" s="2" t="s">
        <v>265</v>
      </c>
      <c r="G89" s="2">
        <v>0</v>
      </c>
      <c r="H89" s="2" t="s">
        <v>102</v>
      </c>
      <c r="I89" s="1">
        <v>0</v>
      </c>
      <c r="J89" s="3" t="s">
        <v>16</v>
      </c>
      <c r="K89" s="2" t="str">
        <f>J89*907.00</f>
        <v>0</v>
      </c>
      <c r="L89" s="5"/>
    </row>
    <row r="90" spans="1:12" customHeight="1" ht="105" outlineLevel="4">
      <c r="A90" s="1"/>
      <c r="B90" s="1">
        <v>903112</v>
      </c>
      <c r="C90" s="1" t="s">
        <v>266</v>
      </c>
      <c r="D90" s="1" t="s">
        <v>267</v>
      </c>
      <c r="E90" s="2" t="s">
        <v>268</v>
      </c>
      <c r="F90" s="2" t="s">
        <v>269</v>
      </c>
      <c r="G90" s="2">
        <v>0</v>
      </c>
      <c r="H90" s="2" t="s">
        <v>58</v>
      </c>
      <c r="I90" s="1">
        <v>0</v>
      </c>
      <c r="J90" s="3" t="s">
        <v>16</v>
      </c>
      <c r="K90" s="2" t="str">
        <f>J90*1605.00</f>
        <v>0</v>
      </c>
      <c r="L90" s="5"/>
    </row>
    <row r="91" spans="1:12" customHeight="1" ht="105" outlineLevel="4">
      <c r="A91" s="1"/>
      <c r="B91" s="1">
        <v>903113</v>
      </c>
      <c r="C91" s="1" t="s">
        <v>270</v>
      </c>
      <c r="D91" s="1" t="s">
        <v>271</v>
      </c>
      <c r="E91" s="2" t="s">
        <v>272</v>
      </c>
      <c r="F91" s="2" t="s">
        <v>273</v>
      </c>
      <c r="G91" s="2">
        <v>0</v>
      </c>
      <c r="H91" s="2">
        <v>0</v>
      </c>
      <c r="I91" s="1">
        <v>0</v>
      </c>
      <c r="J91" s="3" t="s">
        <v>16</v>
      </c>
      <c r="K91" s="2" t="str">
        <f>J91*2108.00</f>
        <v>0</v>
      </c>
      <c r="L91" s="5"/>
    </row>
    <row r="92" spans="1:12" customHeight="1" ht="105" outlineLevel="4">
      <c r="A92" s="1"/>
      <c r="B92" s="1">
        <v>903114</v>
      </c>
      <c r="C92" s="1" t="s">
        <v>274</v>
      </c>
      <c r="D92" s="1" t="s">
        <v>275</v>
      </c>
      <c r="E92" s="2" t="s">
        <v>276</v>
      </c>
      <c r="F92" s="2" t="s">
        <v>277</v>
      </c>
      <c r="G92" s="2">
        <v>0</v>
      </c>
      <c r="H92" s="2" t="s">
        <v>58</v>
      </c>
      <c r="I92" s="1">
        <v>0</v>
      </c>
      <c r="J92" s="3" t="s">
        <v>16</v>
      </c>
      <c r="K92" s="2" t="str">
        <f>J92*2841.00</f>
        <v>0</v>
      </c>
      <c r="L92" s="5"/>
    </row>
    <row r="93" spans="1:12" customHeight="1" ht="105" outlineLevel="4">
      <c r="A93" s="1"/>
      <c r="B93" s="1">
        <v>903115</v>
      </c>
      <c r="C93" s="1" t="s">
        <v>278</v>
      </c>
      <c r="D93" s="1" t="s">
        <v>279</v>
      </c>
      <c r="E93" s="2" t="s">
        <v>280</v>
      </c>
      <c r="F93" s="2" t="s">
        <v>281</v>
      </c>
      <c r="G93" s="2" t="s">
        <v>138</v>
      </c>
      <c r="H93" s="2" t="s">
        <v>217</v>
      </c>
      <c r="I93" s="1">
        <v>0</v>
      </c>
      <c r="J93" s="3" t="s">
        <v>16</v>
      </c>
      <c r="K93" s="2" t="str">
        <f>J93*114.00</f>
        <v>0</v>
      </c>
      <c r="L93" s="5"/>
    </row>
    <row r="94" spans="1:12" customHeight="1" ht="105" outlineLevel="4">
      <c r="A94" s="1"/>
      <c r="B94" s="1">
        <v>903116</v>
      </c>
      <c r="C94" s="1" t="s">
        <v>282</v>
      </c>
      <c r="D94" s="1" t="s">
        <v>283</v>
      </c>
      <c r="E94" s="2" t="s">
        <v>284</v>
      </c>
      <c r="F94" s="2" t="s">
        <v>285</v>
      </c>
      <c r="G94" s="2" t="s">
        <v>102</v>
      </c>
      <c r="H94" s="2" t="s">
        <v>217</v>
      </c>
      <c r="I94" s="1">
        <v>0</v>
      </c>
      <c r="J94" s="3" t="s">
        <v>16</v>
      </c>
      <c r="K94" s="2" t="str">
        <f>J94*168.00</f>
        <v>0</v>
      </c>
      <c r="L94" s="5"/>
    </row>
    <row r="95" spans="1:12" customHeight="1" ht="105" outlineLevel="4">
      <c r="A95" s="1"/>
      <c r="B95" s="1">
        <v>903117</v>
      </c>
      <c r="C95" s="1" t="s">
        <v>286</v>
      </c>
      <c r="D95" s="1" t="s">
        <v>287</v>
      </c>
      <c r="E95" s="2" t="s">
        <v>288</v>
      </c>
      <c r="F95" s="2" t="s">
        <v>289</v>
      </c>
      <c r="G95" s="2" t="s">
        <v>102</v>
      </c>
      <c r="H95" s="2" t="s">
        <v>138</v>
      </c>
      <c r="I95" s="1">
        <v>0</v>
      </c>
      <c r="J95" s="3" t="s">
        <v>16</v>
      </c>
      <c r="K95" s="2" t="str">
        <f>J95*280.00</f>
        <v>0</v>
      </c>
      <c r="L95" s="5"/>
    </row>
    <row r="96" spans="1:12" customHeight="1" ht="105" outlineLevel="4">
      <c r="A96" s="1"/>
      <c r="B96" s="1">
        <v>903118</v>
      </c>
      <c r="C96" s="1" t="s">
        <v>290</v>
      </c>
      <c r="D96" s="1" t="s">
        <v>291</v>
      </c>
      <c r="E96" s="2" t="s">
        <v>292</v>
      </c>
      <c r="F96" s="2" t="s">
        <v>293</v>
      </c>
      <c r="G96" s="2" t="s">
        <v>72</v>
      </c>
      <c r="H96" s="2" t="s">
        <v>138</v>
      </c>
      <c r="I96" s="1">
        <v>0</v>
      </c>
      <c r="J96" s="3" t="s">
        <v>16</v>
      </c>
      <c r="K96" s="2" t="str">
        <f>J96*460.00</f>
        <v>0</v>
      </c>
      <c r="L96" s="5"/>
    </row>
    <row r="97" spans="1:12" customHeight="1" ht="105" outlineLevel="4">
      <c r="A97" s="1"/>
      <c r="B97" s="1">
        <v>903119</v>
      </c>
      <c r="C97" s="1" t="s">
        <v>294</v>
      </c>
      <c r="D97" s="1" t="s">
        <v>295</v>
      </c>
      <c r="E97" s="2" t="s">
        <v>296</v>
      </c>
      <c r="F97" s="2" t="s">
        <v>297</v>
      </c>
      <c r="G97" s="2">
        <v>0</v>
      </c>
      <c r="H97" s="2" t="s">
        <v>58</v>
      </c>
      <c r="I97" s="1">
        <v>0</v>
      </c>
      <c r="J97" s="3" t="s">
        <v>16</v>
      </c>
      <c r="K97" s="2" t="str">
        <f>J97*811.00</f>
        <v>0</v>
      </c>
      <c r="L97" s="5"/>
    </row>
    <row r="98" spans="1:12" customHeight="1" ht="105" outlineLevel="4">
      <c r="A98" s="1"/>
      <c r="B98" s="1">
        <v>903120</v>
      </c>
      <c r="C98" s="1" t="s">
        <v>298</v>
      </c>
      <c r="D98" s="1" t="s">
        <v>299</v>
      </c>
      <c r="E98" s="2" t="s">
        <v>300</v>
      </c>
      <c r="F98" s="2" t="s">
        <v>301</v>
      </c>
      <c r="G98" s="2">
        <v>0</v>
      </c>
      <c r="H98" s="2" t="s">
        <v>102</v>
      </c>
      <c r="I98" s="1">
        <v>0</v>
      </c>
      <c r="J98" s="3" t="s">
        <v>16</v>
      </c>
      <c r="K98" s="2" t="str">
        <f>J98*1293.00</f>
        <v>0</v>
      </c>
      <c r="L98" s="5"/>
    </row>
    <row r="99" spans="1:12" customHeight="1" ht="105" outlineLevel="4">
      <c r="A99" s="1"/>
      <c r="B99" s="1">
        <v>903121</v>
      </c>
      <c r="C99" s="1" t="s">
        <v>302</v>
      </c>
      <c r="D99" s="1" t="s">
        <v>303</v>
      </c>
      <c r="E99" s="2" t="s">
        <v>304</v>
      </c>
      <c r="F99" s="2" t="s">
        <v>305</v>
      </c>
      <c r="G99" s="2">
        <v>0</v>
      </c>
      <c r="H99" s="2" t="s">
        <v>58</v>
      </c>
      <c r="I99" s="1">
        <v>0</v>
      </c>
      <c r="J99" s="3" t="s">
        <v>16</v>
      </c>
      <c r="K99" s="2" t="str">
        <f>J99*1085.00</f>
        <v>0</v>
      </c>
      <c r="L99" s="5"/>
    </row>
    <row r="100" spans="1:12" customHeight="1" ht="105" outlineLevel="4">
      <c r="A100" s="1"/>
      <c r="B100" s="1">
        <v>903122</v>
      </c>
      <c r="C100" s="1" t="s">
        <v>306</v>
      </c>
      <c r="D100" s="1" t="s">
        <v>307</v>
      </c>
      <c r="E100" s="2" t="s">
        <v>308</v>
      </c>
      <c r="F100" s="2" t="s">
        <v>309</v>
      </c>
      <c r="G100" s="2">
        <v>0</v>
      </c>
      <c r="H100" s="2" t="s">
        <v>102</v>
      </c>
      <c r="I100" s="1">
        <v>0</v>
      </c>
      <c r="J100" s="3" t="s">
        <v>16</v>
      </c>
      <c r="K100" s="2" t="str">
        <f>J100*1618.00</f>
        <v>0</v>
      </c>
      <c r="L100" s="5"/>
    </row>
    <row r="101" spans="1:12" customHeight="1" ht="105" outlineLevel="4">
      <c r="A101" s="1"/>
      <c r="B101" s="1">
        <v>903123</v>
      </c>
      <c r="C101" s="1" t="s">
        <v>310</v>
      </c>
      <c r="D101" s="1" t="s">
        <v>311</v>
      </c>
      <c r="E101" s="2" t="s">
        <v>312</v>
      </c>
      <c r="F101" s="2" t="s">
        <v>313</v>
      </c>
      <c r="G101" s="2" t="s">
        <v>58</v>
      </c>
      <c r="H101" s="2" t="s">
        <v>138</v>
      </c>
      <c r="I101" s="1">
        <v>0</v>
      </c>
      <c r="J101" s="3" t="s">
        <v>16</v>
      </c>
      <c r="K101" s="2" t="str">
        <f>J101*133.00</f>
        <v>0</v>
      </c>
      <c r="L101" s="5"/>
    </row>
    <row r="102" spans="1:12" customHeight="1" ht="105" outlineLevel="4">
      <c r="A102" s="1"/>
      <c r="B102" s="1">
        <v>903124</v>
      </c>
      <c r="C102" s="1" t="s">
        <v>314</v>
      </c>
      <c r="D102" s="1" t="s">
        <v>315</v>
      </c>
      <c r="E102" s="2" t="s">
        <v>316</v>
      </c>
      <c r="F102" s="2" t="s">
        <v>317</v>
      </c>
      <c r="G102" s="2" t="s">
        <v>58</v>
      </c>
      <c r="H102" s="2" t="s">
        <v>138</v>
      </c>
      <c r="I102" s="1">
        <v>0</v>
      </c>
      <c r="J102" s="3" t="s">
        <v>16</v>
      </c>
      <c r="K102" s="2" t="str">
        <f>J102*202.00</f>
        <v>0</v>
      </c>
      <c r="L102" s="5"/>
    </row>
    <row r="103" spans="1:12" customHeight="1" ht="105" outlineLevel="4">
      <c r="A103" s="1"/>
      <c r="B103" s="1">
        <v>903125</v>
      </c>
      <c r="C103" s="1" t="s">
        <v>318</v>
      </c>
      <c r="D103" s="1" t="s">
        <v>319</v>
      </c>
      <c r="E103" s="2" t="s">
        <v>320</v>
      </c>
      <c r="F103" s="2" t="s">
        <v>321</v>
      </c>
      <c r="G103" s="2" t="s">
        <v>58</v>
      </c>
      <c r="H103" s="2" t="s">
        <v>138</v>
      </c>
      <c r="I103" s="1">
        <v>0</v>
      </c>
      <c r="J103" s="3" t="s">
        <v>16</v>
      </c>
      <c r="K103" s="2" t="str">
        <f>J103*349.00</f>
        <v>0</v>
      </c>
      <c r="L103" s="5"/>
    </row>
    <row r="104" spans="1:12" customHeight="1" ht="105" outlineLevel="4">
      <c r="A104" s="1"/>
      <c r="B104" s="1">
        <v>903126</v>
      </c>
      <c r="C104" s="1" t="s">
        <v>322</v>
      </c>
      <c r="D104" s="1" t="s">
        <v>323</v>
      </c>
      <c r="E104" s="2" t="s">
        <v>324</v>
      </c>
      <c r="F104" s="2" t="s">
        <v>325</v>
      </c>
      <c r="G104" s="2">
        <v>0</v>
      </c>
      <c r="H104" s="2" t="s">
        <v>138</v>
      </c>
      <c r="I104" s="1">
        <v>0</v>
      </c>
      <c r="J104" s="3" t="s">
        <v>16</v>
      </c>
      <c r="K104" s="2" t="str">
        <f>J104*522.00</f>
        <v>0</v>
      </c>
      <c r="L104" s="5"/>
    </row>
    <row r="105" spans="1:12" customHeight="1" ht="105" outlineLevel="4">
      <c r="A105" s="1"/>
      <c r="B105" s="1">
        <v>903127</v>
      </c>
      <c r="C105" s="1" t="s">
        <v>326</v>
      </c>
      <c r="D105" s="1" t="s">
        <v>327</v>
      </c>
      <c r="E105" s="2" t="s">
        <v>328</v>
      </c>
      <c r="F105" s="2" t="s">
        <v>329</v>
      </c>
      <c r="G105" s="2">
        <v>0</v>
      </c>
      <c r="H105" s="2" t="s">
        <v>58</v>
      </c>
      <c r="I105" s="1">
        <v>0</v>
      </c>
      <c r="J105" s="3" t="s">
        <v>16</v>
      </c>
      <c r="K105" s="2" t="str">
        <f>J105*810.00</f>
        <v>0</v>
      </c>
      <c r="L105" s="5"/>
    </row>
    <row r="106" spans="1:12" customHeight="1" ht="105" outlineLevel="4">
      <c r="A106" s="1"/>
      <c r="B106" s="1">
        <v>903128</v>
      </c>
      <c r="C106" s="1" t="s">
        <v>330</v>
      </c>
      <c r="D106" s="1" t="s">
        <v>331</v>
      </c>
      <c r="E106" s="2" t="s">
        <v>332</v>
      </c>
      <c r="F106" s="2" t="s">
        <v>333</v>
      </c>
      <c r="G106" s="2">
        <v>0</v>
      </c>
      <c r="H106" s="2" t="s">
        <v>102</v>
      </c>
      <c r="I106" s="1">
        <v>0</v>
      </c>
      <c r="J106" s="3" t="s">
        <v>16</v>
      </c>
      <c r="K106" s="2" t="str">
        <f>J106*1400.00</f>
        <v>0</v>
      </c>
      <c r="L106" s="5"/>
    </row>
    <row r="107" spans="1:12" customHeight="1" ht="105" outlineLevel="4">
      <c r="A107" s="1"/>
      <c r="B107" s="1">
        <v>903129</v>
      </c>
      <c r="C107" s="1" t="s">
        <v>334</v>
      </c>
      <c r="D107" s="1" t="s">
        <v>335</v>
      </c>
      <c r="E107" s="2" t="s">
        <v>336</v>
      </c>
      <c r="F107" s="2" t="s">
        <v>301</v>
      </c>
      <c r="G107" s="2">
        <v>0</v>
      </c>
      <c r="H107" s="2" t="s">
        <v>58</v>
      </c>
      <c r="I107" s="1">
        <v>0</v>
      </c>
      <c r="J107" s="3" t="s">
        <v>16</v>
      </c>
      <c r="K107" s="2" t="str">
        <f>J107*1293.00</f>
        <v>0</v>
      </c>
      <c r="L107" s="5"/>
    </row>
    <row r="108" spans="1:12" customHeight="1" ht="105" outlineLevel="4">
      <c r="A108" s="1"/>
      <c r="B108" s="1">
        <v>903130</v>
      </c>
      <c r="C108" s="1" t="s">
        <v>337</v>
      </c>
      <c r="D108" s="1" t="s">
        <v>338</v>
      </c>
      <c r="E108" s="2" t="s">
        <v>339</v>
      </c>
      <c r="F108" s="2" t="s">
        <v>340</v>
      </c>
      <c r="G108" s="2">
        <v>0</v>
      </c>
      <c r="H108" s="2">
        <v>0</v>
      </c>
      <c r="I108" s="1">
        <v>0</v>
      </c>
      <c r="J108" s="3" t="s">
        <v>16</v>
      </c>
      <c r="K108" s="2" t="str">
        <f>J108*1971.00</f>
        <v>0</v>
      </c>
      <c r="L108" s="5"/>
    </row>
    <row r="109" spans="1:12" customHeight="1" ht="105" outlineLevel="4">
      <c r="A109" s="1"/>
      <c r="B109" s="1">
        <v>903131</v>
      </c>
      <c r="C109" s="1" t="s">
        <v>341</v>
      </c>
      <c r="D109" s="1" t="s">
        <v>342</v>
      </c>
      <c r="E109" s="2" t="s">
        <v>343</v>
      </c>
      <c r="F109" s="2" t="s">
        <v>249</v>
      </c>
      <c r="G109" s="2" t="s">
        <v>58</v>
      </c>
      <c r="H109" s="2" t="s">
        <v>217</v>
      </c>
      <c r="I109" s="1">
        <v>0</v>
      </c>
      <c r="J109" s="3" t="s">
        <v>16</v>
      </c>
      <c r="K109" s="2" t="str">
        <f>J109*181.00</f>
        <v>0</v>
      </c>
      <c r="L109" s="5"/>
    </row>
    <row r="110" spans="1:12" customHeight="1" ht="105" outlineLevel="4">
      <c r="A110" s="1"/>
      <c r="B110" s="1">
        <v>903132</v>
      </c>
      <c r="C110" s="1" t="s">
        <v>344</v>
      </c>
      <c r="D110" s="1" t="s">
        <v>345</v>
      </c>
      <c r="E110" s="2" t="s">
        <v>346</v>
      </c>
      <c r="F110" s="2" t="s">
        <v>253</v>
      </c>
      <c r="G110" s="2" t="s">
        <v>58</v>
      </c>
      <c r="H110" s="2" t="s">
        <v>138</v>
      </c>
      <c r="I110" s="1">
        <v>0</v>
      </c>
      <c r="J110" s="3" t="s">
        <v>16</v>
      </c>
      <c r="K110" s="2" t="str">
        <f>J110*261.00</f>
        <v>0</v>
      </c>
      <c r="L110" s="5"/>
    </row>
    <row r="111" spans="1:12" customHeight="1" ht="105" outlineLevel="4">
      <c r="A111" s="1"/>
      <c r="B111" s="1">
        <v>903133</v>
      </c>
      <c r="C111" s="1" t="s">
        <v>347</v>
      </c>
      <c r="D111" s="1" t="s">
        <v>348</v>
      </c>
      <c r="E111" s="2" t="s">
        <v>349</v>
      </c>
      <c r="F111" s="2" t="s">
        <v>257</v>
      </c>
      <c r="G111" s="2" t="s">
        <v>58</v>
      </c>
      <c r="H111" s="2" t="s">
        <v>138</v>
      </c>
      <c r="I111" s="1">
        <v>0</v>
      </c>
      <c r="J111" s="3" t="s">
        <v>16</v>
      </c>
      <c r="K111" s="2" t="str">
        <f>J111*419.00</f>
        <v>0</v>
      </c>
      <c r="L111" s="5"/>
    </row>
    <row r="112" spans="1:12" customHeight="1" ht="105" outlineLevel="4">
      <c r="A112" s="1"/>
      <c r="B112" s="1">
        <v>811245</v>
      </c>
      <c r="C112" s="1" t="s">
        <v>350</v>
      </c>
      <c r="D112" s="1" t="s">
        <v>351</v>
      </c>
      <c r="E112" s="2" t="s">
        <v>352</v>
      </c>
      <c r="F112" s="2" t="s">
        <v>281</v>
      </c>
      <c r="G112" s="2" t="s">
        <v>138</v>
      </c>
      <c r="H112" s="2" t="s">
        <v>217</v>
      </c>
      <c r="I112" s="1">
        <v>0</v>
      </c>
      <c r="J112" s="3" t="s">
        <v>16</v>
      </c>
      <c r="K112" s="2" t="str">
        <f>J112*114.00</f>
        <v>0</v>
      </c>
      <c r="L112" s="5"/>
    </row>
    <row r="113" spans="1:12" customHeight="1" ht="105" outlineLevel="4">
      <c r="A113" s="1"/>
      <c r="B113" s="1">
        <v>811246</v>
      </c>
      <c r="C113" s="1" t="s">
        <v>353</v>
      </c>
      <c r="D113" s="1" t="s">
        <v>354</v>
      </c>
      <c r="E113" s="2" t="s">
        <v>355</v>
      </c>
      <c r="F113" s="2" t="s">
        <v>285</v>
      </c>
      <c r="G113" s="2" t="s">
        <v>102</v>
      </c>
      <c r="H113" s="2" t="s">
        <v>138</v>
      </c>
      <c r="I113" s="1">
        <v>0</v>
      </c>
      <c r="J113" s="3" t="s">
        <v>16</v>
      </c>
      <c r="K113" s="2" t="str">
        <f>J113*168.00</f>
        <v>0</v>
      </c>
      <c r="L113" s="5"/>
    </row>
    <row r="114" spans="1:12" customHeight="1" ht="105" outlineLevel="4">
      <c r="A114" s="1"/>
      <c r="B114" s="1">
        <v>811247</v>
      </c>
      <c r="C114" s="1" t="s">
        <v>356</v>
      </c>
      <c r="D114" s="1" t="s">
        <v>357</v>
      </c>
      <c r="E114" s="2" t="s">
        <v>358</v>
      </c>
      <c r="F114" s="2" t="s">
        <v>289</v>
      </c>
      <c r="G114" s="2" t="s">
        <v>58</v>
      </c>
      <c r="H114" s="2">
        <v>0</v>
      </c>
      <c r="I114" s="1">
        <v>0</v>
      </c>
      <c r="J114" s="3" t="s">
        <v>16</v>
      </c>
      <c r="K114" s="2" t="str">
        <f>J114*280.00</f>
        <v>0</v>
      </c>
      <c r="L114" s="5"/>
    </row>
    <row r="115" spans="1:12" customHeight="1" ht="105" outlineLevel="4">
      <c r="A115" s="1"/>
      <c r="B115" s="1">
        <v>903134</v>
      </c>
      <c r="C115" s="1" t="s">
        <v>359</v>
      </c>
      <c r="D115" s="1" t="s">
        <v>360</v>
      </c>
      <c r="E115" s="2" t="s">
        <v>361</v>
      </c>
      <c r="F115" s="2" t="s">
        <v>216</v>
      </c>
      <c r="G115" s="2" t="s">
        <v>58</v>
      </c>
      <c r="H115" s="2" t="s">
        <v>58</v>
      </c>
      <c r="I115" s="1">
        <v>0</v>
      </c>
      <c r="J115" s="3" t="s">
        <v>16</v>
      </c>
      <c r="K115" s="2" t="str">
        <f>J115*117.00</f>
        <v>0</v>
      </c>
      <c r="L115" s="5"/>
    </row>
    <row r="116" spans="1:12" customHeight="1" ht="105" outlineLevel="4">
      <c r="A116" s="1"/>
      <c r="B116" s="1">
        <v>903135</v>
      </c>
      <c r="C116" s="1" t="s">
        <v>362</v>
      </c>
      <c r="D116" s="1" t="s">
        <v>363</v>
      </c>
      <c r="E116" s="2" t="s">
        <v>364</v>
      </c>
      <c r="F116" s="2" t="s">
        <v>221</v>
      </c>
      <c r="G116" s="2" t="s">
        <v>72</v>
      </c>
      <c r="H116" s="2" t="s">
        <v>58</v>
      </c>
      <c r="I116" s="1">
        <v>0</v>
      </c>
      <c r="J116" s="3" t="s">
        <v>16</v>
      </c>
      <c r="K116" s="2" t="str">
        <f>J116*182.00</f>
        <v>0</v>
      </c>
      <c r="L116" s="5"/>
    </row>
    <row r="117" spans="1:12" customHeight="1" ht="105" outlineLevel="4">
      <c r="A117" s="1"/>
      <c r="B117" s="1">
        <v>903136</v>
      </c>
      <c r="C117" s="1" t="s">
        <v>365</v>
      </c>
      <c r="D117" s="1" t="s">
        <v>366</v>
      </c>
      <c r="E117" s="2" t="s">
        <v>367</v>
      </c>
      <c r="F117" s="2" t="s">
        <v>225</v>
      </c>
      <c r="G117" s="2">
        <v>0</v>
      </c>
      <c r="H117" s="2" t="s">
        <v>138</v>
      </c>
      <c r="I117" s="1">
        <v>0</v>
      </c>
      <c r="J117" s="3" t="s">
        <v>16</v>
      </c>
      <c r="K117" s="2" t="str">
        <f>J117*298.00</f>
        <v>0</v>
      </c>
      <c r="L117" s="5"/>
    </row>
    <row r="118" spans="1:12" customHeight="1" ht="105" outlineLevel="4">
      <c r="A118" s="1"/>
      <c r="B118" s="1">
        <v>903365</v>
      </c>
      <c r="C118" s="1" t="s">
        <v>368</v>
      </c>
      <c r="D118" s="1" t="s">
        <v>369</v>
      </c>
      <c r="E118" s="2" t="s">
        <v>370</v>
      </c>
      <c r="F118" s="2" t="s">
        <v>371</v>
      </c>
      <c r="G118" s="2">
        <v>0</v>
      </c>
      <c r="H118" s="2" t="s">
        <v>58</v>
      </c>
      <c r="I118" s="1">
        <v>0</v>
      </c>
      <c r="J118" s="3" t="s">
        <v>16</v>
      </c>
      <c r="K118" s="2" t="str">
        <f>J118*2446.00</f>
        <v>0</v>
      </c>
      <c r="L118" s="5"/>
    </row>
    <row r="119" spans="1:12" outlineLevel="2">
      <c r="A119" s="8" t="s">
        <v>372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5"/>
    </row>
    <row r="120" spans="1:12" outlineLevel="4">
      <c r="A120" s="1"/>
      <c r="B120" s="1">
        <v>957184</v>
      </c>
      <c r="C120" s="1" t="s">
        <v>373</v>
      </c>
      <c r="D120" s="1" t="s">
        <v>374</v>
      </c>
      <c r="E120" s="2" t="s">
        <v>375</v>
      </c>
      <c r="F120" s="2" t="s">
        <v>376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J120*46.71</f>
        <v>0</v>
      </c>
      <c r="L120" s="5"/>
    </row>
    <row r="121" spans="1:12" outlineLevel="4">
      <c r="A121" s="1"/>
      <c r="B121" s="1">
        <v>957185</v>
      </c>
      <c r="C121" s="1" t="s">
        <v>377</v>
      </c>
      <c r="D121" s="1" t="s">
        <v>378</v>
      </c>
      <c r="E121" s="2" t="s">
        <v>379</v>
      </c>
      <c r="F121" s="2" t="s">
        <v>380</v>
      </c>
      <c r="G121" s="2">
        <v>0</v>
      </c>
      <c r="H121" s="2">
        <v>0</v>
      </c>
      <c r="I121" s="1">
        <v>0</v>
      </c>
      <c r="J121" s="3" t="s">
        <v>16</v>
      </c>
      <c r="K121" s="2" t="str">
        <f>J121*71.69</f>
        <v>0</v>
      </c>
      <c r="L121" s="5"/>
    </row>
    <row r="122" spans="1:12" outlineLevel="4">
      <c r="A122" s="1"/>
      <c r="B122" s="1">
        <v>957186</v>
      </c>
      <c r="C122" s="1" t="s">
        <v>381</v>
      </c>
      <c r="D122" s="1" t="s">
        <v>382</v>
      </c>
      <c r="E122" s="2" t="s">
        <v>383</v>
      </c>
      <c r="F122" s="2" t="s">
        <v>384</v>
      </c>
      <c r="G122" s="2">
        <v>0</v>
      </c>
      <c r="H122" s="2">
        <v>0</v>
      </c>
      <c r="I122" s="1">
        <v>0</v>
      </c>
      <c r="J122" s="3" t="s">
        <v>16</v>
      </c>
      <c r="K122" s="2" t="str">
        <f>J122*113.78</f>
        <v>0</v>
      </c>
      <c r="L122" s="5"/>
    </row>
    <row r="123" spans="1:12" outlineLevel="4">
      <c r="A123" s="1"/>
      <c r="B123" s="1">
        <v>957187</v>
      </c>
      <c r="C123" s="1" t="s">
        <v>385</v>
      </c>
      <c r="D123" s="1" t="s">
        <v>386</v>
      </c>
      <c r="E123" s="2" t="s">
        <v>387</v>
      </c>
      <c r="F123" s="2" t="s">
        <v>388</v>
      </c>
      <c r="G123" s="2">
        <v>0</v>
      </c>
      <c r="H123" s="2">
        <v>0</v>
      </c>
      <c r="I123" s="1">
        <v>0</v>
      </c>
      <c r="J123" s="3" t="s">
        <v>16</v>
      </c>
      <c r="K123" s="2" t="str">
        <f>J123*181.76</f>
        <v>0</v>
      </c>
      <c r="L123" s="5"/>
    </row>
    <row r="124" spans="1:12" outlineLevel="4">
      <c r="A124" s="1"/>
      <c r="B124" s="1">
        <v>957188</v>
      </c>
      <c r="C124" s="1" t="s">
        <v>389</v>
      </c>
      <c r="D124" s="1" t="s">
        <v>390</v>
      </c>
      <c r="E124" s="2" t="s">
        <v>391</v>
      </c>
      <c r="F124" s="2" t="s">
        <v>392</v>
      </c>
      <c r="G124" s="2">
        <v>0</v>
      </c>
      <c r="H124" s="2">
        <v>0</v>
      </c>
      <c r="I124" s="1">
        <v>0</v>
      </c>
      <c r="J124" s="3" t="s">
        <v>16</v>
      </c>
      <c r="K124" s="2" t="str">
        <f>J124*282.13</f>
        <v>0</v>
      </c>
      <c r="L124" s="5"/>
    </row>
    <row r="125" spans="1:12" outlineLevel="4">
      <c r="A125" s="1"/>
      <c r="B125" s="1">
        <v>957189</v>
      </c>
      <c r="C125" s="1" t="s">
        <v>393</v>
      </c>
      <c r="D125" s="1" t="s">
        <v>394</v>
      </c>
      <c r="E125" s="2" t="s">
        <v>395</v>
      </c>
      <c r="F125" s="2" t="s">
        <v>396</v>
      </c>
      <c r="G125" s="2">
        <v>0</v>
      </c>
      <c r="H125" s="2">
        <v>0</v>
      </c>
      <c r="I125" s="1">
        <v>0</v>
      </c>
      <c r="J125" s="3" t="s">
        <v>16</v>
      </c>
      <c r="K125" s="2" t="str">
        <f>J125*448.16</f>
        <v>0</v>
      </c>
      <c r="L125" s="5"/>
    </row>
    <row r="126" spans="1:12" outlineLevel="4">
      <c r="A126" s="1"/>
      <c r="B126" s="1">
        <v>957190</v>
      </c>
      <c r="C126" s="1" t="s">
        <v>397</v>
      </c>
      <c r="D126" s="1" t="s">
        <v>398</v>
      </c>
      <c r="E126" s="2" t="s">
        <v>399</v>
      </c>
      <c r="F126" s="2" t="s">
        <v>400</v>
      </c>
      <c r="G126" s="2" t="s">
        <v>102</v>
      </c>
      <c r="H126" s="2">
        <v>0</v>
      </c>
      <c r="I126" s="1">
        <v>0</v>
      </c>
      <c r="J126" s="3" t="s">
        <v>16</v>
      </c>
      <c r="K126" s="2" t="str">
        <f>J126*66.19</f>
        <v>0</v>
      </c>
      <c r="L126" s="5"/>
    </row>
    <row r="127" spans="1:12" outlineLevel="4">
      <c r="A127" s="1"/>
      <c r="B127" s="1">
        <v>957191</v>
      </c>
      <c r="C127" s="1" t="s">
        <v>401</v>
      </c>
      <c r="D127" s="1" t="s">
        <v>402</v>
      </c>
      <c r="E127" s="2" t="s">
        <v>403</v>
      </c>
      <c r="F127" s="2" t="s">
        <v>404</v>
      </c>
      <c r="G127" s="2" t="s">
        <v>58</v>
      </c>
      <c r="H127" s="2">
        <v>0</v>
      </c>
      <c r="I127" s="1">
        <v>0</v>
      </c>
      <c r="J127" s="3" t="s">
        <v>16</v>
      </c>
      <c r="K127" s="2" t="str">
        <f>J127*101.16</f>
        <v>0</v>
      </c>
      <c r="L127" s="5"/>
    </row>
    <row r="128" spans="1:12" outlineLevel="4">
      <c r="A128" s="1"/>
      <c r="B128" s="1">
        <v>957192</v>
      </c>
      <c r="C128" s="1" t="s">
        <v>405</v>
      </c>
      <c r="D128" s="1" t="s">
        <v>406</v>
      </c>
      <c r="E128" s="2" t="s">
        <v>407</v>
      </c>
      <c r="F128" s="2" t="s">
        <v>408</v>
      </c>
      <c r="G128" s="2" t="s">
        <v>58</v>
      </c>
      <c r="H128" s="2">
        <v>0</v>
      </c>
      <c r="I128" s="1">
        <v>0</v>
      </c>
      <c r="J128" s="3" t="s">
        <v>16</v>
      </c>
      <c r="K128" s="2" t="str">
        <f>J128*166.50</f>
        <v>0</v>
      </c>
      <c r="L128" s="5"/>
    </row>
    <row r="129" spans="1:12" outlineLevel="4">
      <c r="A129" s="1"/>
      <c r="B129" s="1">
        <v>957193</v>
      </c>
      <c r="C129" s="1" t="s">
        <v>409</v>
      </c>
      <c r="D129" s="1" t="s">
        <v>410</v>
      </c>
      <c r="E129" s="2" t="s">
        <v>411</v>
      </c>
      <c r="F129" s="2" t="s">
        <v>412</v>
      </c>
      <c r="G129" s="2">
        <v>0</v>
      </c>
      <c r="H129" s="2">
        <v>0</v>
      </c>
      <c r="I129" s="1">
        <v>0</v>
      </c>
      <c r="J129" s="3" t="s">
        <v>16</v>
      </c>
      <c r="K129" s="2" t="str">
        <f>J129*262.24</f>
        <v>0</v>
      </c>
      <c r="L129" s="5"/>
    </row>
    <row r="130" spans="1:12" outlineLevel="4">
      <c r="A130" s="1"/>
      <c r="B130" s="1">
        <v>957194</v>
      </c>
      <c r="C130" s="1" t="s">
        <v>413</v>
      </c>
      <c r="D130" s="1" t="s">
        <v>414</v>
      </c>
      <c r="E130" s="2" t="s">
        <v>415</v>
      </c>
      <c r="F130" s="2" t="s">
        <v>416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J130*410.02</f>
        <v>0</v>
      </c>
      <c r="L130" s="5"/>
    </row>
    <row r="131" spans="1:12" outlineLevel="4">
      <c r="A131" s="1"/>
      <c r="B131" s="1">
        <v>957195</v>
      </c>
      <c r="C131" s="1" t="s">
        <v>417</v>
      </c>
      <c r="D131" s="1" t="s">
        <v>418</v>
      </c>
      <c r="E131" s="2" t="s">
        <v>419</v>
      </c>
      <c r="F131" s="2" t="s">
        <v>420</v>
      </c>
      <c r="G131" s="2">
        <v>0</v>
      </c>
      <c r="H131" s="2">
        <v>0</v>
      </c>
      <c r="I131" s="1">
        <v>0</v>
      </c>
      <c r="J131" s="3" t="s">
        <v>16</v>
      </c>
      <c r="K131" s="2" t="str">
        <f>J131*641.03</f>
        <v>0</v>
      </c>
      <c r="L131" s="5"/>
    </row>
    <row r="132" spans="1:12" outlineLevel="4">
      <c r="A132" s="1"/>
      <c r="B132" s="1">
        <v>957196</v>
      </c>
      <c r="C132" s="1" t="s">
        <v>421</v>
      </c>
      <c r="D132" s="1" t="s">
        <v>422</v>
      </c>
      <c r="E132" s="2" t="s">
        <v>423</v>
      </c>
      <c r="F132" s="2" t="s">
        <v>424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J132*953.21</f>
        <v>0</v>
      </c>
      <c r="L132" s="5"/>
    </row>
    <row r="133" spans="1:12" outlineLevel="4">
      <c r="A133" s="1"/>
      <c r="B133" s="1">
        <v>957197</v>
      </c>
      <c r="C133" s="1" t="s">
        <v>425</v>
      </c>
      <c r="D133" s="1" t="s">
        <v>426</v>
      </c>
      <c r="E133" s="2" t="s">
        <v>427</v>
      </c>
      <c r="F133" s="2" t="s">
        <v>428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J133*1363.23</f>
        <v>0</v>
      </c>
      <c r="L133" s="5"/>
    </row>
    <row r="134" spans="1:12" outlineLevel="4">
      <c r="A134" s="1"/>
      <c r="B134" s="1">
        <v>957198</v>
      </c>
      <c r="C134" s="1" t="s">
        <v>429</v>
      </c>
      <c r="D134" s="1" t="s">
        <v>430</v>
      </c>
      <c r="E134" s="2" t="s">
        <v>431</v>
      </c>
      <c r="F134" s="2" t="s">
        <v>432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J134*2000.09</f>
        <v>0</v>
      </c>
      <c r="L134" s="5"/>
    </row>
    <row r="135" spans="1:12" outlineLevel="4">
      <c r="A135" s="1"/>
      <c r="B135" s="1">
        <v>957199</v>
      </c>
      <c r="C135" s="1" t="s">
        <v>433</v>
      </c>
      <c r="D135" s="1" t="s">
        <v>434</v>
      </c>
      <c r="E135" s="2" t="s">
        <v>435</v>
      </c>
      <c r="F135" s="2" t="s">
        <v>436</v>
      </c>
      <c r="G135" s="2" t="s">
        <v>58</v>
      </c>
      <c r="H135" s="2">
        <v>0</v>
      </c>
      <c r="I135" s="1">
        <v>0</v>
      </c>
      <c r="J135" s="3" t="s">
        <v>16</v>
      </c>
      <c r="K135" s="2" t="str">
        <f>J135*109.89</f>
        <v>0</v>
      </c>
      <c r="L135" s="5"/>
    </row>
    <row r="136" spans="1:12" outlineLevel="4">
      <c r="A136" s="1"/>
      <c r="B136" s="1">
        <v>957200</v>
      </c>
      <c r="C136" s="1" t="s">
        <v>437</v>
      </c>
      <c r="D136" s="1" t="s">
        <v>438</v>
      </c>
      <c r="E136" s="2" t="s">
        <v>439</v>
      </c>
      <c r="F136" s="2" t="s">
        <v>440</v>
      </c>
      <c r="G136" s="2" t="s">
        <v>58</v>
      </c>
      <c r="H136" s="2">
        <v>0</v>
      </c>
      <c r="I136" s="1">
        <v>0</v>
      </c>
      <c r="J136" s="3" t="s">
        <v>16</v>
      </c>
      <c r="K136" s="2" t="str">
        <f>J136*158.73</f>
        <v>0</v>
      </c>
      <c r="L136" s="5"/>
    </row>
    <row r="137" spans="1:12" outlineLevel="4">
      <c r="A137" s="1"/>
      <c r="B137" s="1">
        <v>957201</v>
      </c>
      <c r="C137" s="1" t="s">
        <v>441</v>
      </c>
      <c r="D137" s="1" t="s">
        <v>442</v>
      </c>
      <c r="E137" s="2" t="s">
        <v>443</v>
      </c>
      <c r="F137" s="2" t="s">
        <v>444</v>
      </c>
      <c r="G137" s="2" t="s">
        <v>58</v>
      </c>
      <c r="H137" s="2">
        <v>0</v>
      </c>
      <c r="I137" s="1">
        <v>0</v>
      </c>
      <c r="J137" s="3" t="s">
        <v>16</v>
      </c>
      <c r="K137" s="2" t="str">
        <f>J137*250.31</f>
        <v>0</v>
      </c>
      <c r="L137" s="5"/>
    </row>
    <row r="138" spans="1:12" outlineLevel="4">
      <c r="A138" s="1"/>
      <c r="B138" s="1">
        <v>957202</v>
      </c>
      <c r="C138" s="1" t="s">
        <v>445</v>
      </c>
      <c r="D138" s="1" t="s">
        <v>446</v>
      </c>
      <c r="E138" s="2" t="s">
        <v>447</v>
      </c>
      <c r="F138" s="2" t="s">
        <v>448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J138*369.35</f>
        <v>0</v>
      </c>
      <c r="L138" s="5"/>
    </row>
    <row r="139" spans="1:12" outlineLevel="4">
      <c r="A139" s="1"/>
      <c r="B139" s="1">
        <v>957203</v>
      </c>
      <c r="C139" s="1" t="s">
        <v>449</v>
      </c>
      <c r="D139" s="1" t="s">
        <v>450</v>
      </c>
      <c r="E139" s="2" t="s">
        <v>451</v>
      </c>
      <c r="F139" s="2" t="s">
        <v>452</v>
      </c>
      <c r="G139" s="2">
        <v>0</v>
      </c>
      <c r="H139" s="2">
        <v>0</v>
      </c>
      <c r="I139" s="1">
        <v>0</v>
      </c>
      <c r="J139" s="3" t="s">
        <v>16</v>
      </c>
      <c r="K139" s="2" t="str">
        <f>J139*561.66</f>
        <v>0</v>
      </c>
      <c r="L139" s="5"/>
    </row>
    <row r="140" spans="1:12" outlineLevel="4">
      <c r="A140" s="1"/>
      <c r="B140" s="1">
        <v>957204</v>
      </c>
      <c r="C140" s="1" t="s">
        <v>453</v>
      </c>
      <c r="D140" s="1" t="s">
        <v>454</v>
      </c>
      <c r="E140" s="2" t="s">
        <v>455</v>
      </c>
      <c r="F140" s="2" t="s">
        <v>456</v>
      </c>
      <c r="G140" s="2">
        <v>0</v>
      </c>
      <c r="H140" s="2">
        <v>0</v>
      </c>
      <c r="I140" s="1">
        <v>0</v>
      </c>
      <c r="J140" s="3" t="s">
        <v>16</v>
      </c>
      <c r="K140" s="2" t="str">
        <f>J140*903.54</f>
        <v>0</v>
      </c>
      <c r="L140" s="5"/>
    </row>
    <row r="141" spans="1:12" outlineLevel="4">
      <c r="A141" s="1"/>
      <c r="B141" s="1">
        <v>957205</v>
      </c>
      <c r="C141" s="1" t="s">
        <v>457</v>
      </c>
      <c r="D141" s="1" t="s">
        <v>458</v>
      </c>
      <c r="E141" s="2" t="s">
        <v>459</v>
      </c>
      <c r="F141" s="2" t="s">
        <v>460</v>
      </c>
      <c r="G141" s="2" t="s">
        <v>461</v>
      </c>
      <c r="H141" s="2">
        <v>0</v>
      </c>
      <c r="I141" s="1">
        <v>0</v>
      </c>
      <c r="J141" s="3" t="s">
        <v>16</v>
      </c>
      <c r="K141" s="2" t="str">
        <f>J141*70.36</f>
        <v>0</v>
      </c>
      <c r="L141" s="5"/>
    </row>
    <row r="142" spans="1:12" outlineLevel="4">
      <c r="A142" s="1"/>
      <c r="B142" s="1">
        <v>957206</v>
      </c>
      <c r="C142" s="1" t="s">
        <v>462</v>
      </c>
      <c r="D142" s="1" t="s">
        <v>463</v>
      </c>
      <c r="E142" s="2" t="s">
        <v>464</v>
      </c>
      <c r="F142" s="2" t="s">
        <v>465</v>
      </c>
      <c r="G142" s="2">
        <v>0</v>
      </c>
      <c r="H142" s="2">
        <v>0</v>
      </c>
      <c r="I142" s="1">
        <v>0</v>
      </c>
      <c r="J142" s="3" t="s">
        <v>16</v>
      </c>
      <c r="K142" s="2" t="str">
        <f>J142*108.23</f>
        <v>0</v>
      </c>
      <c r="L142" s="5"/>
    </row>
    <row r="143" spans="1:12" outlineLevel="4">
      <c r="A143" s="1"/>
      <c r="B143" s="1">
        <v>957207</v>
      </c>
      <c r="C143" s="1" t="s">
        <v>466</v>
      </c>
      <c r="D143" s="1" t="s">
        <v>467</v>
      </c>
      <c r="E143" s="2" t="s">
        <v>468</v>
      </c>
      <c r="F143" s="2" t="s">
        <v>469</v>
      </c>
      <c r="G143" s="2">
        <v>0</v>
      </c>
      <c r="H143" s="2">
        <v>0</v>
      </c>
      <c r="I143" s="1">
        <v>0</v>
      </c>
      <c r="J143" s="3" t="s">
        <v>16</v>
      </c>
      <c r="K143" s="2" t="str">
        <f>J143*176.92</f>
        <v>0</v>
      </c>
      <c r="L143" s="5"/>
    </row>
    <row r="144" spans="1:12" outlineLevel="4">
      <c r="A144" s="1"/>
      <c r="B144" s="1">
        <v>957208</v>
      </c>
      <c r="C144" s="1" t="s">
        <v>470</v>
      </c>
      <c r="D144" s="1" t="s">
        <v>471</v>
      </c>
      <c r="E144" s="2" t="s">
        <v>472</v>
      </c>
      <c r="F144" s="2" t="s">
        <v>473</v>
      </c>
      <c r="G144" s="2">
        <v>0</v>
      </c>
      <c r="H144" s="2">
        <v>0</v>
      </c>
      <c r="I144" s="1">
        <v>0</v>
      </c>
      <c r="J144" s="3" t="s">
        <v>16</v>
      </c>
      <c r="K144" s="2" t="str">
        <f>J144*280.98</f>
        <v>0</v>
      </c>
      <c r="L144" s="5"/>
    </row>
    <row r="145" spans="1:12" outlineLevel="4">
      <c r="A145" s="1"/>
      <c r="B145" s="1">
        <v>957209</v>
      </c>
      <c r="C145" s="1" t="s">
        <v>474</v>
      </c>
      <c r="D145" s="1" t="s">
        <v>475</v>
      </c>
      <c r="E145" s="2" t="s">
        <v>476</v>
      </c>
      <c r="F145" s="2" t="s">
        <v>477</v>
      </c>
      <c r="G145" s="2">
        <v>0</v>
      </c>
      <c r="H145" s="2">
        <v>0</v>
      </c>
      <c r="I145" s="1">
        <v>0</v>
      </c>
      <c r="J145" s="3" t="s">
        <v>16</v>
      </c>
      <c r="K145" s="2" t="str">
        <f>J145*441.23</f>
        <v>0</v>
      </c>
      <c r="L145" s="5"/>
    </row>
    <row r="146" spans="1:12" outlineLevel="4">
      <c r="A146" s="1"/>
      <c r="B146" s="1">
        <v>957210</v>
      </c>
      <c r="C146" s="1" t="s">
        <v>478</v>
      </c>
      <c r="D146" s="1" t="s">
        <v>479</v>
      </c>
      <c r="E146" s="2" t="s">
        <v>480</v>
      </c>
      <c r="F146" s="2" t="s">
        <v>481</v>
      </c>
      <c r="G146" s="2">
        <v>0</v>
      </c>
      <c r="H146" s="2">
        <v>0</v>
      </c>
      <c r="I146" s="1">
        <v>0</v>
      </c>
      <c r="J146" s="3" t="s">
        <v>16</v>
      </c>
      <c r="K146" s="2" t="str">
        <f>J146*681.41</f>
        <v>0</v>
      </c>
      <c r="L146" s="5"/>
    </row>
    <row r="147" spans="1:12" outlineLevel="4">
      <c r="A147" s="1"/>
      <c r="B147" s="1">
        <v>957211</v>
      </c>
      <c r="C147" s="1" t="s">
        <v>482</v>
      </c>
      <c r="D147" s="1" t="s">
        <v>483</v>
      </c>
      <c r="E147" s="2" t="s">
        <v>484</v>
      </c>
      <c r="F147" s="2" t="s">
        <v>485</v>
      </c>
      <c r="G147" s="2">
        <v>0</v>
      </c>
      <c r="H147" s="2">
        <v>0</v>
      </c>
      <c r="I147" s="1">
        <v>0</v>
      </c>
      <c r="J147" s="3" t="s">
        <v>16</v>
      </c>
      <c r="K147" s="2" t="str">
        <f>J147*1005.25</f>
        <v>0</v>
      </c>
      <c r="L147" s="5"/>
    </row>
    <row r="148" spans="1:12" outlineLevel="4">
      <c r="A148" s="1"/>
      <c r="B148" s="1">
        <v>957212</v>
      </c>
      <c r="C148" s="1" t="s">
        <v>486</v>
      </c>
      <c r="D148" s="1" t="s">
        <v>487</v>
      </c>
      <c r="E148" s="2" t="s">
        <v>488</v>
      </c>
      <c r="F148" s="2" t="s">
        <v>489</v>
      </c>
      <c r="G148" s="2">
        <v>0</v>
      </c>
      <c r="H148" s="2">
        <v>0</v>
      </c>
      <c r="I148" s="1">
        <v>0</v>
      </c>
      <c r="J148" s="3" t="s">
        <v>16</v>
      </c>
      <c r="K148" s="2" t="str">
        <f>J148*1460.21</f>
        <v>0</v>
      </c>
      <c r="L148" s="5"/>
    </row>
    <row r="149" spans="1:12" outlineLevel="4">
      <c r="A149" s="1"/>
      <c r="B149" s="1">
        <v>957213</v>
      </c>
      <c r="C149" s="1" t="s">
        <v>490</v>
      </c>
      <c r="D149" s="1" t="s">
        <v>491</v>
      </c>
      <c r="E149" s="2" t="s">
        <v>492</v>
      </c>
      <c r="F149" s="2" t="s">
        <v>493</v>
      </c>
      <c r="G149" s="2">
        <v>0</v>
      </c>
      <c r="H149" s="2">
        <v>0</v>
      </c>
      <c r="I149" s="1">
        <v>0</v>
      </c>
      <c r="J149" s="3" t="s">
        <v>16</v>
      </c>
      <c r="K149" s="2" t="str">
        <f>J149*2133.29</f>
        <v>0</v>
      </c>
      <c r="L149" s="5"/>
    </row>
    <row r="150" spans="1:12" outlineLevel="4">
      <c r="A150" s="1"/>
      <c r="B150" s="1">
        <v>957214</v>
      </c>
      <c r="C150" s="1" t="s">
        <v>494</v>
      </c>
      <c r="D150" s="1" t="s">
        <v>495</v>
      </c>
      <c r="E150" s="2" t="s">
        <v>496</v>
      </c>
      <c r="F150" s="2" t="s">
        <v>497</v>
      </c>
      <c r="G150" s="2" t="s">
        <v>138</v>
      </c>
      <c r="H150" s="2">
        <v>0</v>
      </c>
      <c r="I150" s="1">
        <v>0</v>
      </c>
      <c r="J150" s="3" t="s">
        <v>16</v>
      </c>
      <c r="K150" s="2" t="str">
        <f>J150*60.37</f>
        <v>0</v>
      </c>
      <c r="L150" s="5"/>
    </row>
    <row r="151" spans="1:12" outlineLevel="4">
      <c r="A151" s="1"/>
      <c r="B151" s="1">
        <v>957215</v>
      </c>
      <c r="C151" s="1" t="s">
        <v>498</v>
      </c>
      <c r="D151" s="1" t="s">
        <v>499</v>
      </c>
      <c r="E151" s="2" t="s">
        <v>500</v>
      </c>
      <c r="F151" s="2" t="s">
        <v>501</v>
      </c>
      <c r="G151" s="2" t="s">
        <v>58</v>
      </c>
      <c r="H151" s="2">
        <v>0</v>
      </c>
      <c r="I151" s="1">
        <v>0</v>
      </c>
      <c r="J151" s="3" t="s">
        <v>16</v>
      </c>
      <c r="K151" s="2" t="str">
        <f>J151*96.16</f>
        <v>0</v>
      </c>
      <c r="L151" s="5"/>
    </row>
    <row r="152" spans="1:12" outlineLevel="4">
      <c r="A152" s="1"/>
      <c r="B152" s="1">
        <v>957216</v>
      </c>
      <c r="C152" s="1" t="s">
        <v>502</v>
      </c>
      <c r="D152" s="1" t="s">
        <v>503</v>
      </c>
      <c r="E152" s="2" t="s">
        <v>504</v>
      </c>
      <c r="F152" s="2" t="s">
        <v>505</v>
      </c>
      <c r="G152" s="2" t="s">
        <v>102</v>
      </c>
      <c r="H152" s="2">
        <v>0</v>
      </c>
      <c r="I152" s="1">
        <v>0</v>
      </c>
      <c r="J152" s="3" t="s">
        <v>16</v>
      </c>
      <c r="K152" s="2" t="str">
        <f>J152*152.35</f>
        <v>0</v>
      </c>
      <c r="L152" s="5"/>
    </row>
    <row r="153" spans="1:12" outlineLevel="4">
      <c r="A153" s="1"/>
      <c r="B153" s="1">
        <v>957217</v>
      </c>
      <c r="C153" s="1" t="s">
        <v>506</v>
      </c>
      <c r="D153" s="1" t="s">
        <v>507</v>
      </c>
      <c r="E153" s="2" t="s">
        <v>508</v>
      </c>
      <c r="F153" s="2" t="s">
        <v>509</v>
      </c>
      <c r="G153" s="2">
        <v>0</v>
      </c>
      <c r="H153" s="2">
        <v>0</v>
      </c>
      <c r="I153" s="1">
        <v>0</v>
      </c>
      <c r="J153" s="3" t="s">
        <v>16</v>
      </c>
      <c r="K153" s="2" t="str">
        <f>J153*233.10</f>
        <v>0</v>
      </c>
      <c r="L153" s="5"/>
    </row>
    <row r="154" spans="1:12" outlineLevel="4">
      <c r="A154" s="1"/>
      <c r="B154" s="1">
        <v>957218</v>
      </c>
      <c r="C154" s="1" t="s">
        <v>510</v>
      </c>
      <c r="D154" s="1" t="s">
        <v>511</v>
      </c>
      <c r="E154" s="2" t="s">
        <v>512</v>
      </c>
      <c r="F154" s="2" t="s">
        <v>513</v>
      </c>
      <c r="G154" s="2">
        <v>0</v>
      </c>
      <c r="H154" s="2">
        <v>0</v>
      </c>
      <c r="I154" s="1">
        <v>0</v>
      </c>
      <c r="J154" s="3" t="s">
        <v>16</v>
      </c>
      <c r="K154" s="2" t="str">
        <f>J154*366.30</f>
        <v>0</v>
      </c>
      <c r="L154" s="5"/>
    </row>
    <row r="155" spans="1:12" outlineLevel="4">
      <c r="A155" s="1"/>
      <c r="B155" s="1">
        <v>957219</v>
      </c>
      <c r="C155" s="1" t="s">
        <v>514</v>
      </c>
      <c r="D155" s="1" t="s">
        <v>515</v>
      </c>
      <c r="E155" s="2" t="s">
        <v>516</v>
      </c>
      <c r="F155" s="2" t="s">
        <v>517</v>
      </c>
      <c r="G155" s="2">
        <v>0</v>
      </c>
      <c r="H155" s="2">
        <v>0</v>
      </c>
      <c r="I155" s="1">
        <v>0</v>
      </c>
      <c r="J155" s="3" t="s">
        <v>16</v>
      </c>
      <c r="K155" s="2" t="str">
        <f>J155*574.43</f>
        <v>0</v>
      </c>
      <c r="L155" s="5"/>
    </row>
    <row r="156" spans="1:12" outlineLevel="4">
      <c r="A156" s="1"/>
      <c r="B156" s="1">
        <v>957220</v>
      </c>
      <c r="C156" s="1" t="s">
        <v>518</v>
      </c>
      <c r="D156" s="1" t="s">
        <v>519</v>
      </c>
      <c r="E156" s="2" t="s">
        <v>520</v>
      </c>
      <c r="F156" s="2" t="s">
        <v>521</v>
      </c>
      <c r="G156" s="2">
        <v>0</v>
      </c>
      <c r="H156" s="2">
        <v>0</v>
      </c>
      <c r="I156" s="1">
        <v>0</v>
      </c>
      <c r="J156" s="3" t="s">
        <v>16</v>
      </c>
      <c r="K156" s="2" t="str">
        <f>J156*840.83</f>
        <v>0</v>
      </c>
      <c r="L156" s="5"/>
    </row>
    <row r="157" spans="1:12" outlineLevel="4">
      <c r="A157" s="1"/>
      <c r="B157" s="1">
        <v>957221</v>
      </c>
      <c r="C157" s="1" t="s">
        <v>522</v>
      </c>
      <c r="D157" s="1" t="s">
        <v>523</v>
      </c>
      <c r="E157" s="2" t="s">
        <v>524</v>
      </c>
      <c r="F157" s="2" t="s">
        <v>525</v>
      </c>
      <c r="G157" s="2">
        <v>0</v>
      </c>
      <c r="H157" s="2">
        <v>0</v>
      </c>
      <c r="I157" s="1">
        <v>0</v>
      </c>
      <c r="J157" s="3" t="s">
        <v>16</v>
      </c>
      <c r="K157" s="2" t="str">
        <f>J157*1238.35</f>
        <v>0</v>
      </c>
      <c r="L157" s="5"/>
    </row>
    <row r="158" spans="1:12" outlineLevel="4">
      <c r="A158" s="1"/>
      <c r="B158" s="1">
        <v>957222</v>
      </c>
      <c r="C158" s="1" t="s">
        <v>526</v>
      </c>
      <c r="D158" s="1" t="s">
        <v>527</v>
      </c>
      <c r="E158" s="2" t="s">
        <v>528</v>
      </c>
      <c r="F158" s="2" t="s">
        <v>529</v>
      </c>
      <c r="G158" s="2">
        <v>0</v>
      </c>
      <c r="H158" s="2">
        <v>0</v>
      </c>
      <c r="I158" s="1">
        <v>0</v>
      </c>
      <c r="J158" s="3" t="s">
        <v>16</v>
      </c>
      <c r="K158" s="2" t="str">
        <f>J158*1800.29</f>
        <v>0</v>
      </c>
      <c r="L15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76:K76"/>
    <mergeCell ref="A119:K1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2026-06-22T07:41:44+03:00</dcterms:created>
  <dcterms:modified xsi:type="dcterms:W3CDTF">2026-06-22T07:41:44+03:00</dcterms:modified>
  <dc:title>Untitled Spreadsheet</dc:title>
  <dc:description/>
  <dc:subject/>
  <cp:keywords/>
  <cp:category/>
</cp:coreProperties>
</file>