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<sst xmlns="http://schemas.openxmlformats.org/spreadsheetml/2006/main" uniqueCount="1163">
  <si>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</si>
  <si>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</si>
  <si>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</si>
  <si>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</si>
  <si>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</si>
  <si>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</si>
  <si>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</si>
  <si>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</si>
  <si>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</si>
  <si>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</si>
  <si>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</si>
  <si>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Фитинги полипропиленовые</t>
  </si>
  <si>
    <t>Фитинги полипропиленовые VALTEC</t>
  </si>
  <si>
    <t>VLC-330001</t>
  </si>
  <si>
    <t>VTp.701.0.02004</t>
  </si>
  <si>
    <t>Соединитель PPR с переходом на нар. р. 20х1/2"   (10 /350шт)</t>
  </si>
  <si>
    <t>167.00 руб.</t>
  </si>
  <si>
    <t>&gt;500</t>
  </si>
  <si>
    <t>&gt;5000</t>
  </si>
  <si>
    <t>шт</t>
  </si>
  <si>
    <t>VLC-330002</t>
  </si>
  <si>
    <t>VTp.701.0.02005</t>
  </si>
  <si>
    <t>Соединитель PPR с переходом на нар. р. 20х3/4"  (10 /220шт)</t>
  </si>
  <si>
    <t>217.00 руб.</t>
  </si>
  <si>
    <t>&gt;50</t>
  </si>
  <si>
    <t>&gt;1000</t>
  </si>
  <si>
    <t>VLC-330003</t>
  </si>
  <si>
    <t>VTp.701.0.02504</t>
  </si>
  <si>
    <t>Соединитель PPR с переходом на нар. р. 25х1/2"  (10 /270шт)</t>
  </si>
  <si>
    <t>171.00 руб.</t>
  </si>
  <si>
    <t>&gt;10</t>
  </si>
  <si>
    <t>VLC-330004</t>
  </si>
  <si>
    <t>VTp.701.0.02505</t>
  </si>
  <si>
    <t>Соединитель PPR с переходом на нар. р. 25х3/4"  (10 /200шт)</t>
  </si>
  <si>
    <t>254.00 руб.</t>
  </si>
  <si>
    <t>VLC-330005</t>
  </si>
  <si>
    <t>VTp.701.0.03204</t>
  </si>
  <si>
    <t>Соединитель PPR с переходом на нар. р. 32х1/2"  (5 /155шт)</t>
  </si>
  <si>
    <t>197.00 руб.</t>
  </si>
  <si>
    <t>&gt;100</t>
  </si>
  <si>
    <t>VLC-330006</t>
  </si>
  <si>
    <t>VTp.701.0.03205</t>
  </si>
  <si>
    <t>Соединитель PPR с переходом на нар. р. 32х3/4"  (5 /150шт)</t>
  </si>
  <si>
    <t>270.00 руб.</t>
  </si>
  <si>
    <t>VLC-330007</t>
  </si>
  <si>
    <t>VTp.701.0.03206</t>
  </si>
  <si>
    <t>Соединитель PPR с переходом на нар. р. 32х1"  (5 /135шт)</t>
  </si>
  <si>
    <t>436.00 руб.</t>
  </si>
  <si>
    <t>VLC-330008</t>
  </si>
  <si>
    <t>VTp.702.0.02004</t>
  </si>
  <si>
    <t>Соединитель PPR с переходом на вн. р. 20х1/2"  (10 /360шт)</t>
  </si>
  <si>
    <t>120.00 руб.</t>
  </si>
  <si>
    <t>VLC-330009</t>
  </si>
  <si>
    <t>VTp.702.0.02005</t>
  </si>
  <si>
    <t>Соединитель PPR с переходом на вн. р. 20х3/4"  (10 /300шт)</t>
  </si>
  <si>
    <t>&gt;25</t>
  </si>
  <si>
    <t>VLC-330010</t>
  </si>
  <si>
    <t>VTp.702.0.02504</t>
  </si>
  <si>
    <t>Соединитель PPR с переходом на вн. р. 25х1/2"  (10 /330шт)</t>
  </si>
  <si>
    <t>126.00 руб.</t>
  </si>
  <si>
    <t>VLC-330011</t>
  </si>
  <si>
    <t>VTp.702.0.02505</t>
  </si>
  <si>
    <t>Соединитель PPR с переходом на вн. р. 25х3/4"  (10 /200шт)</t>
  </si>
  <si>
    <t>187.00 руб.</t>
  </si>
  <si>
    <t>VLC-330012</t>
  </si>
  <si>
    <t>VTp.702.0.03204</t>
  </si>
  <si>
    <t>Соединитель PPR с переходом на вн. р. 32х1/2"   (5 /180шт)</t>
  </si>
  <si>
    <t>164.00 руб.</t>
  </si>
  <si>
    <t>VLC-330013</t>
  </si>
  <si>
    <t>VTp.702.0.03205</t>
  </si>
  <si>
    <t>Соединитель PPR с переходом на вн. р. 32х3/4"   (5 /210шт)</t>
  </si>
  <si>
    <t>193.00 руб.</t>
  </si>
  <si>
    <t>VLC-330014</t>
  </si>
  <si>
    <t>VTp.702.0.03206</t>
  </si>
  <si>
    <t>Соединитель PPR с переходом на вн. р. 32х1"  (5 /160шт)</t>
  </si>
  <si>
    <t>307.00 руб.</t>
  </si>
  <si>
    <t>VLC-330015</t>
  </si>
  <si>
    <t>VTp.703.0.020</t>
  </si>
  <si>
    <t>Муфта PPR 20мм  (10 /480шт)</t>
  </si>
  <si>
    <t>12.00 руб.</t>
  </si>
  <si>
    <t>VLC-330016</t>
  </si>
  <si>
    <t>VTp.703.0.025</t>
  </si>
  <si>
    <t>Муфта PPR 25мм   (10 /360шт)</t>
  </si>
  <si>
    <t>15.00 руб.</t>
  </si>
  <si>
    <t>VLC-330017</t>
  </si>
  <si>
    <t>VTp.703.0.032</t>
  </si>
  <si>
    <t>Муфта PPR 32мм (5 /225шт)</t>
  </si>
  <si>
    <t>24.00 руб.</t>
  </si>
  <si>
    <t>VLC-330018</t>
  </si>
  <si>
    <t>VTp.703.0.040</t>
  </si>
  <si>
    <t>Муфта PPR 40мм  (5 /130шт)</t>
  </si>
  <si>
    <t>43.00 руб.</t>
  </si>
  <si>
    <t>VLC-330019</t>
  </si>
  <si>
    <t>VTp.703.0.050</t>
  </si>
  <si>
    <t>Муфта PPR 50мм  (5 /80шт)</t>
  </si>
  <si>
    <t>71.00 руб.</t>
  </si>
  <si>
    <t>VLC-330020</t>
  </si>
  <si>
    <t>VTp.703.0.063</t>
  </si>
  <si>
    <t>Муфта PPR 63 (2 /46шт)</t>
  </si>
  <si>
    <t>140.00 руб.</t>
  </si>
  <si>
    <t>VLC-330021</t>
  </si>
  <si>
    <t>VTp.703.0.075</t>
  </si>
  <si>
    <t>Муфта PPR 75мм   (2 /24шт)</t>
  </si>
  <si>
    <t>274.00 руб.</t>
  </si>
  <si>
    <t>VLC-330022</t>
  </si>
  <si>
    <t>VTp.703.0.090</t>
  </si>
  <si>
    <t>Муфта PPR 90мм   (2 /16шт)</t>
  </si>
  <si>
    <t>445.00 руб.</t>
  </si>
  <si>
    <t>VLC-330023</t>
  </si>
  <si>
    <t>VTp.704.0.025020</t>
  </si>
  <si>
    <t>Муфта переходная PPR 25-20мм, нар-вн  (10 /600шт)</t>
  </si>
  <si>
    <t>13.00 руб.</t>
  </si>
  <si>
    <t>VLC-330024</t>
  </si>
  <si>
    <t>VTp.704.0.032020</t>
  </si>
  <si>
    <t>Муфта переходная PPR 32-20мм, нар-вн   (5 /360шт)</t>
  </si>
  <si>
    <t>14.00 руб.</t>
  </si>
  <si>
    <t>VLC-330025</t>
  </si>
  <si>
    <t>VTp.704.0.032025</t>
  </si>
  <si>
    <t>Муфта переходная PPR 32-25мм, нар-вн  (5 /300шт)</t>
  </si>
  <si>
    <t>17.00 руб.</t>
  </si>
  <si>
    <t>VLC-330026</t>
  </si>
  <si>
    <t>VTp.704.0.040020</t>
  </si>
  <si>
    <t>Муфта переходная PPR 40-20мм, нар-вн  (5 /270шт)</t>
  </si>
  <si>
    <t>23.00 руб.</t>
  </si>
  <si>
    <t>VLC-330027</t>
  </si>
  <si>
    <t>VTp.704.0.040025</t>
  </si>
  <si>
    <t>Муфта переходная PPR 40-25мм, нар-вн  (5 /250шт)</t>
  </si>
  <si>
    <t>25.00 руб.</t>
  </si>
  <si>
    <t>VLC-330028</t>
  </si>
  <si>
    <t>VTp.704.0.040032</t>
  </si>
  <si>
    <t>Муфта переходная PPR 40-32мм, нар-вн  (5 /200шт)</t>
  </si>
  <si>
    <t>28.00 руб.</t>
  </si>
  <si>
    <t>VLC-330029</t>
  </si>
  <si>
    <t>VTp.704.0.050020</t>
  </si>
  <si>
    <t>Муфта переходная PPR 50-20мм, нар-вн  (5 /180шт)</t>
  </si>
  <si>
    <t>35.00 руб.</t>
  </si>
  <si>
    <t>VLC-330030</t>
  </si>
  <si>
    <t>VTp.704.0.050025</t>
  </si>
  <si>
    <t>Муфта переходная PPR 50-25мм, нар-вн  (5 /170шт)</t>
  </si>
  <si>
    <t>40.00 руб.</t>
  </si>
  <si>
    <t>VLC-330031</t>
  </si>
  <si>
    <t>VTp.704.0.050032</t>
  </si>
  <si>
    <t>Муфта переходная PPR 50-32мм, нар-вн  (5 /140шт)</t>
  </si>
  <si>
    <t>44.00 руб.</t>
  </si>
  <si>
    <t>VLC-330032</t>
  </si>
  <si>
    <t>VTp.704.0.050040</t>
  </si>
  <si>
    <t>Муфта переходная PPR 50-40мм, нар-вн  (5 /120шт)</t>
  </si>
  <si>
    <t>53.00 руб.</t>
  </si>
  <si>
    <t>VLC-330033</t>
  </si>
  <si>
    <t>VTp.704.0.063020</t>
  </si>
  <si>
    <t>Муфта переходная PPR 63-20мм, нар-вн  (5 /110шт)</t>
  </si>
  <si>
    <t>65.00 руб.</t>
  </si>
  <si>
    <t>VLC-330034</t>
  </si>
  <si>
    <t>VTp.704.0.063025</t>
  </si>
  <si>
    <t>Муфта переходная PPR 63-25мм, нар-вн  (5 /115шт)</t>
  </si>
  <si>
    <t>58.00 руб.</t>
  </si>
  <si>
    <t>VLC-330035</t>
  </si>
  <si>
    <t>VTp.704.0.063032</t>
  </si>
  <si>
    <t>Муфта переходная PPR 63-32мм, нар-вн  (5 /90шт)</t>
  </si>
  <si>
    <t>61.00 руб.</t>
  </si>
  <si>
    <t>VLC-330036</t>
  </si>
  <si>
    <t>VTp.704.0.063040</t>
  </si>
  <si>
    <t>Муфта переходная PPR 63-40мм, нар-вн  (5 /80шт)</t>
  </si>
  <si>
    <t>75.00 руб.</t>
  </si>
  <si>
    <t>VLC-330037</t>
  </si>
  <si>
    <t>VTp.704.0.063050</t>
  </si>
  <si>
    <t>Муфта переходная PPR 63-50мм, нар-вн  (5 /70шт)</t>
  </si>
  <si>
    <t>87.00 руб.</t>
  </si>
  <si>
    <t>VLC-330038</t>
  </si>
  <si>
    <t>VTp.704.0.075050</t>
  </si>
  <si>
    <t>Муфта переходная PPR 75-50мм, нар-вн   (2 /60шт)</t>
  </si>
  <si>
    <t>116.00 руб.</t>
  </si>
  <si>
    <t>VLC-330039</t>
  </si>
  <si>
    <t>VTp.704.0.075063</t>
  </si>
  <si>
    <t>Муфта переходная PPR 75-63мм, нар-вн   (2 /42шт)</t>
  </si>
  <si>
    <t>175.00 руб.</t>
  </si>
  <si>
    <t>VLC-330040</t>
  </si>
  <si>
    <t>VTp.704.0.090063</t>
  </si>
  <si>
    <t>Муфта переходная PPR 90-63мм, нар-вн   (2 /36шт)</t>
  </si>
  <si>
    <t>232.00 руб.</t>
  </si>
  <si>
    <t>VLC-330041</t>
  </si>
  <si>
    <t>VTp.704.0.090075</t>
  </si>
  <si>
    <t>Муфта переходная PPR 90-75мм, нар-вн   (2 /20шт)</t>
  </si>
  <si>
    <t>226.00 руб.</t>
  </si>
  <si>
    <t>VLC-330042</t>
  </si>
  <si>
    <t>VTp.705.0.025020</t>
  </si>
  <si>
    <t>Муфта переходная PPR 25-20мм  (10 /440шт)</t>
  </si>
  <si>
    <t>VLC-330043</t>
  </si>
  <si>
    <t>VTp.705.0.032020</t>
  </si>
  <si>
    <t>Муфта переходная PPR 32-20мм  (5 /255шт)</t>
  </si>
  <si>
    <t>18.00 руб.</t>
  </si>
  <si>
    <t>VLC-330044</t>
  </si>
  <si>
    <t>VTp.705.0.032025</t>
  </si>
  <si>
    <t>Муфта переходная PPR 32-25мм  (5 /240шт)</t>
  </si>
  <si>
    <t>21.00 руб.</t>
  </si>
  <si>
    <t>VLC-330045</t>
  </si>
  <si>
    <t>VTp.705.0.040020</t>
  </si>
  <si>
    <t>Муфта переходная PPR 40-20мм   (5 /180шт)</t>
  </si>
  <si>
    <t>31.00 руб.</t>
  </si>
  <si>
    <t>VLC-330046</t>
  </si>
  <si>
    <t>VTp.705.0.040025</t>
  </si>
  <si>
    <t>Муфта переходная PPR 40-25мм  (5 /150шт)</t>
  </si>
  <si>
    <t>32.00 руб.</t>
  </si>
  <si>
    <t>VLC-330047</t>
  </si>
  <si>
    <t>VTp.705.0.040032</t>
  </si>
  <si>
    <t>Муфта переходная PPR 40-32мм  (5 /140шт)</t>
  </si>
  <si>
    <t>VLC-330048</t>
  </si>
  <si>
    <t>VTp.705.0.050020</t>
  </si>
  <si>
    <t>Муфта переходная PPR 50-20мм  (5 /110шт)</t>
  </si>
  <si>
    <t>52.00 руб.</t>
  </si>
  <si>
    <t>VLC-330049</t>
  </si>
  <si>
    <t>VTp.705.0.050025</t>
  </si>
  <si>
    <t>Муфта переходная PPR 50-25мм  (5 /110шт)</t>
  </si>
  <si>
    <t>49.00 руб.</t>
  </si>
  <si>
    <t>VLC-330050</t>
  </si>
  <si>
    <t>VTp.705.0.050032</t>
  </si>
  <si>
    <t>Муфта переходная PPR 50-32мм  (5 /100шт)</t>
  </si>
  <si>
    <t>60.00 руб.</t>
  </si>
  <si>
    <t>VLC-330051</t>
  </si>
  <si>
    <t>VTp.705.0.050040</t>
  </si>
  <si>
    <t>Муфта переходная PPR 50-40мм  (5 /80шт)</t>
  </si>
  <si>
    <t>VLC-330052</t>
  </si>
  <si>
    <t>VTp.705.0.063020</t>
  </si>
  <si>
    <t>Муфта переходная PPR 63-20мм   (2 /66шт)</t>
  </si>
  <si>
    <t>86.00 руб.</t>
  </si>
  <si>
    <t>VLC-330053</t>
  </si>
  <si>
    <t>VTp.705.0.063025</t>
  </si>
  <si>
    <t>Муфта переходная PPR 63-25мм  (2 /66шт)</t>
  </si>
  <si>
    <t>103.00 руб.</t>
  </si>
  <si>
    <t>VLC-330054</t>
  </si>
  <si>
    <t>VTp.705.0.063032</t>
  </si>
  <si>
    <t>Муфта переходная PPR 63-32мм   (2 /72шт)</t>
  </si>
  <si>
    <t>102.00 руб.</t>
  </si>
  <si>
    <t>VLC-330055</t>
  </si>
  <si>
    <t>VTp.705.0.063040</t>
  </si>
  <si>
    <t>Муфта переходная PPR 63-40мм  (2 /66шт)</t>
  </si>
  <si>
    <t>VLC-330056</t>
  </si>
  <si>
    <t>VTp.705.0.063050</t>
  </si>
  <si>
    <t>Муфта переходная PPR 63-50мм   (2 /48шт)</t>
  </si>
  <si>
    <t>119.00 руб.</t>
  </si>
  <si>
    <t>VLC-330057</t>
  </si>
  <si>
    <t>VTp.705.0.075032</t>
  </si>
  <si>
    <t>Муфта переходная PPR 75-32мм   (2 /36шт)</t>
  </si>
  <si>
    <t>236.00 руб.</t>
  </si>
  <si>
    <t>VLC-330058</t>
  </si>
  <si>
    <t>VTp.705.0.075040</t>
  </si>
  <si>
    <t>Муфта переходная PPR 75-40мм   (2 /36шт)</t>
  </si>
  <si>
    <t>262.00 руб.</t>
  </si>
  <si>
    <t>VLC-330059</t>
  </si>
  <si>
    <t>VTp.705.0.075050</t>
  </si>
  <si>
    <t>Муфта переходная PPR 75-50мм  (5 /40шт)</t>
  </si>
  <si>
    <t>143.00 руб.</t>
  </si>
  <si>
    <t>VLC-330060</t>
  </si>
  <si>
    <t>VTp.705.0.075063</t>
  </si>
  <si>
    <t>Муфта переходная PPR 75-63мм  (2 /26шт)</t>
  </si>
  <si>
    <t>199.00 руб.</t>
  </si>
  <si>
    <t>VLC-330061</t>
  </si>
  <si>
    <t>VTp.705.0.090050</t>
  </si>
  <si>
    <t>Муфта переходная PPR 90-50мм   (2 /18шт)</t>
  </si>
  <si>
    <t>377.00 руб.</t>
  </si>
  <si>
    <t>VLC-330062</t>
  </si>
  <si>
    <t>VTp.705.0.090063</t>
  </si>
  <si>
    <t>Муфта переходная PPR 90-63мм   (2 /24шт)</t>
  </si>
  <si>
    <t>297.00 руб.</t>
  </si>
  <si>
    <t>VLC-330063</t>
  </si>
  <si>
    <t>VTp.705.0.090075</t>
  </si>
  <si>
    <t>Муфта переходная PPR 90-75мм   (2 /16шт)</t>
  </si>
  <si>
    <t>356.00 руб.</t>
  </si>
  <si>
    <t>VLC-330064</t>
  </si>
  <si>
    <t>VTp.706.0.03206</t>
  </si>
  <si>
    <t>Соединитель PPR под ключ с переходом на вн. р. 32х1"  (5 /75шт)</t>
  </si>
  <si>
    <t>463.00 руб.</t>
  </si>
  <si>
    <t>VLC-330065</t>
  </si>
  <si>
    <t>VTp.706.0.04006</t>
  </si>
  <si>
    <t>Соединитель PPR под ключ с переходом на вн. р. 40х1"   (5 /90шт)</t>
  </si>
  <si>
    <t>500.00 руб.</t>
  </si>
  <si>
    <t>VLC-330066</t>
  </si>
  <si>
    <t>VTp.706.0.04007</t>
  </si>
  <si>
    <t>Соединитель PPR под ключ с переходом на вн. р. 40х1 1/4"  (5 /70шт)</t>
  </si>
  <si>
    <t>820.00 руб.</t>
  </si>
  <si>
    <t>VLC-330067</t>
  </si>
  <si>
    <t>VTp.706.0.05008</t>
  </si>
  <si>
    <t>Соединитель PPR под ключ с переходом на вн. р. 50х1 1/2"  (5 /45шт)</t>
  </si>
  <si>
    <t>1 005.00 руб.</t>
  </si>
  <si>
    <t>VLC-330068</t>
  </si>
  <si>
    <t>VTp.706.0.06309</t>
  </si>
  <si>
    <t>Соединитель PPR под ключ с переходом на вн. р. 63х2"  (2 /24шт)</t>
  </si>
  <si>
    <t>1 689.00 руб.</t>
  </si>
  <si>
    <t>VLC-330069</t>
  </si>
  <si>
    <t>VTp.706.0.07510</t>
  </si>
  <si>
    <t>Соединитель PPR под ключ с переходом на вн. р. 75х2 1/2"   (1 /12шт)</t>
  </si>
  <si>
    <t>2 948.00 руб.</t>
  </si>
  <si>
    <t>VLC-330070</t>
  </si>
  <si>
    <t>VTp.706.0.09011</t>
  </si>
  <si>
    <t>Соединитель PPR под ключ с переходом на вн. р. 90х3"  (5 /10шт)</t>
  </si>
  <si>
    <t>4 691.00 руб.</t>
  </si>
  <si>
    <t>VLC-330071</t>
  </si>
  <si>
    <t>VTp.706.0.11012</t>
  </si>
  <si>
    <t>Соединитель полипропиленовый  под ключ с пер. на вн. р. 110х4"   (1 /10шт)</t>
  </si>
  <si>
    <t>4 948.00 руб.</t>
  </si>
  <si>
    <t>VLC-330072</t>
  </si>
  <si>
    <t>VTp.707.0.03206</t>
  </si>
  <si>
    <t>Соединитель PPR под ключ с переходом на нар. р. 32х1"  (5 /75шт)</t>
  </si>
  <si>
    <t>529.00 руб.</t>
  </si>
  <si>
    <t>VLC-330073</t>
  </si>
  <si>
    <t>VTp.707.0.04006</t>
  </si>
  <si>
    <t>Соединитель PPR под ключ с переходом на нар. р. 40х1"  (5 /80шт)</t>
  </si>
  <si>
    <t>625.00 руб.</t>
  </si>
  <si>
    <t>VLC-330074</t>
  </si>
  <si>
    <t>VTp.707.0.04007</t>
  </si>
  <si>
    <t>Соединитель PPR под ключ с переходом на нар. р. 40х1 1/4"  (5 /60шт)</t>
  </si>
  <si>
    <t>937.00 руб.</t>
  </si>
  <si>
    <t>VLC-330075</t>
  </si>
  <si>
    <t>VTp.707.0.05008</t>
  </si>
  <si>
    <t>Соединитель PPR под ключ с переходом на нар. р. 50х1 1/2"  (5 /40шт)</t>
  </si>
  <si>
    <t>1 238.00 руб.</t>
  </si>
  <si>
    <t>VLC-330076</t>
  </si>
  <si>
    <t>VTp.707.0.06309</t>
  </si>
  <si>
    <t>Соединитель PPR под ключ с переходом на нар. р. 63х2"  (2 /24шт)</t>
  </si>
  <si>
    <t>2 405.00 руб.</t>
  </si>
  <si>
    <t>VLC-330077</t>
  </si>
  <si>
    <t>VTp.707.0.07510</t>
  </si>
  <si>
    <t>Соединитель PPR под ключ с переходом на нар. р. 75х2 1/2"   (12шт)</t>
  </si>
  <si>
    <t>4 313.00 руб.</t>
  </si>
  <si>
    <t>VLC-330078</t>
  </si>
  <si>
    <t>VTp.707.0.09011</t>
  </si>
  <si>
    <t>Соединитель PPR под ключ с переходом на нар. р. 90х3"   (5шт)</t>
  </si>
  <si>
    <t>5 391.00 руб.</t>
  </si>
  <si>
    <t>VLC-330079</t>
  </si>
  <si>
    <t>VTp.707.0.11012</t>
  </si>
  <si>
    <t>Соединитель полипропиленовый  под ключ с пер. на нар. р. 110х4"   (6шт)</t>
  </si>
  <si>
    <t>5 959.00 руб.</t>
  </si>
  <si>
    <t>VLC-330080</t>
  </si>
  <si>
    <t>VTp.708.0.02004</t>
  </si>
  <si>
    <t>Соединитель PPR с накидной гайкой 20х1/2"  (10 /400шт)</t>
  </si>
  <si>
    <t>168.00 руб.</t>
  </si>
  <si>
    <t>VLC-330081</t>
  </si>
  <si>
    <t>VTp.708.0.02005</t>
  </si>
  <si>
    <t>Соединитель PPR с накидной гайкой 20х3/4"  (10 /330шт)</t>
  </si>
  <si>
    <t>213.00 руб.</t>
  </si>
  <si>
    <t>VLC-330082</t>
  </si>
  <si>
    <t>VTp.708.0.02505</t>
  </si>
  <si>
    <t>Соединитель PPR с накидной гайкой 25х3/4"  (10 /260шт)</t>
  </si>
  <si>
    <t>231.00 руб.</t>
  </si>
  <si>
    <t>VLC-330083</t>
  </si>
  <si>
    <t>VTp.708.0.02506</t>
  </si>
  <si>
    <t>Соединитель PPR с накидной гайкой 25х1"  (5 /100шт)</t>
  </si>
  <si>
    <t>406.00 руб.</t>
  </si>
  <si>
    <t>VLC-330084</t>
  </si>
  <si>
    <t>VTp.708.0.03206</t>
  </si>
  <si>
    <t>Соединитель PPR с накидной гайкой 32х1"   (5 /80шт)</t>
  </si>
  <si>
    <t>435.00 руб.</t>
  </si>
  <si>
    <t>VLC-330085</t>
  </si>
  <si>
    <t>VTp.708.E.02005</t>
  </si>
  <si>
    <t>Соединитель PPR с накидной гайкой 20 х 3/4 евроконус  (10 /170шт)</t>
  </si>
  <si>
    <t>308.00 руб.</t>
  </si>
  <si>
    <t>VLC-330086</t>
  </si>
  <si>
    <t>VTp.708.K.02004</t>
  </si>
  <si>
    <t>Соединитель PPR с накидной гайкой 20 х 1/2" конус  (10 /200шт)</t>
  </si>
  <si>
    <t>257.00 руб.</t>
  </si>
  <si>
    <t>VLC-330087</t>
  </si>
  <si>
    <t>VTp.710.0.02016</t>
  </si>
  <si>
    <t>-Соединитель PPR, для коллектора с переходом на РЕХ 20х16(2,0)   (10 /200шт)</t>
  </si>
  <si>
    <t>326.00 руб.</t>
  </si>
  <si>
    <t>VLC-330088</t>
  </si>
  <si>
    <t>VTp.712.0.020</t>
  </si>
  <si>
    <t>Вентиль PPR 20мм  (10 /50шт)</t>
  </si>
  <si>
    <t>418.00 руб.</t>
  </si>
  <si>
    <t>VLC-330089</t>
  </si>
  <si>
    <t>VTp.712.0.025</t>
  </si>
  <si>
    <t>Вентиль PPR 25мм  (10 /40шт)</t>
  </si>
  <si>
    <t>483.00 руб.</t>
  </si>
  <si>
    <t>VLC-330090</t>
  </si>
  <si>
    <t>VTp.712.0.032</t>
  </si>
  <si>
    <t>Вентиль PPR 32мм  (5 /30шт)</t>
  </si>
  <si>
    <t>581.00 руб.</t>
  </si>
  <si>
    <t>VLC-330091</t>
  </si>
  <si>
    <t>VTp.713.0.020</t>
  </si>
  <si>
    <t>Вентиль PPR хромированный 20мм  (5 /60шт)</t>
  </si>
  <si>
    <t>1 785.00 руб.</t>
  </si>
  <si>
    <t>VLC-330092</t>
  </si>
  <si>
    <t>VTp.713.0.025</t>
  </si>
  <si>
    <t>Вентиль PPR хромированный 25мм  (5 /50шт)</t>
  </si>
  <si>
    <t>943.00 руб.</t>
  </si>
  <si>
    <t>VLC-330093</t>
  </si>
  <si>
    <t>VTp.714.0.020</t>
  </si>
  <si>
    <t>Вентиль прямоточный 20 мм  (5 /100шт)</t>
  </si>
  <si>
    <t>485.00 руб.</t>
  </si>
  <si>
    <t>VLC-330094</t>
  </si>
  <si>
    <t>VTp.714.0.025</t>
  </si>
  <si>
    <t>Вентиль прямоточный 25 мм   (5 /65шт)</t>
  </si>
  <si>
    <t>547.00 руб.</t>
  </si>
  <si>
    <t>VLC-330095</t>
  </si>
  <si>
    <t>VTp.714.0.032</t>
  </si>
  <si>
    <t>Вентиль прямоточный 32 мм   (5 /35шт)</t>
  </si>
  <si>
    <t>960.00 руб.</t>
  </si>
  <si>
    <t>VLC-330096</t>
  </si>
  <si>
    <t>VTp.716.0.020</t>
  </si>
  <si>
    <t>Клапан обратный PPR 20мм   (5 /180шт)</t>
  </si>
  <si>
    <t>VLC-330097</t>
  </si>
  <si>
    <t>VTp.716.0.025</t>
  </si>
  <si>
    <t>Клапан обратный PPR 25мм   (5 /90шт)</t>
  </si>
  <si>
    <t>331.00 руб.</t>
  </si>
  <si>
    <t>VLC-330098</t>
  </si>
  <si>
    <t>VTp.716.0.032</t>
  </si>
  <si>
    <t>Клапан обратный PPR 32мм  (5 /70шт)</t>
  </si>
  <si>
    <t>579.00 руб.</t>
  </si>
  <si>
    <t>VLC-330099</t>
  </si>
  <si>
    <t>VTp.717.0.02004</t>
  </si>
  <si>
    <t>Кран PPR для подключения радиатора прямой 20х1/2"   (5 /90шт)</t>
  </si>
  <si>
    <t>604.00 руб.</t>
  </si>
  <si>
    <t>VLC-330100</t>
  </si>
  <si>
    <t>VTp.717.0.02505</t>
  </si>
  <si>
    <t>Кран PPR для подключения радиатора прямой 25х3/4"   (5 /50шт)</t>
  </si>
  <si>
    <t>932.00 руб.</t>
  </si>
  <si>
    <t>VLC-330101</t>
  </si>
  <si>
    <t>VTp.718.0.02004</t>
  </si>
  <si>
    <t>Кран PPR для подключения радиатора угловой 20х1/2"  (5 /80шт)</t>
  </si>
  <si>
    <t>608.00 руб.</t>
  </si>
  <si>
    <t>VLC-330102</t>
  </si>
  <si>
    <t>VTp.718.0.02505</t>
  </si>
  <si>
    <t>Кран PPR для подключения радиатора угловой 25х3/4"  (5 /30шт)</t>
  </si>
  <si>
    <t>1 033.00 руб.</t>
  </si>
  <si>
    <t>VLC-330103</t>
  </si>
  <si>
    <t>VTp.717.V.02004</t>
  </si>
  <si>
    <t>Клапан PPR для подключения радиатора прямой 20х1/2"   (5 /80шт)</t>
  </si>
  <si>
    <t>647.00 руб.</t>
  </si>
  <si>
    <t>VLC-330104</t>
  </si>
  <si>
    <t>VTp.717.V.02505</t>
  </si>
  <si>
    <t>Клапан PPR для подключения радиатора прямой 25х3/4"   (5 /45шт)</t>
  </si>
  <si>
    <t>1 105.00 руб.</t>
  </si>
  <si>
    <t>VLC-330105</t>
  </si>
  <si>
    <t>VTp.718.V.02004</t>
  </si>
  <si>
    <t>Клапан PPR для подключения радиатора угловой 20х1/2"  (5 /100шт)</t>
  </si>
  <si>
    <t>632.00 руб.</t>
  </si>
  <si>
    <t>VLC-330106</t>
  </si>
  <si>
    <t>VTp.718.V.02505</t>
  </si>
  <si>
    <t>Клапан PPR для подключения радиатора угловой 25х3/4"  (5 /50шт)</t>
  </si>
  <si>
    <t>1 161.00 руб.</t>
  </si>
  <si>
    <t>VLC-330107</t>
  </si>
  <si>
    <t>VTp.721.0.02005</t>
  </si>
  <si>
    <t>Штуцер PPR с накидной гайкой нар.р. 20x3/4  (10 /240шт)</t>
  </si>
  <si>
    <t>183.00 руб.</t>
  </si>
  <si>
    <t>VLC-330108</t>
  </si>
  <si>
    <t>VTp.721.0.02506</t>
  </si>
  <si>
    <t>Штуцер PPR с накидной гайкой нар.р. 25x1  (10 /150шт)</t>
  </si>
  <si>
    <t>225.00 руб.</t>
  </si>
  <si>
    <t>VLC-330109</t>
  </si>
  <si>
    <t>VTp.721.0.03207</t>
  </si>
  <si>
    <t>Штуцер PPR с накидной гайкой нар.р. 32x 1 1/4   (5 /100шт)</t>
  </si>
  <si>
    <t>552.00 руб.</t>
  </si>
  <si>
    <t>VLC-330110</t>
  </si>
  <si>
    <t>VTp.722.0.02005</t>
  </si>
  <si>
    <t>Штуцер PPR с накидной гайкой вн. р. 20х3/4"  (10 /200шт)</t>
  </si>
  <si>
    <t>174.00 руб.</t>
  </si>
  <si>
    <t>VLC-330111</t>
  </si>
  <si>
    <t>VTp.722.0.02506</t>
  </si>
  <si>
    <t>Штуцер PPR с накидной гайкой вн. р.  25х1"  (10 /100шт)</t>
  </si>
  <si>
    <t>278.00 руб.</t>
  </si>
  <si>
    <t>VLC-330112</t>
  </si>
  <si>
    <t>VTp.722.0.03207</t>
  </si>
  <si>
    <t>Штуцер PPR с накидной гайкой вн. резьба  32х1 1/4"  (5 /50шт)</t>
  </si>
  <si>
    <t>503.00 руб.</t>
  </si>
  <si>
    <t>VLC-330113</t>
  </si>
  <si>
    <t>VTp.724.0.02004</t>
  </si>
  <si>
    <t>Планка с водорозетками PPR 20х1/2"  (5 /55шт)</t>
  </si>
  <si>
    <t>371.00 руб.</t>
  </si>
  <si>
    <t>VLC-330114</t>
  </si>
  <si>
    <t>VTp.724.0.02504</t>
  </si>
  <si>
    <t>Планка с водорозетками PPR 25х1/2"  (5 /40шт)</t>
  </si>
  <si>
    <t>VLC-330115</t>
  </si>
  <si>
    <t>VTp.730.P.4000</t>
  </si>
  <si>
    <t>Крепление для коллекторов PPR  (2 /20шт)</t>
  </si>
  <si>
    <t>VLC-330116</t>
  </si>
  <si>
    <t>VTp.731.0.020</t>
  </si>
  <si>
    <t>Тройник PPR 20мм  (10 /280шт)</t>
  </si>
  <si>
    <t>VLC-330117</t>
  </si>
  <si>
    <t>VTp.731.0.025</t>
  </si>
  <si>
    <t>Тройник PPR 25мм  (10 /180шт)</t>
  </si>
  <si>
    <t>VLC-330118</t>
  </si>
  <si>
    <t>VTp.731.0.032</t>
  </si>
  <si>
    <t>Тройник PPR 32мм  (5 /120шт)</t>
  </si>
  <si>
    <t>47.00 руб.</t>
  </si>
  <si>
    <t>VLC-330119</t>
  </si>
  <si>
    <t>VTp.731.0.040</t>
  </si>
  <si>
    <t>Тройник PPR 40мм   (5 /55шт)</t>
  </si>
  <si>
    <t>89.00 руб.</t>
  </si>
  <si>
    <t>VLC-330120</t>
  </si>
  <si>
    <t>VTp.731.0.050</t>
  </si>
  <si>
    <t>Тройник PPR 50мм   (5 /30шт)</t>
  </si>
  <si>
    <t>159.00 руб.</t>
  </si>
  <si>
    <t>VLC-330121</t>
  </si>
  <si>
    <t>VTp.731.0.063</t>
  </si>
  <si>
    <t>Тройник PPR 63мм  (2 /16шт)</t>
  </si>
  <si>
    <t>319.00 руб.</t>
  </si>
  <si>
    <t>VLC-330122</t>
  </si>
  <si>
    <t>VTp.731.0.075</t>
  </si>
  <si>
    <t>Тройник PPR 75мм   (1 /11шт)</t>
  </si>
  <si>
    <t>557.00 руб.</t>
  </si>
  <si>
    <t>VLC-330123</t>
  </si>
  <si>
    <t>VTp.731.0.090</t>
  </si>
  <si>
    <t>Тройник PPR 90мм   (1 /5шт)</t>
  </si>
  <si>
    <t>1 035.00 руб.</t>
  </si>
  <si>
    <t>VLC-330124</t>
  </si>
  <si>
    <t>VTp.732.0.02004</t>
  </si>
  <si>
    <t>Тройник PPR с переходом на вн. р. 20х1/2"  (10 /180шт)</t>
  </si>
  <si>
    <t>161.00 руб.</t>
  </si>
  <si>
    <t>VLC-330125</t>
  </si>
  <si>
    <t>VTp.732.0.02005</t>
  </si>
  <si>
    <t>Тройник PPR с переходом на вн. р. 20х3/4"  (10 /150шт)</t>
  </si>
  <si>
    <t>200.00 руб.</t>
  </si>
  <si>
    <t>VLC-330126</t>
  </si>
  <si>
    <t>VTp.732.0.02504</t>
  </si>
  <si>
    <t>Тройник PPR с переходом на вн. р. 25х1/2"  (10 /160шт)</t>
  </si>
  <si>
    <t>184.00 руб.</t>
  </si>
  <si>
    <t>VLC-330127</t>
  </si>
  <si>
    <t>VTp.732.0.02505</t>
  </si>
  <si>
    <t>Тройник PPR с переходом на вн. р. 25х3/4"  (10 /150шт)</t>
  </si>
  <si>
    <t>221.00 руб.</t>
  </si>
  <si>
    <t>VLC-330128</t>
  </si>
  <si>
    <t>VTp.732.0.03204</t>
  </si>
  <si>
    <t>Тройник PPR с переходом на вн. р. 32х1/2"   (5 /100шт)</t>
  </si>
  <si>
    <t>293.00 руб.</t>
  </si>
  <si>
    <t>VLC-330129</t>
  </si>
  <si>
    <t>VTp.732.0.03205</t>
  </si>
  <si>
    <t>Тройник PPR с переходом на вн. р. 32х3/4"  (5 /75шт)</t>
  </si>
  <si>
    <t>317.00 руб.</t>
  </si>
  <si>
    <t>VLC-330130</t>
  </si>
  <si>
    <t>VTp.732.0.03206</t>
  </si>
  <si>
    <t>Тройник PPR с переходом на вн. р. 32х1"   (5 /80шт)</t>
  </si>
  <si>
    <t>394.00 руб.</t>
  </si>
  <si>
    <t>VLC-330131</t>
  </si>
  <si>
    <t>VTp.733.0.02004</t>
  </si>
  <si>
    <t>Тройник PPR с переходом на нар. р. 20х1/2"  (10 /180шт)</t>
  </si>
  <si>
    <t>202.00 руб.</t>
  </si>
  <si>
    <t>VLC-330132</t>
  </si>
  <si>
    <t>VTp.733.0.02005</t>
  </si>
  <si>
    <t>Тройник PPR с переходом на нар. р. 20х3/4"  (10 /90шт)</t>
  </si>
  <si>
    <t>253.00 руб.</t>
  </si>
  <si>
    <t>VLC-330133</t>
  </si>
  <si>
    <t>VTp.733.0.02504</t>
  </si>
  <si>
    <t>Тройник PPR с переходом на нар. р. 25х1/2"  (10 /90шт)</t>
  </si>
  <si>
    <t>256.00 руб.</t>
  </si>
  <si>
    <t>VLC-330134</t>
  </si>
  <si>
    <t>VTp.733.0.02505</t>
  </si>
  <si>
    <t>Тройник PPR с переходом на нар. р. 25х3/4"   (10 /90шт)</t>
  </si>
  <si>
    <t>VLC-330135</t>
  </si>
  <si>
    <t>VTp.733.0.03204</t>
  </si>
  <si>
    <t>Тройник PPR с переходом на нар. р. 32х1/2"  (5 /90шт)</t>
  </si>
  <si>
    <t>340.00 руб.</t>
  </si>
  <si>
    <t>VLC-330136</t>
  </si>
  <si>
    <t>VTp.733.0.03205</t>
  </si>
  <si>
    <t>Тройник PPR с переходом на нар. р. 32х3/4"   (5 /80шт)</t>
  </si>
  <si>
    <t>376.00 руб.</t>
  </si>
  <si>
    <t>VLC-330137</t>
  </si>
  <si>
    <t>VTp.733.0.03206</t>
  </si>
  <si>
    <t>Тройник PPR с переходом на нар. р. 32х1"  (5 /45шт)</t>
  </si>
  <si>
    <t>468.00 руб.</t>
  </si>
  <si>
    <t>VLC-330138</t>
  </si>
  <si>
    <t>VTp.734.0.04004</t>
  </si>
  <si>
    <t>Тройник PPR для подключения коллекторных соединителей  40 х ½ нар.р.   (5 /80шт)</t>
  </si>
  <si>
    <t>298.00 руб.</t>
  </si>
  <si>
    <t>VLC-330139</t>
  </si>
  <si>
    <t>VTp.734.0.04005</t>
  </si>
  <si>
    <t>Тройник PPR для подключения коллекторных соединителей  40 х 3/4 нар.р.  (5 /80шт)</t>
  </si>
  <si>
    <t>329.00 руб.</t>
  </si>
  <si>
    <t>VLC-330140</t>
  </si>
  <si>
    <t>VTp.735.0.025020020</t>
  </si>
  <si>
    <t>Тройник переходной PPR 25-20-20мм  (10 /200шт)</t>
  </si>
  <si>
    <t>33.00 руб.</t>
  </si>
  <si>
    <t>VLC-330141</t>
  </si>
  <si>
    <t>VTp.735.0.025020025</t>
  </si>
  <si>
    <t>Тройник переходной PPR 25-20-25мм (10 /200шт)</t>
  </si>
  <si>
    <t>29.00 руб.</t>
  </si>
  <si>
    <t>VLC-330142</t>
  </si>
  <si>
    <t>VTp.735.0.032020020</t>
  </si>
  <si>
    <t>Тройник переходной PPR 32-20-20мм  (5 /150шт)</t>
  </si>
  <si>
    <t>42.00 руб.</t>
  </si>
  <si>
    <t>VLC-330143</t>
  </si>
  <si>
    <t>VTp.735.0.032020025</t>
  </si>
  <si>
    <t>Тройник переходной PPR 32-20-25мм  (5 /135шт)</t>
  </si>
  <si>
    <t>VLC-330144</t>
  </si>
  <si>
    <t>VTp.735.0.032020032</t>
  </si>
  <si>
    <t>Тройник переходной PPR 32-20-32мм  (5 /140шт)</t>
  </si>
  <si>
    <t>48.00 руб.</t>
  </si>
  <si>
    <t>VLC-330145</t>
  </si>
  <si>
    <t>VTp.735.0.032025020</t>
  </si>
  <si>
    <t>Тройник переходной PPR 32-25-20мм  (5 /140шт)</t>
  </si>
  <si>
    <t>55.00 руб.</t>
  </si>
  <si>
    <t>VLC-330146</t>
  </si>
  <si>
    <t>VTp.735.0.032025025</t>
  </si>
  <si>
    <t>Тройник переходной PPR 32-25-25мм  (5 /100шт)</t>
  </si>
  <si>
    <t>VLC-330147</t>
  </si>
  <si>
    <t>VTp.735.0.032025032</t>
  </si>
  <si>
    <t>Тройник переходной PPR 32-25-32мм  (5 /120шт)</t>
  </si>
  <si>
    <t>VLC-330148</t>
  </si>
  <si>
    <t>VTp.735.0.040020040</t>
  </si>
  <si>
    <t>Тройник переходной PPR 40-20-40мм   (5 /80шт)</t>
  </si>
  <si>
    <t>VLC-330149</t>
  </si>
  <si>
    <t>VTp.735.0.040025040</t>
  </si>
  <si>
    <t>Тройник переходной PPR 40-25-40мм  (5 /60шт)</t>
  </si>
  <si>
    <t>90.00 руб.</t>
  </si>
  <si>
    <t>VLC-330150</t>
  </si>
  <si>
    <t>VTp.735.0.040032040</t>
  </si>
  <si>
    <t>Тройник переходной PPR 40-32-40мм  (5 /60шт)</t>
  </si>
  <si>
    <t>105.00 руб.</t>
  </si>
  <si>
    <t>VLC-330151</t>
  </si>
  <si>
    <t>VTp.735.0.050020050</t>
  </si>
  <si>
    <t>Тройник переходной PPR 50-20-50мм   (5 /30шт)</t>
  </si>
  <si>
    <t>132.00 руб.</t>
  </si>
  <si>
    <t>VLC-330152</t>
  </si>
  <si>
    <t>VTp.735.0.050025050</t>
  </si>
  <si>
    <t>Тройник переходной PPR 50-25-50мм  (5 /25шт)</t>
  </si>
  <si>
    <t>150.00 руб.</t>
  </si>
  <si>
    <t>VLC-330153</t>
  </si>
  <si>
    <t>VTp.735.0.050032050</t>
  </si>
  <si>
    <t>Тройник переходной PPR 50-32-50мм  (5 /25шт)</t>
  </si>
  <si>
    <t>VLC-330154</t>
  </si>
  <si>
    <t>VTp.735.0.050040050</t>
  </si>
  <si>
    <t>Тройник переходной PPR 50-40-50мм   (5 /25шт)</t>
  </si>
  <si>
    <t>214.00 руб.</t>
  </si>
  <si>
    <t>VLC-330155</t>
  </si>
  <si>
    <t>VTp.735.0.063020063</t>
  </si>
  <si>
    <t>Тройник переходной PPR 63-20-63мм  (2 /24шт)</t>
  </si>
  <si>
    <t>258.00 руб.</t>
  </si>
  <si>
    <t>VLC-330156</t>
  </si>
  <si>
    <t>VTp.735.0.063025063</t>
  </si>
  <si>
    <t>Тройник переходной PPR 63-25-63мм (2 /24шт)</t>
  </si>
  <si>
    <t>276.00 руб.</t>
  </si>
  <si>
    <t>VLC-330157</t>
  </si>
  <si>
    <t>VTp.735.0.063032063</t>
  </si>
  <si>
    <t>Тройник переходной PPR 63-32-63мм  (2 /24шт)</t>
  </si>
  <si>
    <t>289.00 руб.</t>
  </si>
  <si>
    <t>VLC-330158</t>
  </si>
  <si>
    <t>VTp.735.0.063040063</t>
  </si>
  <si>
    <t>Тройник переходной PPR 63-40-63мм (2 /24шт)</t>
  </si>
  <si>
    <t>271.00 руб.</t>
  </si>
  <si>
    <t>VLC-330159</t>
  </si>
  <si>
    <t>VTp.735.0.063050063</t>
  </si>
  <si>
    <t>Тройник переходной PPR 63-50-63мм  (2 /18шт)</t>
  </si>
  <si>
    <t>369.00 руб.</t>
  </si>
  <si>
    <t>VLC-330160</t>
  </si>
  <si>
    <t>VTp.735.0.075040075</t>
  </si>
  <si>
    <t>Тройник переходной PPR 75-40-75мм  (2 /14шт)</t>
  </si>
  <si>
    <t>VLC-330161</t>
  </si>
  <si>
    <t>VTp.735.0.075050075</t>
  </si>
  <si>
    <t>Тройник переходной PPR 75-50-75мм  (2 /12шт)</t>
  </si>
  <si>
    <t>564.00 руб.</t>
  </si>
  <si>
    <t>VLC-330162</t>
  </si>
  <si>
    <t>VTp.735.0.075063075</t>
  </si>
  <si>
    <t>Тройник переходной PPR 75-63-75мм  (2 /10шт)</t>
  </si>
  <si>
    <t>665.00 руб.</t>
  </si>
  <si>
    <t>VLC-330163</t>
  </si>
  <si>
    <t>VTp.738.0.020</t>
  </si>
  <si>
    <t>Тройник PPR двухплоскостной 20мм (10 /280шт)</t>
  </si>
  <si>
    <t>26.00 руб.</t>
  </si>
  <si>
    <t>VLC-330164</t>
  </si>
  <si>
    <t>VTp.738.0.025</t>
  </si>
  <si>
    <t>Тройник PPR двухплоскостной 25мм (10 /160шт)</t>
  </si>
  <si>
    <t>39.00 руб.</t>
  </si>
  <si>
    <t>VLC-330165</t>
  </si>
  <si>
    <t>VTp.738.0.032</t>
  </si>
  <si>
    <t>Тройник PPR двухплоскостной 32мм  (5 /90шт)</t>
  </si>
  <si>
    <t>VLC-330166</t>
  </si>
  <si>
    <t>VTp.741.0.020</t>
  </si>
  <si>
    <t>Крестовина PPR 20мм (10 /200шт)</t>
  </si>
  <si>
    <t>VLC-330167</t>
  </si>
  <si>
    <t>VTp.741.0.025</t>
  </si>
  <si>
    <t>Крестовина PPR 25мм (10 /160шт)</t>
  </si>
  <si>
    <t>VLC-330168</t>
  </si>
  <si>
    <t>VTp.741.0.032</t>
  </si>
  <si>
    <t>Крестовина PPR 32мм  (5 /75шт)</t>
  </si>
  <si>
    <t>82.00 руб.</t>
  </si>
  <si>
    <t>VLC-330169</t>
  </si>
  <si>
    <t>VTp.741.0.040</t>
  </si>
  <si>
    <t>Крестовина PPR 40мм  (5 /45шт)</t>
  </si>
  <si>
    <t>153.00 руб.</t>
  </si>
  <si>
    <t>VLC-330170</t>
  </si>
  <si>
    <t>VTp.741.0.050</t>
  </si>
  <si>
    <t>Крестовина PPR 50мм  (5 /20шт)</t>
  </si>
  <si>
    <t>259.00 руб.</t>
  </si>
  <si>
    <t>VLC-330171</t>
  </si>
  <si>
    <t>VTp.742.0.02004</t>
  </si>
  <si>
    <t>Кран латунный под PPR 20х1/2 вн. р. (с полусгоном) (10 /120шт)</t>
  </si>
  <si>
    <t>788.00 руб.</t>
  </si>
  <si>
    <t>VLC-330172</t>
  </si>
  <si>
    <t>VTp.742.0.02505</t>
  </si>
  <si>
    <t>Кран латунный под PPR 25х3/4 вн. р. (с полусгоном) (6 /72шт)</t>
  </si>
  <si>
    <t>1 299.00 руб.</t>
  </si>
  <si>
    <t>VLC-330173</t>
  </si>
  <si>
    <t>VTp.742.0.03206</t>
  </si>
  <si>
    <t>Кран латунный под PPR 32х1 вн. р. (с полусгоном) (6 /54шт)</t>
  </si>
  <si>
    <t>1 824.00 руб.</t>
  </si>
  <si>
    <t>VLC-330174</t>
  </si>
  <si>
    <t>VTp.742.0.04007</t>
  </si>
  <si>
    <t>Кран латунный под PPR 40х1 1/4 вн. р. (с полусгоном)   (4 /32шт)</t>
  </si>
  <si>
    <t>2 433.00 руб.</t>
  </si>
  <si>
    <t>VLC-330175</t>
  </si>
  <si>
    <t>VTp.743.0.020</t>
  </si>
  <si>
    <t>Кран PPR гор.вода 20мм   (5 /120шт)</t>
  </si>
  <si>
    <t>311.00 руб.</t>
  </si>
  <si>
    <t>VLC-330176</t>
  </si>
  <si>
    <t>VTp.743.0.025</t>
  </si>
  <si>
    <t>Кран PPR гор.вода 25мм  (5 /75шт)</t>
  </si>
  <si>
    <t>516.00 руб.</t>
  </si>
  <si>
    <t>VLC-330177</t>
  </si>
  <si>
    <t>VTp.743.0.032</t>
  </si>
  <si>
    <t>Кран PPR гор.вода 32мм  (5 /50шт)</t>
  </si>
  <si>
    <t>776.00 руб.</t>
  </si>
  <si>
    <t>VLC-330178</t>
  </si>
  <si>
    <t>VTp.743.0.040</t>
  </si>
  <si>
    <t>Кран PPR гор.вода 40мм   (1 /20шт)</t>
  </si>
  <si>
    <t>1 204.00 руб.</t>
  </si>
  <si>
    <t>VLC-330179</t>
  </si>
  <si>
    <t>VTp.743.0.050</t>
  </si>
  <si>
    <t>Кран PPR гор.вода 50мм  (1 /15шт)</t>
  </si>
  <si>
    <t>2 179.00 руб.</t>
  </si>
  <si>
    <t>VLC-330180</t>
  </si>
  <si>
    <t>VTp.743.0.063</t>
  </si>
  <si>
    <t>Кран PPR гор.вода 63мм    (1 /10шт)</t>
  </si>
  <si>
    <t>3 666.00 руб.</t>
  </si>
  <si>
    <t>VLC-330181</t>
  </si>
  <si>
    <t>VTp.744.0.020</t>
  </si>
  <si>
    <t>Кран PPR с латунной обоймой, 20мм  (5 /120шт)</t>
  </si>
  <si>
    <t>477.00 руб.</t>
  </si>
  <si>
    <t>VLC-330182</t>
  </si>
  <si>
    <t>VTp.744.0.025</t>
  </si>
  <si>
    <t>Кран PPR с латунной обоймой, 25мм  (5 /80шт)</t>
  </si>
  <si>
    <t>775.00 руб.</t>
  </si>
  <si>
    <t>VLC-330183</t>
  </si>
  <si>
    <t>VTp.744.0.032</t>
  </si>
  <si>
    <t>Кран PPR с латунной обоймой, 32мм  (4 /32шт)</t>
  </si>
  <si>
    <t>1 073.00 руб.</t>
  </si>
  <si>
    <t>VLC-330184</t>
  </si>
  <si>
    <t>VTp.745.0.020</t>
  </si>
  <si>
    <t>Кран латунный с PPR муфтами, 20мм  (10 /90шт)</t>
  </si>
  <si>
    <t>778.00 руб.</t>
  </si>
  <si>
    <t>VLC-330185</t>
  </si>
  <si>
    <t>VTp.745.0.025</t>
  </si>
  <si>
    <t>Кран латунный с PPR муфтами, 25мм  (5 /60шт)</t>
  </si>
  <si>
    <t>1 173.00 руб.</t>
  </si>
  <si>
    <t>VLC-330186</t>
  </si>
  <si>
    <t>VTp.745.0.032</t>
  </si>
  <si>
    <t>Кран латунный с PPR муфтами, 32мм   (4 /36шт)</t>
  </si>
  <si>
    <t>1 866.00 руб.</t>
  </si>
  <si>
    <t>VLC-330187</t>
  </si>
  <si>
    <t>VTp.751.0.020</t>
  </si>
  <si>
    <t>Угольник 90 PPR 20мм  (10 /300шт)</t>
  </si>
  <si>
    <t>VLC-330188</t>
  </si>
  <si>
    <t>VTp.751.0.025</t>
  </si>
  <si>
    <t>Угольник 90 PPR 25мм (10 /240шт)</t>
  </si>
  <si>
    <t>22.00 руб.</t>
  </si>
  <si>
    <t>VLC-330189</t>
  </si>
  <si>
    <t>VTp.751.0.032</t>
  </si>
  <si>
    <t>Угольник 90 PPR 32мм  (5 /120шт)</t>
  </si>
  <si>
    <t>38.00 руб.</t>
  </si>
  <si>
    <t>VLC-330190</t>
  </si>
  <si>
    <t>VTp.751.0.040</t>
  </si>
  <si>
    <t>Угольник 90 PPR 40мм  (5 /60шт)</t>
  </si>
  <si>
    <t>74.00 руб.</t>
  </si>
  <si>
    <t>VLC-330191</t>
  </si>
  <si>
    <t>VTp.751.0.050</t>
  </si>
  <si>
    <t>Угольник 90 PPR 50мм  (5 /40шт)</t>
  </si>
  <si>
    <t>VLC-330192</t>
  </si>
  <si>
    <t>VTp.751.0.063</t>
  </si>
  <si>
    <t>Угольник 90 PPR 63мм (2 /18шт)</t>
  </si>
  <si>
    <t>306.00 руб.</t>
  </si>
  <si>
    <t>VLC-330193</t>
  </si>
  <si>
    <t>VTp.751.0.075</t>
  </si>
  <si>
    <t>Угольник 90 PPR 75мм    (1 /12шт)</t>
  </si>
  <si>
    <t>VLC-330194</t>
  </si>
  <si>
    <t>VTp.751.0.090</t>
  </si>
  <si>
    <t>Угольник 90 PPR 90мм   (1 /5шт)</t>
  </si>
  <si>
    <t>1 114.00 руб.</t>
  </si>
  <si>
    <t>VLC-330195</t>
  </si>
  <si>
    <t>VTp.752.0.02004</t>
  </si>
  <si>
    <t>Угольник PPR с переходом на вн. р. 20х1/2" (10 /300шт)</t>
  </si>
  <si>
    <t>144.00 руб.</t>
  </si>
  <si>
    <t>VLC-330196</t>
  </si>
  <si>
    <t>VTp.752.0.02005</t>
  </si>
  <si>
    <t>Угольник PPR с переходом на вн. р. 20х3/4" (10 /200шт)</t>
  </si>
  <si>
    <t>189.00 руб.</t>
  </si>
  <si>
    <t>VLC-330197</t>
  </si>
  <si>
    <t>VTp.752.0.02504</t>
  </si>
  <si>
    <t>Угольник PPR с переходом на вн. р. 25х1/2" (10 /200шт)</t>
  </si>
  <si>
    <t>154.00 руб.</t>
  </si>
  <si>
    <t>VLC-330198</t>
  </si>
  <si>
    <t>VTp.752.0.02505</t>
  </si>
  <si>
    <t>Угольник PPR с переходом на вн. р. 25х3/4" (10 /200шт)</t>
  </si>
  <si>
    <t>VLC-330199</t>
  </si>
  <si>
    <t>VTp.752.0.03205</t>
  </si>
  <si>
    <t>Угольник PPR с переходом на вн. р. 32х3/4"   (5 /80шт)</t>
  </si>
  <si>
    <t>305.00 руб.</t>
  </si>
  <si>
    <t>VLC-330200</t>
  </si>
  <si>
    <t>VTp.752.0.03206</t>
  </si>
  <si>
    <t>Угольник PPR с переходом на вн. р. 32х1"  (5 /110шт)</t>
  </si>
  <si>
    <t>374.00 руб.</t>
  </si>
  <si>
    <t>VLC-330201</t>
  </si>
  <si>
    <t>VTp.753.0.02004</t>
  </si>
  <si>
    <t>Угольник PPR с переходом на нар. р. 20х1/2" (10 /260шт)</t>
  </si>
  <si>
    <t>VLC-330202</t>
  </si>
  <si>
    <t>VTp.753.0.02005</t>
  </si>
  <si>
    <t>Угольник PPR с переходом на нар. р. 20х3/4" (10 /190шт)</t>
  </si>
  <si>
    <t>VLC-330203</t>
  </si>
  <si>
    <t>VTp.753.0.02504</t>
  </si>
  <si>
    <t>Угольник PPR с переходом на нар. р. 25х1/2" (10 /200шт)</t>
  </si>
  <si>
    <t>211.00 руб.</t>
  </si>
  <si>
    <t>VLC-330204</t>
  </si>
  <si>
    <t>VTp.753.0.02505</t>
  </si>
  <si>
    <t>Угольник PPR с переходом на нар. р. 25х3/4" (10 /160шт)</t>
  </si>
  <si>
    <t>VLC-330205</t>
  </si>
  <si>
    <t>VTp.753.0.03205</t>
  </si>
  <si>
    <t>Угольник PPR с переходом на нар. р. 32х3/4"   (5 /70шт)</t>
  </si>
  <si>
    <t>361.00 руб.</t>
  </si>
  <si>
    <t>VLC-330206</t>
  </si>
  <si>
    <t>VTp.753.0.03206</t>
  </si>
  <si>
    <t>Угольник PPR с переходом на нар. р. 32х1" (5 /100шт)</t>
  </si>
  <si>
    <t>454.00 руб.</t>
  </si>
  <si>
    <t>VLC-330207</t>
  </si>
  <si>
    <t>VTp.754.0.02004</t>
  </si>
  <si>
    <t>Водорозетка PPR 20х1/2"вн.  (10 /200шт)</t>
  </si>
  <si>
    <t>162.00 руб.</t>
  </si>
  <si>
    <t>VLC-330208</t>
  </si>
  <si>
    <t>VTp.754.0.02504</t>
  </si>
  <si>
    <t>Водорозетка PPR 25х1/2"вн.  (10 /160шт)</t>
  </si>
  <si>
    <t>196.00 руб.</t>
  </si>
  <si>
    <t>VLC-330209</t>
  </si>
  <si>
    <t>VTp.755.0.02004</t>
  </si>
  <si>
    <t>Водорозетка PPR 20х1/2"нар.  (10 /190шт)</t>
  </si>
  <si>
    <t>205.00 руб.</t>
  </si>
  <si>
    <t>VLC-330210</t>
  </si>
  <si>
    <t>VTp.755.0.02504</t>
  </si>
  <si>
    <t>Водорозетка PPR 25х1/2"нар.  (10 /160шт)</t>
  </si>
  <si>
    <t>249.00 руб.</t>
  </si>
  <si>
    <t>VLC-330211</t>
  </si>
  <si>
    <t>VTp.758.0.02004</t>
  </si>
  <si>
    <t>Угольник PPR с накидной гайкой 20х1/2"   (10 /360шт)</t>
  </si>
  <si>
    <t>VLC-330212</t>
  </si>
  <si>
    <t>VTp.758.0.02005</t>
  </si>
  <si>
    <t>Угольник PPR с накидной гайкой 20х3/4"  (10 /150шт)</t>
  </si>
  <si>
    <t>273.00 руб.</t>
  </si>
  <si>
    <t>VLC-330213</t>
  </si>
  <si>
    <t>VTp.758.0.02505</t>
  </si>
  <si>
    <t>Угольник PPR с накидной гайкой 25х3/4" (10 /200шт)</t>
  </si>
  <si>
    <t>263.00 руб.</t>
  </si>
  <si>
    <t>VLC-330214</t>
  </si>
  <si>
    <t>VTp.758.0.02506</t>
  </si>
  <si>
    <t>Угольник PPR с накидной гайкой 25х1" (5 /75шт)</t>
  </si>
  <si>
    <t>462.00 руб.</t>
  </si>
  <si>
    <t>VLC-330215</t>
  </si>
  <si>
    <t>VTp.759.0.020</t>
  </si>
  <si>
    <t>Угольник 45 PPR 20мм  (10 /420шт)</t>
  </si>
  <si>
    <t>VLC-330216</t>
  </si>
  <si>
    <t>VTp.759.0.025</t>
  </si>
  <si>
    <t>Угольник 45 PPR 25мм   (10 /320шт)</t>
  </si>
  <si>
    <t>VLC-330217</t>
  </si>
  <si>
    <t>VTp.759.0.032</t>
  </si>
  <si>
    <t>Угольник 45 PPR 32мм (5 /160шт)</t>
  </si>
  <si>
    <t>34.00 руб.</t>
  </si>
  <si>
    <t>VLC-330218</t>
  </si>
  <si>
    <t>VTp.759.0.040</t>
  </si>
  <si>
    <t>Угольник 45 PPR 40мм (5 /80шт)</t>
  </si>
  <si>
    <t>VLC-330219</t>
  </si>
  <si>
    <t>VTp.759.0.050</t>
  </si>
  <si>
    <t>Угольник 45 PPR 50мм (5 /30шт)</t>
  </si>
  <si>
    <t>138.00 руб.</t>
  </si>
  <si>
    <t>VLC-330220</t>
  </si>
  <si>
    <t>VTp.759.0.063</t>
  </si>
  <si>
    <t>Угольник 45 PPR 63мм  (2 /24шт)</t>
  </si>
  <si>
    <t>250.00 руб.</t>
  </si>
  <si>
    <t>VLC-330221</t>
  </si>
  <si>
    <t>VTp.761.0.02004</t>
  </si>
  <si>
    <t>Соединитель PPR разъемный с переходом на нар. р. 20х1/2"  (10 /180шт)</t>
  </si>
  <si>
    <t>291.00 руб.</t>
  </si>
  <si>
    <t>VLC-330222</t>
  </si>
  <si>
    <t>VTp.761.0.02005</t>
  </si>
  <si>
    <t>Соединитель PPR разъемный с переходом на нар. р. 20х3/4" (10 /100шт)</t>
  </si>
  <si>
    <t>359.00 руб.</t>
  </si>
  <si>
    <t>VLC-330223</t>
  </si>
  <si>
    <t>VTp.761.0.02006</t>
  </si>
  <si>
    <t>Соединитель PPR разъемный с переходом на нар. р. 20х1"  (10 /130шт)</t>
  </si>
  <si>
    <t>431.00 руб.</t>
  </si>
  <si>
    <t>VLC-330224</t>
  </si>
  <si>
    <t>VTp.761.0.02505</t>
  </si>
  <si>
    <t>Соединитель PPR разъемный с переходом на нар. р. 25х3/4"  (10 /100шт)</t>
  </si>
  <si>
    <t>538.00 руб.</t>
  </si>
  <si>
    <t>VLC-330225</t>
  </si>
  <si>
    <t>VTp.761.0.02506</t>
  </si>
  <si>
    <t>Соединитель PPR разъемный с переходом на нар. р. 25х1"  (10 /100шт)</t>
  </si>
  <si>
    <t>583.00 руб.</t>
  </si>
  <si>
    <t>VLC-330226</t>
  </si>
  <si>
    <t>VTp.761.0.03206</t>
  </si>
  <si>
    <t>Соединитель PPR разъемный с переходом на нар. р. 32х1"  (5 /60шт)</t>
  </si>
  <si>
    <t>726.00 руб.</t>
  </si>
  <si>
    <t>VLC-330227</t>
  </si>
  <si>
    <t>VTp.761.0.04007</t>
  </si>
  <si>
    <t>Соединитель PPR разъемный с переходом на нар. р. 40х1 1/4" (5 /35шт)</t>
  </si>
  <si>
    <t>1 232.00 руб.</t>
  </si>
  <si>
    <t>VLC-330228</t>
  </si>
  <si>
    <t>VTp.761.0.05008</t>
  </si>
  <si>
    <t>Соединитель PPR разъемный с переходом на нар. р. 50х1 1/2" (5 /20шт)</t>
  </si>
  <si>
    <t>2 073.00 руб.</t>
  </si>
  <si>
    <t>VLC-330229</t>
  </si>
  <si>
    <t>VTp.761.0.06309</t>
  </si>
  <si>
    <t>Соединитель PPR разъемный с переходом на нар. р. 63х2" (1 /10шт)</t>
  </si>
  <si>
    <t>5 438.00 руб.</t>
  </si>
  <si>
    <t>VLC-330230</t>
  </si>
  <si>
    <t>VTp.762.0.02004</t>
  </si>
  <si>
    <t>Соединитель PPR разъемный с переходом на вн. р. 20х1/2"  (10 /200шт)</t>
  </si>
  <si>
    <t>VLC-330231</t>
  </si>
  <si>
    <t>VTp.762.0.02005</t>
  </si>
  <si>
    <t>Соединитель PPR разъемный с переходом на вн. р. 20х3/4"  (10 /100шт)</t>
  </si>
  <si>
    <t>385.00 руб.</t>
  </si>
  <si>
    <t>VLC-330232</t>
  </si>
  <si>
    <t>VTp.762.0.02006</t>
  </si>
  <si>
    <t>Соединитель PPR разъемный с переходом на вн. р. 20х1"  (10 /130шт)</t>
  </si>
  <si>
    <t>424.00 руб.</t>
  </si>
  <si>
    <t>VLC-330233</t>
  </si>
  <si>
    <t>VTp.762.0.02505</t>
  </si>
  <si>
    <t>Соединитель PPR разъемный с переходом на вн. р. 25х3/4"  (10 /100шт)</t>
  </si>
  <si>
    <t>VLC-330234</t>
  </si>
  <si>
    <t>VTp.762.0.02506</t>
  </si>
  <si>
    <t>Соединитель PPR разъемный с переходом на вн. р. 25х1"  (10 /100шт)</t>
  </si>
  <si>
    <t>VLC-330235</t>
  </si>
  <si>
    <t>VTp.762.0.03206</t>
  </si>
  <si>
    <t>Соединитель PPR разъемный с переходом на вн. р. 32х1" (5 /70шт)</t>
  </si>
  <si>
    <t>606.00 руб.</t>
  </si>
  <si>
    <t>VLC-330236</t>
  </si>
  <si>
    <t>VTp.762.0.04007</t>
  </si>
  <si>
    <t>Соединитель PPR разъемный с переходом на вн. р. 40х1 1/4" (5 /40шт)</t>
  </si>
  <si>
    <t>991.00 руб.</t>
  </si>
  <si>
    <t>VLC-330237</t>
  </si>
  <si>
    <t>VTp.762.0.04008</t>
  </si>
  <si>
    <t>Соединитель PPR разъемный с переходом на вн. р. 40х1 1/2"  (5 /35шт)</t>
  </si>
  <si>
    <t>1 126.00 руб.</t>
  </si>
  <si>
    <t>VLC-330238</t>
  </si>
  <si>
    <t>VTp.762.0.05008</t>
  </si>
  <si>
    <t>Соединитель PPR разъемный с переходом на вн. р. 50х1 1/2"  (5 /25шт)</t>
  </si>
  <si>
    <t>2 167.00 руб.</t>
  </si>
  <si>
    <t>VLC-330239</t>
  </si>
  <si>
    <t>VTp.762.0.06309</t>
  </si>
  <si>
    <t>Соединитель PPR разъемный с переходом на вн. р. 63х2"  (1 /10шт)</t>
  </si>
  <si>
    <t>4 932.00 руб.</t>
  </si>
  <si>
    <t>VLC-330240</t>
  </si>
  <si>
    <t>VTp.763.0.020</t>
  </si>
  <si>
    <t>Муфта PPR разъемная 20мм  (10 /140шт)</t>
  </si>
  <si>
    <t>284.00 руб.</t>
  </si>
  <si>
    <t>VLC-330241</t>
  </si>
  <si>
    <t>VTp.763.0.025</t>
  </si>
  <si>
    <t>Муфта PPR разъемная 25мм  (10 /80шт)</t>
  </si>
  <si>
    <t>506.00 руб.</t>
  </si>
  <si>
    <t>VLC-330242</t>
  </si>
  <si>
    <t>VTp.763.0.032</t>
  </si>
  <si>
    <t>Муфта PPR разъемная 32мм (5 /55шт)</t>
  </si>
  <si>
    <t>660.00 руб.</t>
  </si>
  <si>
    <t>VLC-330243</t>
  </si>
  <si>
    <t>VTp.763.0.040</t>
  </si>
  <si>
    <t>Муфта PPR разъемная 40мм  (5 /30шт)</t>
  </si>
  <si>
    <t>1 256.00 руб.</t>
  </si>
  <si>
    <t>VLC-330244</t>
  </si>
  <si>
    <t>VTp.763.0.050</t>
  </si>
  <si>
    <t>Муфта PPR разъемная 50мм (2 /18шт)</t>
  </si>
  <si>
    <t>2 223.00 руб.</t>
  </si>
  <si>
    <t>VLC-330245</t>
  </si>
  <si>
    <t>VTp.763.0.063</t>
  </si>
  <si>
    <t>Муфта PPR разъемная 63мм (1 /9шт)</t>
  </si>
  <si>
    <t>4 486.00 руб.</t>
  </si>
  <si>
    <t>VLC-330246</t>
  </si>
  <si>
    <t>VTp.763.0.075</t>
  </si>
  <si>
    <t>Муфта PPR разъемная 75мм  (1 /5шт)</t>
  </si>
  <si>
    <t>8 001.00 руб.</t>
  </si>
  <si>
    <t>VLC-330247</t>
  </si>
  <si>
    <t>VTp.775.0.020</t>
  </si>
  <si>
    <t>Крестовина PPR компланарная 20мм  (10 /160шт)</t>
  </si>
  <si>
    <t>88.00 руб.</t>
  </si>
  <si>
    <t>VLC-330248</t>
  </si>
  <si>
    <t>VTp.776.L.020</t>
  </si>
  <si>
    <t>Обвод с муфтами PPR длинный 20мм  (10 /120шт)</t>
  </si>
  <si>
    <t>VLC-330249</t>
  </si>
  <si>
    <t>VTp.776.L.025</t>
  </si>
  <si>
    <t>Обвод с муфтами PPR длинный 25мм (10 /70шт)</t>
  </si>
  <si>
    <t>93.00 руб.</t>
  </si>
  <si>
    <t>VLC-330250</t>
  </si>
  <si>
    <t>VTp.776.S.020</t>
  </si>
  <si>
    <t>Обвод с муфтами PPR короткий 20мм  (10 /210шт)</t>
  </si>
  <si>
    <t>30.00 руб.</t>
  </si>
  <si>
    <t>VLC-330251</t>
  </si>
  <si>
    <t>VTp.776.S.025</t>
  </si>
  <si>
    <t>Обвод с муфтами PPR короткий 25мм (5 /120шт)</t>
  </si>
  <si>
    <t>VLC-330252</t>
  </si>
  <si>
    <t>VTp.778.0.020</t>
  </si>
  <si>
    <t>Крестовина PPR двухплоскостная 20мм  (10 /220шт)</t>
  </si>
  <si>
    <t>VLC-330253</t>
  </si>
  <si>
    <t>VTp.778.0.025</t>
  </si>
  <si>
    <t>Крестовина PPR двухплоскостная 25мм  (10 /140шт)</t>
  </si>
  <si>
    <t>VLC-330254</t>
  </si>
  <si>
    <t>VTp.778.0.032</t>
  </si>
  <si>
    <t>Крестовина PPR двухплоскостная 32мм (5 /70шт)</t>
  </si>
  <si>
    <t>69.00 руб.</t>
  </si>
  <si>
    <t>VLC-330255</t>
  </si>
  <si>
    <t>VTp.780.0.402002</t>
  </si>
  <si>
    <t>-Коллектор PPR с отсечными кранами 40 вн. х 2 вых. 20 вн.   (1 /25шт)</t>
  </si>
  <si>
    <t>835.00 руб.</t>
  </si>
  <si>
    <t>VLC-330256</t>
  </si>
  <si>
    <t>VTp.780.0.402003</t>
  </si>
  <si>
    <t>-Коллектор PPR с отсечными кранами 40 вн. х 3 вых. 20 вн.   (1 /20шт)</t>
  </si>
  <si>
    <t>1 298.00 руб.</t>
  </si>
  <si>
    <t>VLC-330258</t>
  </si>
  <si>
    <t>VTp.780.0.402005</t>
  </si>
  <si>
    <t>-Коллектор PPR с отсечными кранами 40 вн. х 5 вых. 20 вн.   (1 /10шт)</t>
  </si>
  <si>
    <t>2 907.00 руб.</t>
  </si>
  <si>
    <t>VLC-330259</t>
  </si>
  <si>
    <t>VTp.780.0.402006</t>
  </si>
  <si>
    <t>-Коллектор PPR с отсечными кранами 40 вн. х 6 вых. 20 вн.   (1 /10шт)</t>
  </si>
  <si>
    <t>4 352.00 руб.</t>
  </si>
  <si>
    <t>VLC-330260</t>
  </si>
  <si>
    <t>VTp.781.0.04004</t>
  </si>
  <si>
    <t>Тройник коллекторный PPR с шаровым краном, 40мм х 1/2" нар. (конус) (5 /60шт)</t>
  </si>
  <si>
    <t>629.00 руб.</t>
  </si>
  <si>
    <t>VLC-330261</t>
  </si>
  <si>
    <t>VTp.781.0.04005</t>
  </si>
  <si>
    <t>Тройник коллекторный PPR с шаровым краном, 40мм х 3/4" нар. (евроконус)  (5 /60шт)</t>
  </si>
  <si>
    <t>700.00 руб.</t>
  </si>
  <si>
    <t>VLC-330262</t>
  </si>
  <si>
    <t>VTp.786.0.020</t>
  </si>
  <si>
    <t>Фильтр PPR вн.-вн. 20мм  (10 /150шт)</t>
  </si>
  <si>
    <t>233.00 руб.</t>
  </si>
  <si>
    <t>VLC-330263</t>
  </si>
  <si>
    <t>VTp.786.0.025</t>
  </si>
  <si>
    <t>Фильтр PPR вн.-вн. 25мм  (10 /100шт)</t>
  </si>
  <si>
    <t>VLC-330264</t>
  </si>
  <si>
    <t>VTp.786.0.032</t>
  </si>
  <si>
    <t>Фильтр PPR вн.-вн. 32мм   (5 /60шт)</t>
  </si>
  <si>
    <t>520.00 руб.</t>
  </si>
  <si>
    <t>VLC-330265</t>
  </si>
  <si>
    <t>VTp.787.0.020</t>
  </si>
  <si>
    <t>Фильтр PPR вн.-нар. 20мм  (10 /160шт)</t>
  </si>
  <si>
    <t>VLC-330266</t>
  </si>
  <si>
    <t>VTp.787.0.025</t>
  </si>
  <si>
    <t>Фильтр PPR вн.-нар. 25мм  (10 /110шт)</t>
  </si>
  <si>
    <t>VLC-330267</t>
  </si>
  <si>
    <t>VTp.787.0.032</t>
  </si>
  <si>
    <t>Фильтр PPR вн.-нар. 32мм  (5 /60шт)</t>
  </si>
  <si>
    <t>VLC-330268</t>
  </si>
  <si>
    <t>VTp.789.080.04</t>
  </si>
  <si>
    <t>Вставка ремонтная для счетчика воды DN15 (3/4", 80 мм, нейлон)  (10 /280шт)</t>
  </si>
  <si>
    <t>92.00 руб.</t>
  </si>
  <si>
    <t>VLC-330269</t>
  </si>
  <si>
    <t>VTp.789.105.05</t>
  </si>
  <si>
    <t>Вставка ремонтная для счетчика воды DN20 (1", 105 мм, нейлон)  (10 /140шт)</t>
  </si>
  <si>
    <t>118.00 руб.</t>
  </si>
  <si>
    <t>VLC-330270</t>
  </si>
  <si>
    <t>VTp.789.110.04</t>
  </si>
  <si>
    <t>Вставка ремонтная для счетчика воды DN15 (3/4". 110 мм, нейлон)   (10 /210шт)</t>
  </si>
  <si>
    <t>107.00 руб.</t>
  </si>
  <si>
    <t>VLC-330271</t>
  </si>
  <si>
    <t>VTp.790.0.020</t>
  </si>
  <si>
    <t>Заглушка PPR 20мм  (10 /900шт)</t>
  </si>
  <si>
    <t>11.00 руб.</t>
  </si>
  <si>
    <t>VLC-330272</t>
  </si>
  <si>
    <t>VTp.790.0.025</t>
  </si>
  <si>
    <t>Заглушка PPR 25мм  (10 /640шт)</t>
  </si>
  <si>
    <t>VLC-330273</t>
  </si>
  <si>
    <t>VTp.790.0.032</t>
  </si>
  <si>
    <t>Заглушка PPR 32мм  (5 /310шт)</t>
  </si>
  <si>
    <t>27.00 руб.</t>
  </si>
  <si>
    <t>VLC-330274</t>
  </si>
  <si>
    <t>VTp.790.0.040</t>
  </si>
  <si>
    <t>Заглушка PPR 40мм   (5 /220шт)</t>
  </si>
  <si>
    <t>VLC-330275</t>
  </si>
  <si>
    <t>VTp.790.0.050</t>
  </si>
  <si>
    <t>Заглушка PPR 50мм   (5 /120шт)</t>
  </si>
  <si>
    <t>VLC-330276</t>
  </si>
  <si>
    <t>VTp.790.0.063</t>
  </si>
  <si>
    <t>Заглушка PPR 63мм  (2 /60шт)</t>
  </si>
  <si>
    <t>136.00 руб.</t>
  </si>
  <si>
    <t>VLC-330277</t>
  </si>
  <si>
    <t>VTp.790.0.090</t>
  </si>
  <si>
    <t>Заглушка PPR 90мм   (1 /24шт)</t>
  </si>
  <si>
    <t>428.00 руб.</t>
  </si>
  <si>
    <t>VLC-330278</t>
  </si>
  <si>
    <t>VTp.791.0.04</t>
  </si>
  <si>
    <t>Пробка PPR с резьбой 1/2"   (10 /750шт)</t>
  </si>
  <si>
    <t>VLC-330279</t>
  </si>
  <si>
    <t>VTp.791.0.05</t>
  </si>
  <si>
    <t>Пробка PPR с резьбой 3/4"  (10 /480шт)</t>
  </si>
  <si>
    <t>VLC-330280</t>
  </si>
  <si>
    <t>VTp.791.0.06</t>
  </si>
  <si>
    <t>Пробка PPR с резьбой 1"  (10 /220шт)</t>
  </si>
  <si>
    <t>37.00 руб.</t>
  </si>
  <si>
    <t>VLC-330281</t>
  </si>
  <si>
    <t>VTp.792.M.04</t>
  </si>
  <si>
    <t>Комплект длинных полипропиленовых пробок с резьбой 1/2" (красная + синяя)    (1 /125шт)</t>
  </si>
  <si>
    <t>ком</t>
  </si>
  <si>
    <t>VLC-330282</t>
  </si>
  <si>
    <t>VTp.793.0.020</t>
  </si>
  <si>
    <t>Обвод PPR 20мм  (10 /130шт)</t>
  </si>
  <si>
    <t>VLC-330283</t>
  </si>
  <si>
    <t>VTp.793.0.025</t>
  </si>
  <si>
    <t>Обвод PPR 25мм (10 /90шт)</t>
  </si>
  <si>
    <t>62.00 руб.</t>
  </si>
  <si>
    <t>VLC-330284</t>
  </si>
  <si>
    <t>VTp.793.0.032</t>
  </si>
  <si>
    <t>Обвод PPR 32мм  (5 /45шт)</t>
  </si>
  <si>
    <t>149.00 руб.</t>
  </si>
  <si>
    <t>VLC-330285</t>
  </si>
  <si>
    <t>VTp.793.0.040</t>
  </si>
  <si>
    <t>Обвод PPR 40мм   (5 /25шт)</t>
  </si>
  <si>
    <t>286.00 руб.</t>
  </si>
  <si>
    <t>VLC-330286</t>
  </si>
  <si>
    <t>VTp.794.0.020</t>
  </si>
  <si>
    <t>Компенсатор PPR 20мм   (1 /16шт)</t>
  </si>
  <si>
    <t>VLC-330287</t>
  </si>
  <si>
    <t>VTp.794.0.025</t>
  </si>
  <si>
    <t>Компенсатор PPR 25мм   (1 /10шт)</t>
  </si>
  <si>
    <t>VLC-330288</t>
  </si>
  <si>
    <t>VTp.794.0.032</t>
  </si>
  <si>
    <t>Компенсатор PPR 32мм   (1 /5шт)</t>
  </si>
  <si>
    <t>408.00 руб.</t>
  </si>
  <si>
    <t>VLC-330289</t>
  </si>
  <si>
    <t>VTp.794.0.040</t>
  </si>
  <si>
    <t>Компенсатор PPR 40мм   (1 /5шт)</t>
  </si>
  <si>
    <t>621.00 руб.</t>
  </si>
  <si>
    <t>VLC-900294</t>
  </si>
  <si>
    <t>VTp.703.0.110</t>
  </si>
  <si>
    <t>Муфта PPR 110мм</t>
  </si>
  <si>
    <t>VLC-900295</t>
  </si>
  <si>
    <t>VTp.704.0.110090</t>
  </si>
  <si>
    <t>Муфта переходнная PPR 110-90мм, нар-вн</t>
  </si>
  <si>
    <t>VLC-900296</t>
  </si>
  <si>
    <t>VTp.735.0.110090110</t>
  </si>
  <si>
    <t>Тройник переходной PPR 110-90-110мм</t>
  </si>
  <si>
    <t>1 600.00 руб.</t>
  </si>
  <si>
    <t>VLC-900297</t>
  </si>
  <si>
    <t>VTp.751.0.110</t>
  </si>
  <si>
    <t>Угольник 90 PPR 110мм</t>
  </si>
  <si>
    <t>701.00 руб.</t>
  </si>
  <si>
    <t>VLC-900298</t>
  </si>
  <si>
    <t>VTp.790.0.110</t>
  </si>
  <si>
    <t>Заглушка PPR 110мм</t>
  </si>
  <si>
    <t>VLC-901151</t>
  </si>
  <si>
    <t>VTp.761.0.04006</t>
  </si>
  <si>
    <t>Фитинг разъемный полипропиленовый с переходом на наружную резьбу  40х1"</t>
  </si>
  <si>
    <t>1 083.00 руб.</t>
  </si>
  <si>
    <t>VLC-901152</t>
  </si>
  <si>
    <t>VTp.762.0.04006</t>
  </si>
  <si>
    <t>Фитинг разъемный полипропиленовый с переходом на внутреннюю резьбу  40х1"</t>
  </si>
  <si>
    <t>921.00 руб.</t>
  </si>
  <si>
    <t>VLC-999078</t>
  </si>
  <si>
    <t>VTp.732.0.04006</t>
  </si>
  <si>
    <t>Тройник PPR с переходом на вн. р. 40х1"</t>
  </si>
  <si>
    <t>447.00 руб.</t>
  </si>
  <si>
    <t>VLC-999079</t>
  </si>
  <si>
    <t>VTp.733.0.04006</t>
  </si>
  <si>
    <t>Тройник PPR с переходом на нар. р. 40х1"</t>
  </si>
  <si>
    <t>530.00 руб.</t>
  </si>
  <si>
    <t>VLC-999080</t>
  </si>
  <si>
    <t>VTp.752.0.04006</t>
  </si>
  <si>
    <t>Угольник PPR с переходом на вн. р. 40х1"</t>
  </si>
  <si>
    <t>379.00 руб.</t>
  </si>
  <si>
    <t>VLC-999081</t>
  </si>
  <si>
    <t>VTp.753.0.04006</t>
  </si>
  <si>
    <t>Угольник PPR с переходом на нар. р. 40х1"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</si>
</sst>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188f298_86a5_11e9_8101_003048fd731b_1e8b5a6b_a595_11ee_a526_047c1617b1431.jpeg"/><Relationship Id="rId2" Type="http://schemas.openxmlformats.org/officeDocument/2006/relationships/image" Target="../media/7188f29c_86a5_11e9_8101_003048fd731b_1e8b5a6f_a595_11ee_a526_047c1617b1432.jpeg"/><Relationship Id="rId3" Type="http://schemas.openxmlformats.org/officeDocument/2006/relationships/image" Target="../media/7188f2a0_86a5_11e9_8101_003048fd731b_1e8b5a73_a595_11ee_a526_047c1617b1433.jpeg"/><Relationship Id="rId4" Type="http://schemas.openxmlformats.org/officeDocument/2006/relationships/image" Target="../media/7188f2a4_86a5_11e9_8101_003048fd731b_1e8b5a77_a595_11ee_a526_047c1617b1434.jpeg"/><Relationship Id="rId5" Type="http://schemas.openxmlformats.org/officeDocument/2006/relationships/image" Target="../media/7188f2a8_86a5_11e9_8101_003048fd731b_1e8b5a7b_a595_11ee_a526_047c1617b1435.jpeg"/><Relationship Id="rId6" Type="http://schemas.openxmlformats.org/officeDocument/2006/relationships/image" Target="../media/7188f2ac_86a5_11e9_8101_003048fd731b_2509cbaa_a595_11ee_a526_047c1617b1436.jpeg"/><Relationship Id="rId7" Type="http://schemas.openxmlformats.org/officeDocument/2006/relationships/image" Target="../media/7188f2b0_86a5_11e9_8101_003048fd731b_2509cbae_a595_11ee_a526_047c1617b1437.jpeg"/><Relationship Id="rId8" Type="http://schemas.openxmlformats.org/officeDocument/2006/relationships/image" Target="../media/7188f2b4_86a5_11e9_8101_003048fd731b_2509cbb2_a595_11ee_a526_047c1617b1438.jpeg"/><Relationship Id="rId9" Type="http://schemas.openxmlformats.org/officeDocument/2006/relationships/image" Target="../media/7188f2b8_86a5_11e9_8101_003048fd731b_2509cbb6_a595_11ee_a526_047c1617b1439.jpeg"/><Relationship Id="rId10" Type="http://schemas.openxmlformats.org/officeDocument/2006/relationships/image" Target="../media/7188f2bc_86a5_11e9_8101_003048fd731b_2509cbba_a595_11ee_a526_047c1617b14310.jpeg"/><Relationship Id="rId11" Type="http://schemas.openxmlformats.org/officeDocument/2006/relationships/image" Target="../media/7188f2c0_86a5_11e9_8101_003048fd731b_2509cbbe_a595_11ee_a526_047c1617b14311.jpeg"/><Relationship Id="rId12" Type="http://schemas.openxmlformats.org/officeDocument/2006/relationships/image" Target="../media/7188f2c4_86a5_11e9_8101_003048fd731b_2509cbc2_a595_11ee_a526_047c1617b14312.jpeg"/><Relationship Id="rId13" Type="http://schemas.openxmlformats.org/officeDocument/2006/relationships/image" Target="../media/7188f2c8_86a5_11e9_8101_003048fd731b_2509cbc6_a595_11ee_a526_047c1617b14313.jpeg"/><Relationship Id="rId14" Type="http://schemas.openxmlformats.org/officeDocument/2006/relationships/image" Target="../media/7188f2cc_86a5_11e9_8101_003048fd731b_2509cbca_a595_11ee_a526_047c1617b14314.jpeg"/><Relationship Id="rId15" Type="http://schemas.openxmlformats.org/officeDocument/2006/relationships/image" Target="../media/7188f2d0_86a5_11e9_8101_003048fd731b_2509cbce_a595_11ee_a526_047c1617b14315.jpeg"/><Relationship Id="rId16" Type="http://schemas.openxmlformats.org/officeDocument/2006/relationships/image" Target="../media/7188f2d4_86a5_11e9_8101_003048fd731b_2509cbd2_a595_11ee_a526_047c1617b14316.jpeg"/><Relationship Id="rId17" Type="http://schemas.openxmlformats.org/officeDocument/2006/relationships/image" Target="../media/7188f2d8_86a5_11e9_8101_003048fd731b_2509cbd6_a595_11ee_a526_047c1617b14317.jpeg"/><Relationship Id="rId18" Type="http://schemas.openxmlformats.org/officeDocument/2006/relationships/image" Target="../media/7188f2dc_86a5_11e9_8101_003048fd731b_2509cbda_a595_11ee_a526_047c1617b14318.jpeg"/><Relationship Id="rId19" Type="http://schemas.openxmlformats.org/officeDocument/2006/relationships/image" Target="../media/7188f2e0_86a5_11e9_8101_003048fd731b_2509cbde_a595_11ee_a526_047c1617b14319.jpeg"/><Relationship Id="rId20" Type="http://schemas.openxmlformats.org/officeDocument/2006/relationships/image" Target="../media/7188f2e4_86a5_11e9_8101_003048fd731b_2509cbe2_a595_11ee_a526_047c1617b14320.jpeg"/><Relationship Id="rId21" Type="http://schemas.openxmlformats.org/officeDocument/2006/relationships/image" Target="../media/7188f2e8_86a5_11e9_8101_003048fd731b_2509cbe6_a595_11ee_a526_047c1617b14321.jpeg"/><Relationship Id="rId22" Type="http://schemas.openxmlformats.org/officeDocument/2006/relationships/image" Target="../media/7188f2ec_86a5_11e9_8101_003048fd731b_2509cbea_a595_11ee_a526_047c1617b14322.jpeg"/><Relationship Id="rId23" Type="http://schemas.openxmlformats.org/officeDocument/2006/relationships/image" Target="../media/7188f2f0_86a5_11e9_8101_003048fd731b_2509cbf2_a595_11ee_a526_047c1617b14323.jpeg"/><Relationship Id="rId24" Type="http://schemas.openxmlformats.org/officeDocument/2006/relationships/image" Target="../media/7188f2f4_86a5_11e9_8101_003048fd731b_2509cbf6_a595_11ee_a526_047c1617b14324.jpeg"/><Relationship Id="rId25" Type="http://schemas.openxmlformats.org/officeDocument/2006/relationships/image" Target="../media/7188f2f8_86a5_11e9_8101_003048fd731b_2509cbfa_a595_11ee_a526_047c1617b14325.jpeg"/><Relationship Id="rId26" Type="http://schemas.openxmlformats.org/officeDocument/2006/relationships/image" Target="../media/7188f2fc_86a5_11e9_8101_003048fd731b_2509cbfe_a595_11ee_a526_047c1617b14326.jpeg"/><Relationship Id="rId27" Type="http://schemas.openxmlformats.org/officeDocument/2006/relationships/image" Target="../media/7188f300_86a5_11e9_8101_003048fd731b_2509cc02_a595_11ee_a526_047c1617b14327.jpeg"/><Relationship Id="rId28" Type="http://schemas.openxmlformats.org/officeDocument/2006/relationships/image" Target="../media/7188f304_86a5_11e9_8101_003048fd731b_2509cc06_a595_11ee_a526_047c1617b14328.jpeg"/><Relationship Id="rId29" Type="http://schemas.openxmlformats.org/officeDocument/2006/relationships/image" Target="../media/7188f308_86a5_11e9_8101_003048fd731b_2509cc0a_a595_11ee_a526_047c1617b14329.jpeg"/><Relationship Id="rId30" Type="http://schemas.openxmlformats.org/officeDocument/2006/relationships/image" Target="../media/7188f30c_86a5_11e9_8101_003048fd731b_2509cc0e_a595_11ee_a526_047c1617b14330.jpeg"/><Relationship Id="rId31" Type="http://schemas.openxmlformats.org/officeDocument/2006/relationships/image" Target="../media/7188f310_86a5_11e9_8101_003048fd731b_2509cc12_a595_11ee_a526_047c1617b14331.jpeg"/><Relationship Id="rId32" Type="http://schemas.openxmlformats.org/officeDocument/2006/relationships/image" Target="../media/7188f314_86a5_11e9_8101_003048fd731b_2509cc16_a595_11ee_a526_047c1617b14332.jpeg"/><Relationship Id="rId33" Type="http://schemas.openxmlformats.org/officeDocument/2006/relationships/image" Target="../media/7188f318_86a5_11e9_8101_003048fd731b_2509cc1a_a595_11ee_a526_047c1617b14333.jpeg"/><Relationship Id="rId34" Type="http://schemas.openxmlformats.org/officeDocument/2006/relationships/image" Target="../media/7188f31c_86a5_11e9_8101_003048fd731b_2509cc1e_a595_11ee_a526_047c1617b14334.jpeg"/><Relationship Id="rId35" Type="http://schemas.openxmlformats.org/officeDocument/2006/relationships/image" Target="../media/7188f320_86a5_11e9_8101_003048fd731b_2509cc22_a595_11ee_a526_047c1617b14335.jpeg"/><Relationship Id="rId36" Type="http://schemas.openxmlformats.org/officeDocument/2006/relationships/image" Target="../media/7188f324_86a5_11e9_8101_003048fd731b_2509cc26_a595_11ee_a526_047c1617b14336.jpeg"/><Relationship Id="rId37" Type="http://schemas.openxmlformats.org/officeDocument/2006/relationships/image" Target="../media/7188f328_86a5_11e9_8101_003048fd731b_2509cc2a_a595_11ee_a526_047c1617b14337.jpeg"/><Relationship Id="rId38" Type="http://schemas.openxmlformats.org/officeDocument/2006/relationships/image" Target="../media/77dee6ce_86a5_11e9_8101_003048fd731b_2509cc2e_a595_11ee_a526_047c1617b14338.jpeg"/><Relationship Id="rId39" Type="http://schemas.openxmlformats.org/officeDocument/2006/relationships/image" Target="../media/77dee6d2_86a5_11e9_8101_003048fd731b_2509cc32_a595_11ee_a526_047c1617b14339.jpeg"/><Relationship Id="rId40" Type="http://schemas.openxmlformats.org/officeDocument/2006/relationships/image" Target="../media/77dee6d6_86a5_11e9_8101_003048fd731b_2509cc36_a595_11ee_a526_047c1617b14340.jpeg"/><Relationship Id="rId41" Type="http://schemas.openxmlformats.org/officeDocument/2006/relationships/image" Target="../media/77dee6da_86a5_11e9_8101_003048fd731b_2509cc3a_a595_11ee_a526_047c1617b14341.jpeg"/><Relationship Id="rId42" Type="http://schemas.openxmlformats.org/officeDocument/2006/relationships/image" Target="../media/77dee6de_86a5_11e9_8101_003048fd731b_2509cc42_a595_11ee_a526_047c1617b14342.jpeg"/><Relationship Id="rId43" Type="http://schemas.openxmlformats.org/officeDocument/2006/relationships/image" Target="../media/77dee6e2_86a5_11e9_8101_003048fd731b_2509cc46_a595_11ee_a526_047c1617b14343.jpeg"/><Relationship Id="rId44" Type="http://schemas.openxmlformats.org/officeDocument/2006/relationships/image" Target="../media/77dee6e6_86a5_11e9_8101_003048fd731b_2509cc4a_a595_11ee_a526_047c1617b14344.jpeg"/><Relationship Id="rId45" Type="http://schemas.openxmlformats.org/officeDocument/2006/relationships/image" Target="../media/77dee6ea_86a5_11e9_8101_003048fd731b_2509cc4e_a595_11ee_a526_047c1617b14345.jpeg"/><Relationship Id="rId46" Type="http://schemas.openxmlformats.org/officeDocument/2006/relationships/image" Target="../media/77dee6ee_86a5_11e9_8101_003048fd731b_2509cc52_a595_11ee_a526_047c1617b14346.jpeg"/><Relationship Id="rId47" Type="http://schemas.openxmlformats.org/officeDocument/2006/relationships/image" Target="../media/77dee6f2_86a5_11e9_8101_003048fd731b_2509cc56_a595_11ee_a526_047c1617b14347.jpeg"/><Relationship Id="rId48" Type="http://schemas.openxmlformats.org/officeDocument/2006/relationships/image" Target="../media/77dee6f6_86a5_11e9_8101_003048fd731b_2509cc5a_a595_11ee_a526_047c1617b14348.jpeg"/><Relationship Id="rId49" Type="http://schemas.openxmlformats.org/officeDocument/2006/relationships/image" Target="../media/77dee6fa_86a5_11e9_8101_003048fd731b_2509cc5e_a595_11ee_a526_047c1617b14349.jpeg"/><Relationship Id="rId50" Type="http://schemas.openxmlformats.org/officeDocument/2006/relationships/image" Target="../media/77dee6fe_86a5_11e9_8101_003048fd731b_2509cc62_a595_11ee_a526_047c1617b14350.jpeg"/><Relationship Id="rId51" Type="http://schemas.openxmlformats.org/officeDocument/2006/relationships/image" Target="../media/77dee702_86a5_11e9_8101_003048fd731b_2509cc66_a595_11ee_a526_047c1617b14351.jpeg"/><Relationship Id="rId52" Type="http://schemas.openxmlformats.org/officeDocument/2006/relationships/image" Target="../media/77dee706_86a5_11e9_8101_003048fd731b_2509cc6a_a595_11ee_a526_047c1617b14352.jpeg"/><Relationship Id="rId53" Type="http://schemas.openxmlformats.org/officeDocument/2006/relationships/image" Target="../media/77dee70a_86a5_11e9_8101_003048fd731b_2509cc6e_a595_11ee_a526_047c1617b14353.jpeg"/><Relationship Id="rId54" Type="http://schemas.openxmlformats.org/officeDocument/2006/relationships/image" Target="../media/77dee70e_86a5_11e9_8101_003048fd731b_2509cc72_a595_11ee_a526_047c1617b14354.jpeg"/><Relationship Id="rId55" Type="http://schemas.openxmlformats.org/officeDocument/2006/relationships/image" Target="../media/77dee712_86a5_11e9_8101_003048fd731b_2509cc76_a595_11ee_a526_047c1617b14355.jpeg"/><Relationship Id="rId56" Type="http://schemas.openxmlformats.org/officeDocument/2006/relationships/image" Target="../media/77dee716_86a5_11e9_8101_003048fd731b_2509cc7a_a595_11ee_a526_047c1617b14356.jpeg"/><Relationship Id="rId57" Type="http://schemas.openxmlformats.org/officeDocument/2006/relationships/image" Target="../media/77dee71a_86a5_11e9_8101_003048fd731b_2509cc7e_a595_11ee_a526_047c1617b14357.jpeg"/><Relationship Id="rId58" Type="http://schemas.openxmlformats.org/officeDocument/2006/relationships/image" Target="../media/77dee71e_86a5_11e9_8101_003048fd731b_2509cc82_a595_11ee_a526_047c1617b14358.jpeg"/><Relationship Id="rId59" Type="http://schemas.openxmlformats.org/officeDocument/2006/relationships/image" Target="../media/77dee722_86a5_11e9_8101_003048fd731b_2509cc86_a595_11ee_a526_047c1617b14359.jpeg"/><Relationship Id="rId60" Type="http://schemas.openxmlformats.org/officeDocument/2006/relationships/image" Target="../media/77dee726_86a5_11e9_8101_003048fd731b_2509cc8a_a595_11ee_a526_047c1617b14360.jpeg"/><Relationship Id="rId61" Type="http://schemas.openxmlformats.org/officeDocument/2006/relationships/image" Target="../media/77dee72a_86a5_11e9_8101_003048fd731b_2509cc8e_a595_11ee_a526_047c1617b14361.jpeg"/><Relationship Id="rId62" Type="http://schemas.openxmlformats.org/officeDocument/2006/relationships/image" Target="../media/77dee72e_86a5_11e9_8101_003048fd731b_2509cc92_a595_11ee_a526_047c1617b14362.jpeg"/><Relationship Id="rId63" Type="http://schemas.openxmlformats.org/officeDocument/2006/relationships/image" Target="../media/77dee732_86a5_11e9_8101_003048fd731b_2509cc96_a595_11ee_a526_047c1617b14363.jpeg"/><Relationship Id="rId64" Type="http://schemas.openxmlformats.org/officeDocument/2006/relationships/image" Target="../media/77dee736_86a5_11e9_8101_003048fd731b_2509cc9a_a595_11ee_a526_047c1617b14364.jpeg"/><Relationship Id="rId65" Type="http://schemas.openxmlformats.org/officeDocument/2006/relationships/image" Target="../media/77dee73a_86a5_11e9_8101_003048fd731b_2509cc9e_a595_11ee_a526_047c1617b14365.jpeg"/><Relationship Id="rId66" Type="http://schemas.openxmlformats.org/officeDocument/2006/relationships/image" Target="../media/77dee73e_86a5_11e9_8101_003048fd731b_2509cca2_a595_11ee_a526_047c1617b14366.jpeg"/><Relationship Id="rId67" Type="http://schemas.openxmlformats.org/officeDocument/2006/relationships/image" Target="../media/77dee742_86a5_11e9_8101_003048fd731b_2509cca6_a595_11ee_a526_047c1617b14367.jpeg"/><Relationship Id="rId68" Type="http://schemas.openxmlformats.org/officeDocument/2006/relationships/image" Target="../media/77dee746_86a5_11e9_8101_003048fd731b_2509ccaa_a595_11ee_a526_047c1617b14368.jpeg"/><Relationship Id="rId69" Type="http://schemas.openxmlformats.org/officeDocument/2006/relationships/image" Target="../media/77dee74a_86a5_11e9_8101_003048fd731b_2509ccae_a595_11ee_a526_047c1617b14369.jpeg"/><Relationship Id="rId70" Type="http://schemas.openxmlformats.org/officeDocument/2006/relationships/image" Target="../media/77dee74d_86a5_11e9_8101_003048fd731b_2509ccb2_a595_11ee_a526_047c1617b14370.jpeg"/><Relationship Id="rId71" Type="http://schemas.openxmlformats.org/officeDocument/2006/relationships/image" Target="../media/77dee751_86a5_11e9_8101_003048fd731b_2509ccb6_a595_11ee_a526_047c1617b14371.jpeg"/><Relationship Id="rId72" Type="http://schemas.openxmlformats.org/officeDocument/2006/relationships/image" Target="../media/77dee754_86a5_11e9_8101_003048fd731b_2509ccba_a595_11ee_a526_047c1617b14372.jpeg"/><Relationship Id="rId73" Type="http://schemas.openxmlformats.org/officeDocument/2006/relationships/image" Target="../media/77dee758_86a5_11e9_8101_003048fd731b_2509ccbe_a595_11ee_a526_047c1617b14373.jpeg"/><Relationship Id="rId74" Type="http://schemas.openxmlformats.org/officeDocument/2006/relationships/image" Target="../media/77dee75c_86a5_11e9_8101_003048fd731b_2509ccc2_a595_11ee_a526_047c1617b14374.jpeg"/><Relationship Id="rId75" Type="http://schemas.openxmlformats.org/officeDocument/2006/relationships/image" Target="../media/77dee760_86a5_11e9_8101_003048fd731b_2509ccc6_a595_11ee_a526_047c1617b14375.jpeg"/><Relationship Id="rId76" Type="http://schemas.openxmlformats.org/officeDocument/2006/relationships/image" Target="../media/77dee764_86a5_11e9_8101_003048fd731b_2509ccca_a595_11ee_a526_047c1617b14376.jpeg"/><Relationship Id="rId77" Type="http://schemas.openxmlformats.org/officeDocument/2006/relationships/image" Target="../media/77dee768_86a5_11e9_8101_003048fd731b_2509ccce_a595_11ee_a526_047c1617b14377.jpeg"/><Relationship Id="rId78" Type="http://schemas.openxmlformats.org/officeDocument/2006/relationships/image" Target="../media/77dee76b_86a5_11e9_8101_003048fd731b_2509ccd2_a595_11ee_a526_047c1617b14378.jpeg"/><Relationship Id="rId79" Type="http://schemas.openxmlformats.org/officeDocument/2006/relationships/image" Target="../media/77dee76e_86a5_11e9_8101_003048fd731b_2509ccd6_a595_11ee_a526_047c1617b14379.jpeg"/><Relationship Id="rId80" Type="http://schemas.openxmlformats.org/officeDocument/2006/relationships/image" Target="../media/77dee771_86a5_11e9_8101_003048fd731b_2509ccda_a595_11ee_a526_047c1617b14380.jpeg"/><Relationship Id="rId81" Type="http://schemas.openxmlformats.org/officeDocument/2006/relationships/image" Target="../media/77dee775_86a5_11e9_8101_003048fd731b_2509ccde_a595_11ee_a526_047c1617b14381.jpeg"/><Relationship Id="rId82" Type="http://schemas.openxmlformats.org/officeDocument/2006/relationships/image" Target="../media/77dee779_86a5_11e9_8101_003048fd731b_2509cce2_a595_11ee_a526_047c1617b14382.jpeg"/><Relationship Id="rId83" Type="http://schemas.openxmlformats.org/officeDocument/2006/relationships/image" Target="../media/77dee77d_86a5_11e9_8101_003048fd731b_2509cce6_a595_11ee_a526_047c1617b14383.jpeg"/><Relationship Id="rId84" Type="http://schemas.openxmlformats.org/officeDocument/2006/relationships/image" Target="../media/77dee781_86a5_11e9_8101_003048fd731b_2509ccea_a595_11ee_a526_047c1617b14384.jpeg"/><Relationship Id="rId85" Type="http://schemas.openxmlformats.org/officeDocument/2006/relationships/image" Target="../media/77dee785_86a5_11e9_8101_003048fd731b_2509ccee_a595_11ee_a526_047c1617b14385.jpeg"/><Relationship Id="rId86" Type="http://schemas.openxmlformats.org/officeDocument/2006/relationships/image" Target="../media/77dee789_86a5_11e9_8101_003048fd731b_2509ccf2_a595_11ee_a526_047c1617b14386.jpeg"/><Relationship Id="rId87" Type="http://schemas.openxmlformats.org/officeDocument/2006/relationships/image" Target="../media/77dee78d_86a5_11e9_8101_003048fd731b_2509ccf6_a595_11ee_a526_047c1617b14387.jpeg"/><Relationship Id="rId88" Type="http://schemas.openxmlformats.org/officeDocument/2006/relationships/image" Target="../media/77dee791_86a5_11e9_8101_003048fd731b_2509ccfa_a595_11ee_a526_047c1617b14388.jpeg"/><Relationship Id="rId89" Type="http://schemas.openxmlformats.org/officeDocument/2006/relationships/image" Target="../media/77dee795_86a5_11e9_8101_003048fd731b_2509ccfb_a595_11ee_a526_047c1617b14389.jpeg"/><Relationship Id="rId90" Type="http://schemas.openxmlformats.org/officeDocument/2006/relationships/image" Target="../media/77dee799_86a5_11e9_8101_003048fd731b_2509ccfc_a595_11ee_a526_047c1617b14390.jpeg"/><Relationship Id="rId91" Type="http://schemas.openxmlformats.org/officeDocument/2006/relationships/image" Target="../media/77dee79d_86a5_11e9_8101_003048fd731b_2509ccfd_a595_11ee_a526_047c1617b14391.jpeg"/><Relationship Id="rId92" Type="http://schemas.openxmlformats.org/officeDocument/2006/relationships/image" Target="../media/77dee7a1_86a5_11e9_8101_003048fd731b_2509cd01_a595_11ee_a526_047c1617b14392.jpeg"/><Relationship Id="rId93" Type="http://schemas.openxmlformats.org/officeDocument/2006/relationships/image" Target="../media/77dee7a5_86a5_11e9_8101_003048fd731b_2509cd05_a595_11ee_a526_047c1617b14393.jpeg"/><Relationship Id="rId94" Type="http://schemas.openxmlformats.org/officeDocument/2006/relationships/image" Target="../media/77dee7a9_86a5_11e9_8101_003048fd731b_2509cd09_a595_11ee_a526_047c1617b14394.jpeg"/><Relationship Id="rId95" Type="http://schemas.openxmlformats.org/officeDocument/2006/relationships/image" Target="../media/77dee7ad_86a5_11e9_8101_003048fd731b_2509cd0d_a595_11ee_a526_047c1617b14395.jpeg"/><Relationship Id="rId96" Type="http://schemas.openxmlformats.org/officeDocument/2006/relationships/image" Target="../media/77dee7b1_86a5_11e9_8101_003048fd731b_2509cd11_a595_11ee_a526_047c1617b14396.jpeg"/><Relationship Id="rId97" Type="http://schemas.openxmlformats.org/officeDocument/2006/relationships/image" Target="../media/77dee7b5_86a5_11e9_8101_003048fd731b_2509cd15_a595_11ee_a526_047c1617b14397.jpeg"/><Relationship Id="rId98" Type="http://schemas.openxmlformats.org/officeDocument/2006/relationships/image" Target="../media/77dee7b9_86a5_11e9_8101_003048fd731b_2509cd19_a595_11ee_a526_047c1617b14398.jpeg"/><Relationship Id="rId99" Type="http://schemas.openxmlformats.org/officeDocument/2006/relationships/image" Target="../media/77dee7bd_86a5_11e9_8101_003048fd731b_2509cd1d_a595_11ee_a526_047c1617b14399.jpeg"/><Relationship Id="rId100" Type="http://schemas.openxmlformats.org/officeDocument/2006/relationships/image" Target="../media/77dee7c1_86a5_11e9_8101_003048fd731b_2509cd21_a595_11ee_a526_047c1617b143100.jpeg"/><Relationship Id="rId101" Type="http://schemas.openxmlformats.org/officeDocument/2006/relationships/image" Target="../media/77dee7c5_86a5_11e9_8101_003048fd731b_2509cd2d_a595_11ee_a526_047c1617b143101.jpeg"/><Relationship Id="rId102" Type="http://schemas.openxmlformats.org/officeDocument/2006/relationships/image" Target="../media/77dee7c9_86a5_11e9_8101_003048fd731b_2509cd31_a595_11ee_a526_047c1617b143102.jpeg"/><Relationship Id="rId103" Type="http://schemas.openxmlformats.org/officeDocument/2006/relationships/image" Target="../media/77dee7cd_86a5_11e9_8101_003048fd731b_2509cd25_a595_11ee_a526_047c1617b143103.jpeg"/><Relationship Id="rId104" Type="http://schemas.openxmlformats.org/officeDocument/2006/relationships/image" Target="../media/77dee7d1_86a5_11e9_8101_003048fd731b_2509cd29_a595_11ee_a526_047c1617b143104.jpeg"/><Relationship Id="rId105" Type="http://schemas.openxmlformats.org/officeDocument/2006/relationships/image" Target="../media/77dee7d5_86a5_11e9_8101_003048fd731b_2509cd35_a595_11ee_a526_047c1617b143105.jpeg"/><Relationship Id="rId106" Type="http://schemas.openxmlformats.org/officeDocument/2006/relationships/image" Target="../media/77dee7d9_86a5_11e9_8101_003048fd731b_2509cd39_a595_11ee_a526_047c1617b143106.jpeg"/><Relationship Id="rId107" Type="http://schemas.openxmlformats.org/officeDocument/2006/relationships/image" Target="../media/77dee7dd_86a5_11e9_8101_003048fd731b_2509cd3d_a595_11ee_a526_047c1617b143107.jpeg"/><Relationship Id="rId108" Type="http://schemas.openxmlformats.org/officeDocument/2006/relationships/image" Target="../media/77dee7e1_86a5_11e9_8101_003048fd731b_2509cd41_a595_11ee_a526_047c1617b143108.jpeg"/><Relationship Id="rId109" Type="http://schemas.openxmlformats.org/officeDocument/2006/relationships/image" Target="../media/77dee7e5_86a5_11e9_8101_003048fd731b_2509cd45_a595_11ee_a526_047c1617b143109.jpeg"/><Relationship Id="rId110" Type="http://schemas.openxmlformats.org/officeDocument/2006/relationships/image" Target="../media/77dee7e9_86a5_11e9_8101_003048fd731b_2509cd49_a595_11ee_a526_047c1617b143110.jpeg"/><Relationship Id="rId111" Type="http://schemas.openxmlformats.org/officeDocument/2006/relationships/image" Target="../media/77dee7ed_86a5_11e9_8101_003048fd731b_2509cd4d_a595_11ee_a526_047c1617b143111.jpeg"/><Relationship Id="rId112" Type="http://schemas.openxmlformats.org/officeDocument/2006/relationships/image" Target="../media/77dee7f1_86a5_11e9_8101_003048fd731b_2509cd51_a595_11ee_a526_047c1617b143112.jpeg"/><Relationship Id="rId113" Type="http://schemas.openxmlformats.org/officeDocument/2006/relationships/image" Target="../media/77dee7f5_86a5_11e9_8101_003048fd731b_2509cd55_a595_11ee_a526_047c1617b143113.jpeg"/><Relationship Id="rId114" Type="http://schemas.openxmlformats.org/officeDocument/2006/relationships/image" Target="../media/77dee7f9_86a5_11e9_8101_003048fd731b_2509cd59_a595_11ee_a526_047c1617b143114.jpeg"/><Relationship Id="rId115" Type="http://schemas.openxmlformats.org/officeDocument/2006/relationships/image" Target="../media/77dee7fd_86a5_11e9_8101_003048fd731b_2509cd5d_a595_11ee_a526_047c1617b143115.jpeg"/><Relationship Id="rId116" Type="http://schemas.openxmlformats.org/officeDocument/2006/relationships/image" Target="../media/77dee801_86a5_11e9_8101_003048fd731b_2509cd61_a595_11ee_a526_047c1617b143116.jpeg"/><Relationship Id="rId117" Type="http://schemas.openxmlformats.org/officeDocument/2006/relationships/image" Target="../media/77dee805_86a5_11e9_8101_003048fd731b_2509cd65_a595_11ee_a526_047c1617b143117.jpeg"/><Relationship Id="rId118" Type="http://schemas.openxmlformats.org/officeDocument/2006/relationships/image" Target="../media/77dee809_86a5_11e9_8101_003048fd731b_2509cd69_a595_11ee_a526_047c1617b143118.jpeg"/><Relationship Id="rId119" Type="http://schemas.openxmlformats.org/officeDocument/2006/relationships/image" Target="../media/77dee80d_86a5_11e9_8101_003048fd731b_2509cd6d_a595_11ee_a526_047c1617b143119.jpeg"/><Relationship Id="rId120" Type="http://schemas.openxmlformats.org/officeDocument/2006/relationships/image" Target="../media/77dee811_86a5_11e9_8101_003048fd731b_2509cd71_a595_11ee_a526_047c1617b143120.jpeg"/><Relationship Id="rId121" Type="http://schemas.openxmlformats.org/officeDocument/2006/relationships/image" Target="../media/77dee815_86a5_11e9_8101_003048fd731b_2509cd75_a595_11ee_a526_047c1617b143121.jpeg"/><Relationship Id="rId122" Type="http://schemas.openxmlformats.org/officeDocument/2006/relationships/image" Target="../media/77dee819_86a5_11e9_8101_003048fd731b_2509cd79_a595_11ee_a526_047c1617b143122.jpeg"/><Relationship Id="rId123" Type="http://schemas.openxmlformats.org/officeDocument/2006/relationships/image" Target="../media/77dee81c_86a5_11e9_8101_003048fd731b_2509cd7d_a595_11ee_a526_047c1617b143123.jpeg"/><Relationship Id="rId124" Type="http://schemas.openxmlformats.org/officeDocument/2006/relationships/image" Target="../media/77dee820_86a5_11e9_8101_003048fd731b_2509cd81_a595_11ee_a526_047c1617b143124.jpeg"/><Relationship Id="rId125" Type="http://schemas.openxmlformats.org/officeDocument/2006/relationships/image" Target="../media/77dee824_86a5_11e9_8101_003048fd731b_2509cd84_a595_11ee_a526_047c1617b143125.jpeg"/><Relationship Id="rId126" Type="http://schemas.openxmlformats.org/officeDocument/2006/relationships/image" Target="../media/77dee828_86a5_11e9_8101_003048fd731b_2509cd87_a595_11ee_a526_047c1617b143126.jpeg"/><Relationship Id="rId127" Type="http://schemas.openxmlformats.org/officeDocument/2006/relationships/image" Target="../media/77dee82c_86a5_11e9_8101_003048fd731b_2509cd8a_a595_11ee_a526_047c1617b143127.jpeg"/><Relationship Id="rId128" Type="http://schemas.openxmlformats.org/officeDocument/2006/relationships/image" Target="../media/77dee830_86a5_11e9_8101_003048fd731b_2509cd8d_a595_11ee_a526_047c1617b143128.jpeg"/><Relationship Id="rId129" Type="http://schemas.openxmlformats.org/officeDocument/2006/relationships/image" Target="../media/77dee834_86a5_11e9_8101_003048fd731b_2509cd90_a595_11ee_a526_047c1617b143129.jpeg"/><Relationship Id="rId130" Type="http://schemas.openxmlformats.org/officeDocument/2006/relationships/image" Target="../media/77dee838_86a5_11e9_8101_003048fd731b_2509cd93_a595_11ee_a526_047c1617b143130.jpeg"/><Relationship Id="rId131" Type="http://schemas.openxmlformats.org/officeDocument/2006/relationships/image" Target="../media/77dee83c_86a5_11e9_8101_003048fd731b_2509cd99_a595_11ee_a526_047c1617b143131.jpeg"/><Relationship Id="rId132" Type="http://schemas.openxmlformats.org/officeDocument/2006/relationships/image" Target="../media/77dee840_86a5_11e9_8101_003048fd731b_2509cd9d_a595_11ee_a526_047c1617b143132.jpeg"/><Relationship Id="rId133" Type="http://schemas.openxmlformats.org/officeDocument/2006/relationships/image" Target="../media/77dee844_86a5_11e9_8101_003048fd731b_2509cda1_a595_11ee_a526_047c1617b143133.jpeg"/><Relationship Id="rId134" Type="http://schemas.openxmlformats.org/officeDocument/2006/relationships/image" Target="../media/77dee848_86a5_11e9_8101_003048fd731b_2509cda5_a595_11ee_a526_047c1617b143134.jpeg"/><Relationship Id="rId135" Type="http://schemas.openxmlformats.org/officeDocument/2006/relationships/image" Target="../media/77dee84c_86a5_11e9_8101_003048fd731b_2b2de681_a595_11ee_a526_047c1617b143135.jpeg"/><Relationship Id="rId136" Type="http://schemas.openxmlformats.org/officeDocument/2006/relationships/image" Target="../media/7dda82ca_86a5_11e9_8101_003048fd731b_2b2de685_a595_11ee_a526_047c1617b143136.jpeg"/><Relationship Id="rId137" Type="http://schemas.openxmlformats.org/officeDocument/2006/relationships/image" Target="../media/7dda82ce_86a5_11e9_8101_003048fd731b_2b2de689_a595_11ee_a526_047c1617b143137.jpeg"/><Relationship Id="rId138" Type="http://schemas.openxmlformats.org/officeDocument/2006/relationships/image" Target="../media/7dda82d2_86a5_11e9_8101_003048fd731b_2b2de691_a595_11ee_a526_047c1617b143138.jpeg"/><Relationship Id="rId139" Type="http://schemas.openxmlformats.org/officeDocument/2006/relationships/image" Target="../media/7dda82d6_86a5_11e9_8101_003048fd731b_2b2de695_a595_11ee_a526_047c1617b143139.jpeg"/><Relationship Id="rId140" Type="http://schemas.openxmlformats.org/officeDocument/2006/relationships/image" Target="../media/7dda82da_86a5_11e9_8101_003048fd731b_2b2de699_a595_11ee_a526_047c1617b143140.jpeg"/><Relationship Id="rId141" Type="http://schemas.openxmlformats.org/officeDocument/2006/relationships/image" Target="../media/7dda82de_86a5_11e9_8101_003048fd731b_2b2de69d_a595_11ee_a526_047c1617b143141.jpeg"/><Relationship Id="rId142" Type="http://schemas.openxmlformats.org/officeDocument/2006/relationships/image" Target="../media/7dda82e2_86a5_11e9_8101_003048fd731b_2b2de6a1_a595_11ee_a526_047c1617b143142.jpeg"/><Relationship Id="rId143" Type="http://schemas.openxmlformats.org/officeDocument/2006/relationships/image" Target="../media/7dda82e6_86a5_11e9_8101_003048fd731b_2b2de6a5_a595_11ee_a526_047c1617b143143.jpeg"/><Relationship Id="rId144" Type="http://schemas.openxmlformats.org/officeDocument/2006/relationships/image" Target="../media/7dda82ea_86a5_11e9_8101_003048fd731b_2b2de6a9_a595_11ee_a526_047c1617b143144.jpeg"/><Relationship Id="rId145" Type="http://schemas.openxmlformats.org/officeDocument/2006/relationships/image" Target="../media/7dda82ee_86a5_11e9_8101_003048fd731b_2b2de6ad_a595_11ee_a526_047c1617b143145.jpeg"/><Relationship Id="rId146" Type="http://schemas.openxmlformats.org/officeDocument/2006/relationships/image" Target="../media/7dda82f2_86a5_11e9_8101_003048fd731b_2b2de6b1_a595_11ee_a526_047c1617b143146.jpeg"/><Relationship Id="rId147" Type="http://schemas.openxmlformats.org/officeDocument/2006/relationships/image" Target="../media/7dda82f6_86a5_11e9_8101_003048fd731b_2b2de6b5_a595_11ee_a526_047c1617b143147.jpeg"/><Relationship Id="rId148" Type="http://schemas.openxmlformats.org/officeDocument/2006/relationships/image" Target="../media/7dda82fa_86a5_11e9_8101_003048fd731b_2b2de6b9_a595_11ee_a526_047c1617b143148.jpeg"/><Relationship Id="rId149" Type="http://schemas.openxmlformats.org/officeDocument/2006/relationships/image" Target="../media/7dda82fe_86a5_11e9_8101_003048fd731b_2b2de6bd_a595_11ee_a526_047c1617b143149.jpeg"/><Relationship Id="rId150" Type="http://schemas.openxmlformats.org/officeDocument/2006/relationships/image" Target="../media/7dda8302_86a5_11e9_8101_003048fd731b_2b2de6c1_a595_11ee_a526_047c1617b143150.jpeg"/><Relationship Id="rId151" Type="http://schemas.openxmlformats.org/officeDocument/2006/relationships/image" Target="../media/7dda8306_86a5_11e9_8101_003048fd731b_2b2de6c5_a595_11ee_a526_047c1617b143151.jpeg"/><Relationship Id="rId152" Type="http://schemas.openxmlformats.org/officeDocument/2006/relationships/image" Target="../media/7dda830a_86a5_11e9_8101_003048fd731b_2b2de6c9_a595_11ee_a526_047c1617b143152.jpeg"/><Relationship Id="rId153" Type="http://schemas.openxmlformats.org/officeDocument/2006/relationships/image" Target="../media/7dda830e_86a5_11e9_8101_003048fd731b_2b2de6cd_a595_11ee_a526_047c1617b143153.jpeg"/><Relationship Id="rId154" Type="http://schemas.openxmlformats.org/officeDocument/2006/relationships/image" Target="../media/7dda8312_86a5_11e9_8101_003048fd731b_2b2de6d1_a595_11ee_a526_047c1617b143154.jpeg"/><Relationship Id="rId155" Type="http://schemas.openxmlformats.org/officeDocument/2006/relationships/image" Target="../media/7dda8316_86a5_11e9_8101_003048fd731b_2b2de6d5_a595_11ee_a526_047c1617b143155.jpeg"/><Relationship Id="rId156" Type="http://schemas.openxmlformats.org/officeDocument/2006/relationships/image" Target="../media/7dda8319_86a5_11e9_8101_003048fd731b_2b2de6d9_a595_11ee_a526_047c1617b143156.jpeg"/><Relationship Id="rId157" Type="http://schemas.openxmlformats.org/officeDocument/2006/relationships/image" Target="../media/7dda831d_86a5_11e9_8101_003048fd731b_2b2de6dd_a595_11ee_a526_047c1617b143157.jpeg"/><Relationship Id="rId158" Type="http://schemas.openxmlformats.org/officeDocument/2006/relationships/image" Target="../media/7dda8320_86a5_11e9_8101_003048fd731b_2b2de6e1_a595_11ee_a526_047c1617b143158.jpeg"/><Relationship Id="rId159" Type="http://schemas.openxmlformats.org/officeDocument/2006/relationships/image" Target="../media/7dda8324_86a5_11e9_8101_003048fd731b_2b2de6e5_a595_11ee_a526_047c1617b143159.jpeg"/><Relationship Id="rId160" Type="http://schemas.openxmlformats.org/officeDocument/2006/relationships/image" Target="../media/7dda8327_86a5_11e9_8101_003048fd731b_2b2de6e9_a595_11ee_a526_047c1617b143160.jpeg"/><Relationship Id="rId161" Type="http://schemas.openxmlformats.org/officeDocument/2006/relationships/image" Target="../media/7dda832b_86a5_11e9_8101_003048fd731b_2b2de6ed_a595_11ee_a526_047c1617b143161.jpeg"/><Relationship Id="rId162" Type="http://schemas.openxmlformats.org/officeDocument/2006/relationships/image" Target="../media/7dda832e_86a5_11e9_8101_003048fd731b_2b2de6f1_a595_11ee_a526_047c1617b143162.jpeg"/><Relationship Id="rId163" Type="http://schemas.openxmlformats.org/officeDocument/2006/relationships/image" Target="../media/7dda8331_86a5_11e9_8101_003048fd731b_2b2de6f9_a595_11ee_a526_047c1617b143163.jpeg"/><Relationship Id="rId164" Type="http://schemas.openxmlformats.org/officeDocument/2006/relationships/image" Target="../media/7dda8335_86a5_11e9_8101_003048fd731b_2b2de6fd_a595_11ee_a526_047c1617b143164.jpeg"/><Relationship Id="rId165" Type="http://schemas.openxmlformats.org/officeDocument/2006/relationships/image" Target="../media/7dda8339_86a5_11e9_8101_003048fd731b_2b2de701_a595_11ee_a526_047c1617b143165.jpeg"/><Relationship Id="rId166" Type="http://schemas.openxmlformats.org/officeDocument/2006/relationships/image" Target="../media/7dda833d_86a5_11e9_8101_003048fd731b_2b2de705_a595_11ee_a526_047c1617b143166.jpeg"/><Relationship Id="rId167" Type="http://schemas.openxmlformats.org/officeDocument/2006/relationships/image" Target="../media/7dda8341_86a5_11e9_8101_003048fd731b_2b2de709_a595_11ee_a526_047c1617b143167.jpeg"/><Relationship Id="rId168" Type="http://schemas.openxmlformats.org/officeDocument/2006/relationships/image" Target="../media/7dda8345_86a5_11e9_8101_003048fd731b_2b2de70d_a595_11ee_a526_047c1617b143168.jpeg"/><Relationship Id="rId169" Type="http://schemas.openxmlformats.org/officeDocument/2006/relationships/image" Target="../media/7dda8349_86a5_11e9_8101_003048fd731b_2b2de711_a595_11ee_a526_047c1617b143169.jpeg"/><Relationship Id="rId170" Type="http://schemas.openxmlformats.org/officeDocument/2006/relationships/image" Target="../media/7dda834d_86a5_11e9_8101_003048fd731b_2b2de715_a595_11ee_a526_047c1617b143170.jpeg"/><Relationship Id="rId171" Type="http://schemas.openxmlformats.org/officeDocument/2006/relationships/image" Target="../media/7dda8351_86a5_11e9_8101_003048fd731b_2b2de719_a595_11ee_a526_047c1617b143171.jpeg"/><Relationship Id="rId172" Type="http://schemas.openxmlformats.org/officeDocument/2006/relationships/image" Target="../media/7dda8355_86a5_11e9_8101_003048fd731b_2b2de71d_a595_11ee_a526_047c1617b143172.jpeg"/><Relationship Id="rId173" Type="http://schemas.openxmlformats.org/officeDocument/2006/relationships/image" Target="../media/7dda8359_86a5_11e9_8101_003048fd731b_2b2de721_a595_11ee_a526_047c1617b143173.jpeg"/><Relationship Id="rId174" Type="http://schemas.openxmlformats.org/officeDocument/2006/relationships/image" Target="../media/7dda835d_86a5_11e9_8101_003048fd731b_2b2de725_a595_11ee_a526_047c1617b143174.jpeg"/><Relationship Id="rId175" Type="http://schemas.openxmlformats.org/officeDocument/2006/relationships/image" Target="../media/7dda8361_86a5_11e9_8101_003048fd731b_2b2de729_a595_11ee_a526_047c1617b143175.jpeg"/><Relationship Id="rId176" Type="http://schemas.openxmlformats.org/officeDocument/2006/relationships/image" Target="../media/7dda8365_86a5_11e9_8101_003048fd731b_2b2de72d_a595_11ee_a526_047c1617b143176.jpeg"/><Relationship Id="rId177" Type="http://schemas.openxmlformats.org/officeDocument/2006/relationships/image" Target="../media/7dda8369_86a5_11e9_8101_003048fd731b_2b2de731_a595_11ee_a526_047c1617b143177.jpeg"/><Relationship Id="rId178" Type="http://schemas.openxmlformats.org/officeDocument/2006/relationships/image" Target="../media/7dda836d_86a5_11e9_8101_003048fd731b_2b2de735_a595_11ee_a526_047c1617b143178.jpeg"/><Relationship Id="rId179" Type="http://schemas.openxmlformats.org/officeDocument/2006/relationships/image" Target="../media/7dda8370_86a5_11e9_8101_003048fd731b_2b2de739_a595_11ee_a526_047c1617b143179.jpeg"/><Relationship Id="rId180" Type="http://schemas.openxmlformats.org/officeDocument/2006/relationships/image" Target="../media/7dda8373_86a5_11e9_8101_003048fd731b_2b2de73d_a595_11ee_a526_047c1617b143180.jpeg"/><Relationship Id="rId181" Type="http://schemas.openxmlformats.org/officeDocument/2006/relationships/image" Target="../media/7dda8376_86a5_11e9_8101_003048fd731b_2b2de741_a595_11ee_a526_047c1617b143181.jpeg"/><Relationship Id="rId182" Type="http://schemas.openxmlformats.org/officeDocument/2006/relationships/image" Target="../media/7dda837a_86a5_11e9_8101_003048fd731b_2b2de745_a595_11ee_a526_047c1617b143182.jpeg"/><Relationship Id="rId183" Type="http://schemas.openxmlformats.org/officeDocument/2006/relationships/image" Target="../media/7dda837d_86a5_11e9_8101_003048fd731b_2b2de749_a595_11ee_a526_047c1617b143183.jpeg"/><Relationship Id="rId184" Type="http://schemas.openxmlformats.org/officeDocument/2006/relationships/image" Target="../media/7dda8381_86a5_11e9_8101_003048fd731b_2b2de74d_a595_11ee_a526_047c1617b143184.jpeg"/><Relationship Id="rId185" Type="http://schemas.openxmlformats.org/officeDocument/2006/relationships/image" Target="../media/7dda8385_86a5_11e9_8101_003048fd731b_2b2de751_a595_11ee_a526_047c1617b143185.jpeg"/><Relationship Id="rId186" Type="http://schemas.openxmlformats.org/officeDocument/2006/relationships/image" Target="../media/7dda8389_86a5_11e9_8101_003048fd731b_2b2de755_a595_11ee_a526_047c1617b143186.jpeg"/><Relationship Id="rId187" Type="http://schemas.openxmlformats.org/officeDocument/2006/relationships/image" Target="../media/7dda838d_86a5_11e9_8101_003048fd731b_2b2de759_a595_11ee_a526_047c1617b143187.jpeg"/><Relationship Id="rId188" Type="http://schemas.openxmlformats.org/officeDocument/2006/relationships/image" Target="../media/7dda8391_86a5_11e9_8101_003048fd731b_2b2de75d_a595_11ee_a526_047c1617b143188.jpeg"/><Relationship Id="rId189" Type="http://schemas.openxmlformats.org/officeDocument/2006/relationships/image" Target="../media/7dda8395_86a5_11e9_8101_003048fd731b_2b2de761_a595_11ee_a526_047c1617b143189.jpeg"/><Relationship Id="rId190" Type="http://schemas.openxmlformats.org/officeDocument/2006/relationships/image" Target="../media/7dda8399_86a5_11e9_8101_003048fd731b_2b2de765_a595_11ee_a526_047c1617b143190.jpeg"/><Relationship Id="rId191" Type="http://schemas.openxmlformats.org/officeDocument/2006/relationships/image" Target="../media/7dda839d_86a5_11e9_8101_003048fd731b_2b2de769_a595_11ee_a526_047c1617b143191.jpeg"/><Relationship Id="rId192" Type="http://schemas.openxmlformats.org/officeDocument/2006/relationships/image" Target="../media/7dda83a1_86a5_11e9_8101_003048fd731b_2b2de76d_a595_11ee_a526_047c1617b143192.jpeg"/><Relationship Id="rId193" Type="http://schemas.openxmlformats.org/officeDocument/2006/relationships/image" Target="../media/7dda83a5_86a5_11e9_8101_003048fd731b_2b2de771_a595_11ee_a526_047c1617b143193.jpeg"/><Relationship Id="rId194" Type="http://schemas.openxmlformats.org/officeDocument/2006/relationships/image" Target="../media/7dda83a8_86a5_11e9_8101_003048fd731b_2b2de775_a595_11ee_a526_047c1617b143194.jpeg"/><Relationship Id="rId195" Type="http://schemas.openxmlformats.org/officeDocument/2006/relationships/image" Target="../media/7dda83ab_86a5_11e9_8101_003048fd731b_2b2de77d_a595_11ee_a526_047c1617b143195.jpeg"/><Relationship Id="rId196" Type="http://schemas.openxmlformats.org/officeDocument/2006/relationships/image" Target="../media/7dda83af_86a5_11e9_8101_003048fd731b_2b2de781_a595_11ee_a526_047c1617b143196.jpeg"/><Relationship Id="rId197" Type="http://schemas.openxmlformats.org/officeDocument/2006/relationships/image" Target="../media/7dda83b3_86a5_11e9_8101_003048fd731b_2b2de785_a595_11ee_a526_047c1617b143197.jpeg"/><Relationship Id="rId198" Type="http://schemas.openxmlformats.org/officeDocument/2006/relationships/image" Target="../media/7dda83b7_86a5_11e9_8101_003048fd731b_2b2de789_a595_11ee_a526_047c1617b143198.jpeg"/><Relationship Id="rId199" Type="http://schemas.openxmlformats.org/officeDocument/2006/relationships/image" Target="../media/7dda83bb_86a5_11e9_8101_003048fd731b_2b2de78d_a595_11ee_a526_047c1617b143199.jpeg"/><Relationship Id="rId200" Type="http://schemas.openxmlformats.org/officeDocument/2006/relationships/image" Target="../media/7dda83bf_86a5_11e9_8101_003048fd731b_2b2de791_a595_11ee_a526_047c1617b143200.jpeg"/><Relationship Id="rId201" Type="http://schemas.openxmlformats.org/officeDocument/2006/relationships/image" Target="../media/7dda83c3_86a5_11e9_8101_003048fd731b_2b2de799_a595_11ee_a526_047c1617b143201.jpeg"/><Relationship Id="rId202" Type="http://schemas.openxmlformats.org/officeDocument/2006/relationships/image" Target="../media/7dda83c7_86a5_11e9_8101_003048fd731b_2b2de79d_a595_11ee_a526_047c1617b143202.jpeg"/><Relationship Id="rId203" Type="http://schemas.openxmlformats.org/officeDocument/2006/relationships/image" Target="../media/7dda83cb_86a5_11e9_8101_003048fd731b_2b2de7a1_a595_11ee_a526_047c1617b143203.jpeg"/><Relationship Id="rId204" Type="http://schemas.openxmlformats.org/officeDocument/2006/relationships/image" Target="../media/7dda83cf_86a5_11e9_8101_003048fd731b_2b2de7a5_a595_11ee_a526_047c1617b143204.jpeg"/><Relationship Id="rId205" Type="http://schemas.openxmlformats.org/officeDocument/2006/relationships/image" Target="../media/7dda83d3_86a5_11e9_8101_003048fd731b_2b2de7a9_a595_11ee_a526_047c1617b143205.jpeg"/><Relationship Id="rId206" Type="http://schemas.openxmlformats.org/officeDocument/2006/relationships/image" Target="../media/7dda83d7_86a5_11e9_8101_003048fd731b_2b2de7ad_a595_11ee_a526_047c1617b143206.jpeg"/><Relationship Id="rId207" Type="http://schemas.openxmlformats.org/officeDocument/2006/relationships/image" Target="../media/7dda83db_86a5_11e9_8101_003048fd731b_2b2de7b1_a595_11ee_a526_047c1617b143207.jpeg"/><Relationship Id="rId208" Type="http://schemas.openxmlformats.org/officeDocument/2006/relationships/image" Target="../media/7dda83df_86a5_11e9_8101_003048fd731b_2b2de7b5_a595_11ee_a526_047c1617b143208.jpeg"/><Relationship Id="rId209" Type="http://schemas.openxmlformats.org/officeDocument/2006/relationships/image" Target="../media/7dda83e3_86a5_11e9_8101_003048fd731b_2b2de7b9_a595_11ee_a526_047c1617b143209.jpeg"/><Relationship Id="rId210" Type="http://schemas.openxmlformats.org/officeDocument/2006/relationships/image" Target="../media/7dda83e7_86a5_11e9_8101_003048fd731b_2b2de7bd_a595_11ee_a526_047c1617b143210.jpeg"/><Relationship Id="rId211" Type="http://schemas.openxmlformats.org/officeDocument/2006/relationships/image" Target="../media/7dda83eb_86a5_11e9_8101_003048fd731b_2b2de7c1_a595_11ee_a526_047c1617b143211.jpeg"/><Relationship Id="rId212" Type="http://schemas.openxmlformats.org/officeDocument/2006/relationships/image" Target="../media/7dda83ef_86a5_11e9_8101_003048fd731b_2b2de7c5_a595_11ee_a526_047c1617b143212.jpeg"/><Relationship Id="rId213" Type="http://schemas.openxmlformats.org/officeDocument/2006/relationships/image" Target="../media/7dda83f3_86a5_11e9_8101_003048fd731b_2b2de7c9_a595_11ee_a526_047c1617b143213.jpeg"/><Relationship Id="rId214" Type="http://schemas.openxmlformats.org/officeDocument/2006/relationships/image" Target="../media/7dda83f7_86a5_11e9_8101_003048fd731b_2b2de7cd_a595_11ee_a526_047c1617b143214.jpeg"/><Relationship Id="rId215" Type="http://schemas.openxmlformats.org/officeDocument/2006/relationships/image" Target="../media/7dda83fb_86a5_11e9_8101_003048fd731b_2b2de7d1_a595_11ee_a526_047c1617b143215.jpeg"/><Relationship Id="rId216" Type="http://schemas.openxmlformats.org/officeDocument/2006/relationships/image" Target="../media/7dda83ff_86a5_11e9_8101_003048fd731b_2b2de7d5_a595_11ee_a526_047c1617b143216.jpeg"/><Relationship Id="rId217" Type="http://schemas.openxmlformats.org/officeDocument/2006/relationships/image" Target="../media/7dda8403_86a5_11e9_8101_003048fd731b_2b2de7d9_a595_11ee_a526_047c1617b143217.jpeg"/><Relationship Id="rId218" Type="http://schemas.openxmlformats.org/officeDocument/2006/relationships/image" Target="../media/7dda8407_86a5_11e9_8101_003048fd731b_2b2de7dd_a595_11ee_a526_047c1617b143218.jpeg"/><Relationship Id="rId219" Type="http://schemas.openxmlformats.org/officeDocument/2006/relationships/image" Target="../media/7dda840b_86a5_11e9_8101_003048fd731b_2b2de7e1_a595_11ee_a526_047c1617b143219.jpeg"/><Relationship Id="rId220" Type="http://schemas.openxmlformats.org/officeDocument/2006/relationships/image" Target="../media/7dda840f_86a5_11e9_8101_003048fd731b_2b2de7e5_a595_11ee_a526_047c1617b143220.jpeg"/><Relationship Id="rId221" Type="http://schemas.openxmlformats.org/officeDocument/2006/relationships/image" Target="../media/7dda8412_86a5_11e9_8101_003048fd731b_2b2de7e9_a595_11ee_a526_047c1617b143221.jpeg"/><Relationship Id="rId222" Type="http://schemas.openxmlformats.org/officeDocument/2006/relationships/image" Target="../media/7dda8416_86a5_11e9_8101_003048fd731b_2b2de7ed_a595_11ee_a526_047c1617b143222.jpeg"/><Relationship Id="rId223" Type="http://schemas.openxmlformats.org/officeDocument/2006/relationships/image" Target="../media/7dda841a_86a5_11e9_8101_003048fd731b_2b2de7f1_a595_11ee_a526_047c1617b143223.jpeg"/><Relationship Id="rId224" Type="http://schemas.openxmlformats.org/officeDocument/2006/relationships/image" Target="../media/7dda841e_86a5_11e9_8101_003048fd731b_2b2de7f5_a595_11ee_a526_047c1617b143224.jpeg"/><Relationship Id="rId225" Type="http://schemas.openxmlformats.org/officeDocument/2006/relationships/image" Target="../media/7dda8422_86a5_11e9_8101_003048fd731b_2b2de7f9_a595_11ee_a526_047c1617b143225.jpeg"/><Relationship Id="rId226" Type="http://schemas.openxmlformats.org/officeDocument/2006/relationships/image" Target="../media/7dda8426_86a5_11e9_8101_003048fd731b_2b2de7fd_a595_11ee_a526_047c1617b143226.jpeg"/><Relationship Id="rId227" Type="http://schemas.openxmlformats.org/officeDocument/2006/relationships/image" Target="../media/7dda842a_86a5_11e9_8101_003048fd731b_2b2de801_a595_11ee_a526_047c1617b143227.jpeg"/><Relationship Id="rId228" Type="http://schemas.openxmlformats.org/officeDocument/2006/relationships/image" Target="../media/7dda842e_86a5_11e9_8101_003048fd731b_2b2de805_a595_11ee_a526_047c1617b143228.jpeg"/><Relationship Id="rId229" Type="http://schemas.openxmlformats.org/officeDocument/2006/relationships/image" Target="../media/7dda8432_86a5_11e9_8101_003048fd731b_2b2de809_a595_11ee_a526_047c1617b143229.jpeg"/><Relationship Id="rId230" Type="http://schemas.openxmlformats.org/officeDocument/2006/relationships/image" Target="../media/7dda8435_86a5_11e9_8101_003048fd731b_2b2de80d_a595_11ee_a526_047c1617b143230.jpeg"/><Relationship Id="rId231" Type="http://schemas.openxmlformats.org/officeDocument/2006/relationships/image" Target="../media/7dda8439_86a5_11e9_8101_003048fd731b_2b2de811_a595_11ee_a526_047c1617b143231.jpeg"/><Relationship Id="rId232" Type="http://schemas.openxmlformats.org/officeDocument/2006/relationships/image" Target="../media/7dda843d_86a5_11e9_8101_003048fd731b_2b2de815_a595_11ee_a526_047c1617b143232.jpeg"/><Relationship Id="rId233" Type="http://schemas.openxmlformats.org/officeDocument/2006/relationships/image" Target="../media/7dda8441_86a5_11e9_8101_003048fd731b_2b2de819_a595_11ee_a526_047c1617b143233.jpeg"/><Relationship Id="rId234" Type="http://schemas.openxmlformats.org/officeDocument/2006/relationships/image" Target="../media/7dda8445_86a5_11e9_8101_003048fd731b_2b2de81d_a595_11ee_a526_047c1617b143234.jpeg"/><Relationship Id="rId235" Type="http://schemas.openxmlformats.org/officeDocument/2006/relationships/image" Target="../media/83e7f977_86a5_11e9_8101_003048fd731b_2b2de821_a595_11ee_a526_047c1617b143235.jpeg"/><Relationship Id="rId236" Type="http://schemas.openxmlformats.org/officeDocument/2006/relationships/image" Target="../media/83e7f97b_86a5_11e9_8101_003048fd731b_2b2de825_a595_11ee_a526_047c1617b143236.jpeg"/><Relationship Id="rId237" Type="http://schemas.openxmlformats.org/officeDocument/2006/relationships/image" Target="../media/83e7f97f_86a5_11e9_8101_003048fd731b_2b2de829_a595_11ee_a526_047c1617b143237.jpeg"/><Relationship Id="rId238" Type="http://schemas.openxmlformats.org/officeDocument/2006/relationships/image" Target="../media/83e7f983_86a5_11e9_8101_003048fd731b_2b2de82d_a595_11ee_a526_047c1617b143238.jpeg"/><Relationship Id="rId239" Type="http://schemas.openxmlformats.org/officeDocument/2006/relationships/image" Target="../media/83e7f987_86a5_11e9_8101_003048fd731b_2b2de831_a595_11ee_a526_047c1617b143239.jpeg"/><Relationship Id="rId240" Type="http://schemas.openxmlformats.org/officeDocument/2006/relationships/image" Target="../media/83e7f98a_86a5_11e9_8101_003048fd731b_2b2de835_a595_11ee_a526_047c1617b143240.jpeg"/><Relationship Id="rId241" Type="http://schemas.openxmlformats.org/officeDocument/2006/relationships/image" Target="../media/83e7f98e_86a5_11e9_8101_003048fd731b_2b2de839_a595_11ee_a526_047c1617b143241.jpeg"/><Relationship Id="rId242" Type="http://schemas.openxmlformats.org/officeDocument/2006/relationships/image" Target="../media/83e7f992_86a5_11e9_8101_003048fd731b_2b2de83d_a595_11ee_a526_047c1617b143242.jpeg"/><Relationship Id="rId243" Type="http://schemas.openxmlformats.org/officeDocument/2006/relationships/image" Target="../media/83e7f996_86a5_11e9_8101_003048fd731b_2b2de841_a595_11ee_a526_047c1617b143243.jpeg"/><Relationship Id="rId244" Type="http://schemas.openxmlformats.org/officeDocument/2006/relationships/image" Target="../media/83e7f99a_86a5_11e9_8101_003048fd731b_2b2de845_a595_11ee_a526_047c1617b143244.jpeg"/><Relationship Id="rId245" Type="http://schemas.openxmlformats.org/officeDocument/2006/relationships/image" Target="../media/83e7f99e_86a5_11e9_8101_003048fd731b_2b2de849_a595_11ee_a526_047c1617b143245.jpeg"/><Relationship Id="rId246" Type="http://schemas.openxmlformats.org/officeDocument/2006/relationships/image" Target="../media/83e7f9a1_86a5_11e9_8101_003048fd731b_2b2de84d_a595_11ee_a526_047c1617b143246.jpeg"/><Relationship Id="rId247" Type="http://schemas.openxmlformats.org/officeDocument/2006/relationships/image" Target="../media/83e7f9a4_86a5_11e9_8101_003048fd731b_2b2de851_a595_11ee_a526_047c1617b143247.jpeg"/><Relationship Id="rId248" Type="http://schemas.openxmlformats.org/officeDocument/2006/relationships/image" Target="../media/83e7f9a8_86a5_11e9_8101_003048fd731b_2b2de855_a595_11ee_a526_047c1617b143248.jpeg"/><Relationship Id="rId249" Type="http://schemas.openxmlformats.org/officeDocument/2006/relationships/image" Target="../media/83e7f9ac_86a5_11e9_8101_003048fd731b_2b2de859_a595_11ee_a526_047c1617b143249.jpeg"/><Relationship Id="rId250" Type="http://schemas.openxmlformats.org/officeDocument/2006/relationships/image" Target="../media/83e7f9b0_86a5_11e9_8101_003048fd731b_2b2de85d_a595_11ee_a526_047c1617b143250.jpeg"/><Relationship Id="rId251" Type="http://schemas.openxmlformats.org/officeDocument/2006/relationships/image" Target="../media/83e7f9b4_86a5_11e9_8101_003048fd731b_2b2de861_a595_11ee_a526_047c1617b143251.jpeg"/><Relationship Id="rId252" Type="http://schemas.openxmlformats.org/officeDocument/2006/relationships/image" Target="../media/83e7f9b8_86a5_11e9_8101_003048fd731b_2b2de865_a595_11ee_a526_047c1617b143252.jpeg"/><Relationship Id="rId253" Type="http://schemas.openxmlformats.org/officeDocument/2006/relationships/image" Target="../media/83e7f9bc_86a5_11e9_8101_003048fd731b_2b2de869_a595_11ee_a526_047c1617b143253.jpeg"/><Relationship Id="rId254" Type="http://schemas.openxmlformats.org/officeDocument/2006/relationships/image" Target="../media/83e7f9c0_86a5_11e9_8101_003048fd731b_2b2de86d_a595_11ee_a526_047c1617b143254.jpeg"/><Relationship Id="rId255" Type="http://schemas.openxmlformats.org/officeDocument/2006/relationships/image" Target="../media/83e7f9d7_86a5_11e9_8101_003048fd731b_2b2de871_a595_11ee_a526_047c1617b143255.jpeg"/><Relationship Id="rId256" Type="http://schemas.openxmlformats.org/officeDocument/2006/relationships/image" Target="../media/83e7f9db_86a5_11e9_8101_003048fd731b_2b2de875_a595_11ee_a526_047c1617b143256.jpeg"/><Relationship Id="rId257" Type="http://schemas.openxmlformats.org/officeDocument/2006/relationships/image" Target="../media/83e7f9df_86a5_11e9_8101_003048fd731b_2b2de879_a595_11ee_a526_047c1617b143257.jpeg"/><Relationship Id="rId258" Type="http://schemas.openxmlformats.org/officeDocument/2006/relationships/image" Target="../media/83e7f9e3_86a5_11e9_8101_003048fd731b_2b2de87d_a595_11ee_a526_047c1617b143258.jpeg"/><Relationship Id="rId259" Type="http://schemas.openxmlformats.org/officeDocument/2006/relationships/image" Target="../media/83e7f9e7_86a5_11e9_8101_003048fd731b_3166c425_a595_11ee_a526_047c1617b143259.jpeg"/><Relationship Id="rId260" Type="http://schemas.openxmlformats.org/officeDocument/2006/relationships/image" Target="../media/83e7f9eb_86a5_11e9_8101_003048fd731b_3166c429_a595_11ee_a526_047c1617b143260.jpeg"/><Relationship Id="rId261" Type="http://schemas.openxmlformats.org/officeDocument/2006/relationships/image" Target="../media/83e7f9ef_86a5_11e9_8101_003048fd731b_3166c42d_a595_11ee_a526_047c1617b143261.jpeg"/><Relationship Id="rId262" Type="http://schemas.openxmlformats.org/officeDocument/2006/relationships/image" Target="../media/83e7f9f3_86a5_11e9_8101_003048fd731b_3166c431_a595_11ee_a526_047c1617b143262.jpeg"/><Relationship Id="rId263" Type="http://schemas.openxmlformats.org/officeDocument/2006/relationships/image" Target="../media/83e7f9f7_86a5_11e9_8101_003048fd731b_3166c435_a595_11ee_a526_047c1617b143263.jpeg"/><Relationship Id="rId264" Type="http://schemas.openxmlformats.org/officeDocument/2006/relationships/image" Target="../media/83e7f9fb_86a5_11e9_8101_003048fd731b_3166c439_a595_11ee_a526_047c1617b143264.jpeg"/><Relationship Id="rId265" Type="http://schemas.openxmlformats.org/officeDocument/2006/relationships/image" Target="../media/83e7f9ff_86a5_11e9_8101_003048fd731b_3166c43d_a595_11ee_a526_047c1617b143265.jpeg"/><Relationship Id="rId266" Type="http://schemas.openxmlformats.org/officeDocument/2006/relationships/image" Target="../media/83e7fa03_86a5_11e9_8101_003048fd731b_695c4640_11fe_11ef_a5b8_047c1617b143266.jpeg"/><Relationship Id="rId267" Type="http://schemas.openxmlformats.org/officeDocument/2006/relationships/image" Target="../media/83e7fa07_86a5_11e9_8101_003048fd731b_695c4644_11fe_11ef_a5b8_047c1617b143267.jpeg"/><Relationship Id="rId268" Type="http://schemas.openxmlformats.org/officeDocument/2006/relationships/image" Target="../media/83e7fa0b_86a5_11e9_8101_003048fd731b_695c4648_11fe_11ef_a5b8_047c1617b143268.jpeg"/><Relationship Id="rId269" Type="http://schemas.openxmlformats.org/officeDocument/2006/relationships/image" Target="../media/83e7fa0f_86a5_11e9_8101_003048fd731b_695c464c_11fe_11ef_a5b8_047c1617b143269.jpeg"/><Relationship Id="rId270" Type="http://schemas.openxmlformats.org/officeDocument/2006/relationships/image" Target="../media/83e7fa13_86a5_11e9_8101_003048fd731b_695c4650_11fe_11ef_a5b8_047c1617b143270.jpeg"/><Relationship Id="rId271" Type="http://schemas.openxmlformats.org/officeDocument/2006/relationships/image" Target="../media/83e7fa17_86a5_11e9_8101_003048fd731b_695c4654_11fe_11ef_a5b8_047c1617b143271.jpeg"/><Relationship Id="rId272" Type="http://schemas.openxmlformats.org/officeDocument/2006/relationships/image" Target="../media/83e7fa1b_86a5_11e9_8101_003048fd731b_695c4658_11fe_11ef_a5b8_047c1617b143272.jpeg"/><Relationship Id="rId273" Type="http://schemas.openxmlformats.org/officeDocument/2006/relationships/image" Target="../media/83e7fa1e_86a5_11e9_8101_003048fd731b_3166c461_a595_11ee_a526_047c1617b143273.jpeg"/><Relationship Id="rId274" Type="http://schemas.openxmlformats.org/officeDocument/2006/relationships/image" Target="../media/83e7fa22_86a5_11e9_8101_003048fd731b_3166c465_a595_11ee_a526_047c1617b143274.jpeg"/><Relationship Id="rId275" Type="http://schemas.openxmlformats.org/officeDocument/2006/relationships/image" Target="../media/83e7fa26_86a5_11e9_8101_003048fd731b_3166c469_a595_11ee_a526_047c1617b143275.jpeg"/><Relationship Id="rId276" Type="http://schemas.openxmlformats.org/officeDocument/2006/relationships/image" Target="../media/83e7fa2a_86a5_11e9_8101_003048fd731b_3166c46d_a595_11ee_a526_047c1617b143276.jpeg"/><Relationship Id="rId277" Type="http://schemas.openxmlformats.org/officeDocument/2006/relationships/image" Target="../media/83e7fa2d_86a5_11e9_8101_003048fd731b_3166c471_a595_11ee_a526_047c1617b143277.jpeg"/><Relationship Id="rId278" Type="http://schemas.openxmlformats.org/officeDocument/2006/relationships/image" Target="../media/83e7fa31_86a5_11e9_8101_003048fd731b_3166c475_a595_11ee_a526_047c1617b143278.jpeg"/><Relationship Id="rId279" Type="http://schemas.openxmlformats.org/officeDocument/2006/relationships/image" Target="../media/83e7fa35_86a5_11e9_8101_003048fd731b_3166c479_a595_11ee_a526_047c1617b143279.jpeg"/><Relationship Id="rId280" Type="http://schemas.openxmlformats.org/officeDocument/2006/relationships/image" Target="../media/83e7fa39_86a5_11e9_8101_003048fd731b_3166c47d_a595_11ee_a526_047c1617b143280.jpeg"/><Relationship Id="rId281" Type="http://schemas.openxmlformats.org/officeDocument/2006/relationships/image" Target="../media/83e7fa3d_86a5_11e9_8101_003048fd731b_3166c481_a595_11ee_a526_047c1617b143281.jpeg"/><Relationship Id="rId282" Type="http://schemas.openxmlformats.org/officeDocument/2006/relationships/image" Target="../media/83e7fa40_86a5_11e9_8101_003048fd731b_3166c485_a595_11ee_a526_047c1617b143282.jpeg"/><Relationship Id="rId283" Type="http://schemas.openxmlformats.org/officeDocument/2006/relationships/image" Target="../media/83e7fa43_86a5_11e9_8101_003048fd731b_3166c489_a595_11ee_a526_047c1617b143283.jpeg"/><Relationship Id="rId284" Type="http://schemas.openxmlformats.org/officeDocument/2006/relationships/image" Target="../media/83e7fa46_86a5_11e9_8101_003048fd731b_3166c48d_a595_11ee_a526_047c1617b143284.jpeg"/><Relationship Id="rId285" Type="http://schemas.openxmlformats.org/officeDocument/2006/relationships/image" Target="../media/6d083a41_3466_11eb_81f3_003048fd731b_695c4628_11fe_11ef_a5b8_047c1617b143285.jpeg"/><Relationship Id="rId286" Type="http://schemas.openxmlformats.org/officeDocument/2006/relationships/image" Target="../media/6d083a43_3466_11eb_81f3_003048fd731b_695c462c_11fe_11ef_a5b8_047c1617b143286.jpeg"/><Relationship Id="rId287" Type="http://schemas.openxmlformats.org/officeDocument/2006/relationships/image" Target="../media/6d083a45_3466_11eb_81f3_003048fd731b_695c4630_11fe_11ef_a5b8_047c1617b143287.jpeg"/><Relationship Id="rId288" Type="http://schemas.openxmlformats.org/officeDocument/2006/relationships/image" Target="../media/6d083a47_3466_11eb_81f3_003048fd731b_695c4634_11fe_11ef_a5b8_047c1617b143288.jpeg"/><Relationship Id="rId289" Type="http://schemas.openxmlformats.org/officeDocument/2006/relationships/image" Target="../media/6d083a49_3466_11eb_81f3_003048fd731b_695c465c_11fe_11ef_a5b8_047c1617b143289.jpeg"/><Relationship Id="rId290" Type="http://schemas.openxmlformats.org/officeDocument/2006/relationships/image" Target="../media/04d7bce3_b9bb_11f0_a7f3_047c1617b143_cc52d9bc_c375_11f0_a800_047c1617b143290.jpeg"/><Relationship Id="rId291" Type="http://schemas.openxmlformats.org/officeDocument/2006/relationships/image" Target="../media/04d7bce5_b9bb_11f0_a7f3_047c1617b143_cc52d9b8_c375_11f0_a800_047c1617b143291.jpeg"/><Relationship Id="rId292" Type="http://schemas.openxmlformats.org/officeDocument/2006/relationships/image" Target="../media/65637d4e_0b65_11ec_831e_003048fd731b_2509cd96_a595_11ee_a526_047c1617b143292.jpeg"/><Relationship Id="rId293" Type="http://schemas.openxmlformats.org/officeDocument/2006/relationships/image" Target="../media/65637d50_0b65_11ec_831e_003048fd731b_2b2de68d_a595_11ee_a526_047c1617b143293.jpeg"/><Relationship Id="rId294" Type="http://schemas.openxmlformats.org/officeDocument/2006/relationships/image" Target="../media/65637d52_0b65_11ec_831e_003048fd731b_695c4638_11fe_11ef_a5b8_047c1617b143294.jpeg"/><Relationship Id="rId295" Type="http://schemas.openxmlformats.org/officeDocument/2006/relationships/image" Target="../media/65637d54_0b65_11ec_831e_003048fd731b_695c463c_11fe_11ef_a5b8_047c1617b14329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0" name="Image_104" descr="Image_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1" name="Image_105" descr="Image_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2" name="Image_106" descr="Image_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3" name="Image_107" descr="Image_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4" name="Image_108" descr="Image_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5" name="Image_109" descr="Image_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6" name="Image_110" descr="Image_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7" name="Image_111" descr="Image_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8" name="Image_112" descr="Image_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9" name="Image_113" descr="Image_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0" name="Image_114" descr="Image_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1" name="Image_115" descr="Image_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2" name="Image_116" descr="Image_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3" name="Image_117" descr="Image_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4" name="Image_118" descr="Image_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5" name="Image_119" descr="Image_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6" name="Image_120" descr="Image_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7" name="Image_121" descr="Image_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8" name="Image_122" descr="Image_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9" name="Image_123" descr="Image_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0" name="Image_124" descr="Image_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1" name="Image_125" descr="Image_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2" name="Image_126" descr="Image_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3" name="Image_127" descr="Image_12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4" name="Image_128" descr="Image_12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5" name="Image_129" descr="Image_12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6" name="Image_130" descr="Image_13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7" name="Image_131" descr="Image_13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8" name="Image_132" descr="Image_13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9" name="Image_133" descr="Image_13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0" name="Image_134" descr="Image_13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1" name="Image_135" descr="Image_13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2" name="Image_136" descr="Image_13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3" name="Image_137" descr="Image_13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4" name="Image_138" descr="Image_13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5" name="Image_139" descr="Image_13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6" name="Image_140" descr="Image_14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7" name="Image_141" descr="Image_14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8" name="Image_142" descr="Image_14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9" name="Image_143" descr="Image_14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0" name="Image_144" descr="Image_14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1" name="Image_145" descr="Image_14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2" name="Image_146" descr="Image_14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3" name="Image_147" descr="Image_14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4" name="Image_148" descr="Image_14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5" name="Image_149" descr="Image_14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6" name="Image_150" descr="Image_15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7" name="Image_151" descr="Image_15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8" name="Image_152" descr="Image_15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9" name="Image_153" descr="Image_153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0" name="Image_154" descr="Image_154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1" name="Image_155" descr="Image_155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2" name="Image_156" descr="Image_156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3" name="Image_157" descr="Image_157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4" name="Image_158" descr="Image_158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5" name="Image_159" descr="Image_159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6" name="Image_160" descr="Image_160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7" name="Image_161" descr="Image_161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8" name="Image_162" descr="Image_162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9" name="Image_163" descr="Image_163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60" name="Image_164" descr="Image_164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1" name="Image_165" descr="Image_165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2" name="Image_166" descr="Image_166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3" name="Image_167" descr="Image_167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4" name="Image_168" descr="Image_168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5" name="Image_169" descr="Image_169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6" name="Image_170" descr="Image_170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7" name="Image_171" descr="Image_171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8" name="Image_172" descr="Image_172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9" name="Image_173" descr="Image_173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70" name="Image_174" descr="Image_174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1" name="Image_175" descr="Image_175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2" name="Image_176" descr="Image_176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3" name="Image_177" descr="Image_177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4" name="Image_178" descr="Image_178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5" name="Image_179" descr="Image_179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6" name="Image_180" descr="Image_180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7" name="Image_181" descr="Image_181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8" name="Image_182" descr="Image_182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9" name="Image_183" descr="Image_183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80" name="Image_184" descr="Image_18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1" name="Image_185" descr="Image_18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2" name="Image_186" descr="Image_18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3" name="Image_187" descr="Image_18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4" name="Image_188" descr="Image_18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5" name="Image_189" descr="Image_18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6" name="Image_190" descr="Image_19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7" name="Image_191" descr="Image_19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8" name="Image_192" descr="Image_19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9" name="Image_193" descr="Image_19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90" name="Image_194" descr="Image_19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1" name="Image_195" descr="Image_19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2" name="Image_196" descr="Image_19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3" name="Image_197" descr="Image_19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4" name="Image_198" descr="Image_19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5" name="Image_199" descr="Image_19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6" name="Image_200" descr="Image_20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7" name="Image_201" descr="Image_20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8" name="Image_202" descr="Image_20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9" name="Image_203" descr="Image_20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200" name="Image_204" descr="Image_20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1" name="Image_205" descr="Image_20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2" name="Image_206" descr="Image_20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3" name="Image_207" descr="Image_20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4" name="Image_208" descr="Image_20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5" name="Image_209" descr="Image_20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6" name="Image_210" descr="Image_21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7" name="Image_211" descr="Image_21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8" name="Image_212" descr="Image_21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9" name="Image_213" descr="Image_21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10" name="Image_214" descr="Image_21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1" name="Image_215" descr="Image_21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2" name="Image_216" descr="Image_21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3" name="Image_217" descr="Image_21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4" name="Image_218" descr="Image_21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5" name="Image_219" descr="Image_21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6" name="Image_220" descr="Image_22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7" name="Image_221" descr="Image_22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8" name="Image_222" descr="Image_22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9" name="Image_223" descr="Image_22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20" name="Image_224" descr="Image_22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1" name="Image_225" descr="Image_22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2" name="Image_226" descr="Image_22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3" name="Image_227" descr="Image_22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4" name="Image_228" descr="Image_22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5" name="Image_229" descr="Image_22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6" name="Image_230" descr="Image_23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7" name="Image_231" descr="Image_23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8" name="Image_232" descr="Image_23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9" name="Image_233" descr="Image_23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30" name="Image_234" descr="Image_23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1" name="Image_235" descr="Image_23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2" name="Image_236" descr="Image_23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3" name="Image_237" descr="Image_23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4" name="Image_238" descr="Image_23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5" name="Image_239" descr="Image_23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6" name="Image_240" descr="Image_24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7" name="Image_241" descr="Image_24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8" name="Image_242" descr="Image_24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9" name="Image_243" descr="Image_24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40" name="Image_244" descr="Image_24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1" name="Image_245" descr="Image_24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2" name="Image_246" descr="Image_24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3" name="Image_247" descr="Image_24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4" name="Image_248" descr="Image_24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5" name="Image_249" descr="Image_24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6" name="Image_250" descr="Image_25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7" name="Image_251" descr="Image_25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8" name="Image_252" descr="Image_252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9" name="Image_253" descr="Image_253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50" name="Image_254" descr="Image_254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1" name="Image_255" descr="Image_255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2" name="Image_256" descr="Image_256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3" name="Image_257" descr="Image_257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4" name="Image_258" descr="Image_258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5" name="Image_263" descr="Image_263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6" name="Image_264" descr="Image_264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7" name="Image_265" descr="Image_265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8" name="Image_266" descr="Image_266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9" name="Image_267" descr="Image_267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0" name="Image_268" descr="Image_268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1" name="Image_269" descr="Image_269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2" name="Image_270" descr="Image_270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3" name="Image_271" descr="Image_271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4" name="Image_272" descr="Image_272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5" name="Image_273" descr="Image_273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6" name="Image_274" descr="Image_274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7" name="Image_275" descr="Image_275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8" name="Image_276" descr="Image_276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9" name="Image_277" descr="Image_277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0" name="Image_278" descr="Image_278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1" name="Image_279" descr="Image_279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2" name="Image_280" descr="Image_280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3" name="Image_281" descr="Image_281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4" name="Image_282" descr="Image_282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5" name="Image_283" descr="Image_283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6" name="Image_284" descr="Image_284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7" name="Image_285" descr="Image_285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8" name="Image_286" descr="Image_286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9" name="Image_287" descr="Image_287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0" name="Image_288" descr="Image_288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1" name="Image_289" descr="Image_289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2" name="Image_290" descr="Image_290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3" name="Image_291" descr="Image_291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4" name="Image_292" descr="Image_292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5" name="Image_293" descr="Image_293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6" name="Image_294" descr="Image_294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7" name="Image_295" descr="Image_295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8" name="Image_296" descr="Image_296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9" name="Image_297" descr="Image_297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0" name="Image_298" descr="Image_298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1" name="Image_299" descr="Image_299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2" name="Image_300" descr="Image_300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3" name="Image_301" descr="Image_301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4" name="Image_302" descr="Image_302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5" name="Image_303" descr="Image_303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818552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J5*167.00</f>
        <v>0</v>
      </c>
      <c r="L5" s="5"/>
    </row>
    <row r="6" spans="1:12" customHeight="1" ht="105" outlineLevel="4">
      <c r="A6" s="1"/>
      <c r="B6" s="1">
        <v>818553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24</v>
      </c>
      <c r="H6" s="2" t="s">
        <v>25</v>
      </c>
      <c r="I6" s="1">
        <v>0</v>
      </c>
      <c r="J6" s="3" t="s">
        <v>19</v>
      </c>
      <c r="K6" s="2" t="str">
        <f>J6*217.00</f>
        <v>0</v>
      </c>
      <c r="L6" s="5"/>
    </row>
    <row r="7" spans="1:12" customHeight="1" ht="105" outlineLevel="4">
      <c r="A7" s="1"/>
      <c r="B7" s="1">
        <v>818554</v>
      </c>
      <c r="C7" s="1" t="s">
        <v>26</v>
      </c>
      <c r="D7" s="1" t="s">
        <v>27</v>
      </c>
      <c r="E7" s="2" t="s">
        <v>28</v>
      </c>
      <c r="F7" s="2" t="s">
        <v>29</v>
      </c>
      <c r="G7" s="2" t="s">
        <v>30</v>
      </c>
      <c r="H7" s="2" t="s">
        <v>18</v>
      </c>
      <c r="I7" s="1">
        <v>0</v>
      </c>
      <c r="J7" s="3" t="s">
        <v>19</v>
      </c>
      <c r="K7" s="2" t="str">
        <f>J7*171.00</f>
        <v>0</v>
      </c>
      <c r="L7" s="5"/>
    </row>
    <row r="8" spans="1:12" customHeight="1" ht="105" outlineLevel="4">
      <c r="A8" s="1"/>
      <c r="B8" s="1">
        <v>818555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24</v>
      </c>
      <c r="H8" s="2" t="s">
        <v>18</v>
      </c>
      <c r="I8" s="1">
        <v>0</v>
      </c>
      <c r="J8" s="3" t="s">
        <v>19</v>
      </c>
      <c r="K8" s="2" t="str">
        <f>J8*254.00</f>
        <v>0</v>
      </c>
      <c r="L8" s="5"/>
    </row>
    <row r="9" spans="1:12" customHeight="1" ht="105" outlineLevel="4">
      <c r="A9" s="1"/>
      <c r="B9" s="1">
        <v>903140</v>
      </c>
      <c r="C9" s="1" t="s">
        <v>35</v>
      </c>
      <c r="D9" s="1" t="s">
        <v>36</v>
      </c>
      <c r="E9" s="2" t="s">
        <v>37</v>
      </c>
      <c r="F9" s="2" t="s">
        <v>38</v>
      </c>
      <c r="G9" s="2" t="s">
        <v>39</v>
      </c>
      <c r="H9" s="2" t="s">
        <v>17</v>
      </c>
      <c r="I9" s="1">
        <v>0</v>
      </c>
      <c r="J9" s="3" t="s">
        <v>19</v>
      </c>
      <c r="K9" s="2" t="str">
        <f>J9*197.00</f>
        <v>0</v>
      </c>
      <c r="L9" s="5"/>
    </row>
    <row r="10" spans="1:12" customHeight="1" ht="105" outlineLevel="4">
      <c r="A10" s="1"/>
      <c r="B10" s="1">
        <v>818557</v>
      </c>
      <c r="C10" s="1" t="s">
        <v>40</v>
      </c>
      <c r="D10" s="1" t="s">
        <v>41</v>
      </c>
      <c r="E10" s="2" t="s">
        <v>42</v>
      </c>
      <c r="F10" s="2" t="s">
        <v>43</v>
      </c>
      <c r="G10" s="2" t="s">
        <v>24</v>
      </c>
      <c r="H10" s="2" t="s">
        <v>25</v>
      </c>
      <c r="I10" s="1">
        <v>0</v>
      </c>
      <c r="J10" s="3" t="s">
        <v>19</v>
      </c>
      <c r="K10" s="2" t="str">
        <f>J10*270.00</f>
        <v>0</v>
      </c>
      <c r="L10" s="5"/>
    </row>
    <row r="11" spans="1:12" customHeight="1" ht="105" outlineLevel="4">
      <c r="A11" s="1"/>
      <c r="B11" s="1">
        <v>818558</v>
      </c>
      <c r="C11" s="1" t="s">
        <v>44</v>
      </c>
      <c r="D11" s="1" t="s">
        <v>45</v>
      </c>
      <c r="E11" s="2" t="s">
        <v>46</v>
      </c>
      <c r="F11" s="2" t="s">
        <v>47</v>
      </c>
      <c r="G11" s="2" t="s">
        <v>24</v>
      </c>
      <c r="H11" s="2" t="s">
        <v>25</v>
      </c>
      <c r="I11" s="1">
        <v>0</v>
      </c>
      <c r="J11" s="3" t="s">
        <v>19</v>
      </c>
      <c r="K11" s="2" t="str">
        <f>J11*436.00</f>
        <v>0</v>
      </c>
      <c r="L11" s="5"/>
    </row>
    <row r="12" spans="1:12" customHeight="1" ht="105" outlineLevel="4">
      <c r="A12" s="1"/>
      <c r="B12" s="1">
        <v>818559</v>
      </c>
      <c r="C12" s="1" t="s">
        <v>48</v>
      </c>
      <c r="D12" s="1" t="s">
        <v>49</v>
      </c>
      <c r="E12" s="2" t="s">
        <v>50</v>
      </c>
      <c r="F12" s="2" t="s">
        <v>51</v>
      </c>
      <c r="G12" s="2" t="s">
        <v>17</v>
      </c>
      <c r="H12" s="2" t="s">
        <v>18</v>
      </c>
      <c r="I12" s="1">
        <v>0</v>
      </c>
      <c r="J12" s="3" t="s">
        <v>19</v>
      </c>
      <c r="K12" s="2" t="str">
        <f>J12*120.00</f>
        <v>0</v>
      </c>
      <c r="L12" s="5"/>
    </row>
    <row r="13" spans="1:12" customHeight="1" ht="105" outlineLevel="4">
      <c r="A13" s="1"/>
      <c r="B13" s="1">
        <v>818560</v>
      </c>
      <c r="C13" s="1" t="s">
        <v>52</v>
      </c>
      <c r="D13" s="1" t="s">
        <v>53</v>
      </c>
      <c r="E13" s="2" t="s">
        <v>54</v>
      </c>
      <c r="F13" s="2" t="s">
        <v>29</v>
      </c>
      <c r="G13" s="2" t="s">
        <v>55</v>
      </c>
      <c r="H13" s="2" t="s">
        <v>25</v>
      </c>
      <c r="I13" s="1">
        <v>0</v>
      </c>
      <c r="J13" s="3" t="s">
        <v>19</v>
      </c>
      <c r="K13" s="2" t="str">
        <f>J13*171.00</f>
        <v>0</v>
      </c>
      <c r="L13" s="5"/>
    </row>
    <row r="14" spans="1:12" customHeight="1" ht="105" outlineLevel="4">
      <c r="A14" s="1"/>
      <c r="B14" s="1">
        <v>818561</v>
      </c>
      <c r="C14" s="1" t="s">
        <v>56</v>
      </c>
      <c r="D14" s="1" t="s">
        <v>57</v>
      </c>
      <c r="E14" s="2" t="s">
        <v>58</v>
      </c>
      <c r="F14" s="2" t="s">
        <v>59</v>
      </c>
      <c r="G14" s="2" t="s">
        <v>30</v>
      </c>
      <c r="H14" s="2" t="s">
        <v>25</v>
      </c>
      <c r="I14" s="1">
        <v>0</v>
      </c>
      <c r="J14" s="3" t="s">
        <v>19</v>
      </c>
      <c r="K14" s="2" t="str">
        <f>J14*126.00</f>
        <v>0</v>
      </c>
      <c r="L14" s="5"/>
    </row>
    <row r="15" spans="1:12" customHeight="1" ht="105" outlineLevel="4">
      <c r="A15" s="1"/>
      <c r="B15" s="1">
        <v>818562</v>
      </c>
      <c r="C15" s="1" t="s">
        <v>60</v>
      </c>
      <c r="D15" s="1" t="s">
        <v>61</v>
      </c>
      <c r="E15" s="2" t="s">
        <v>62</v>
      </c>
      <c r="F15" s="2" t="s">
        <v>63</v>
      </c>
      <c r="G15" s="2" t="s">
        <v>39</v>
      </c>
      <c r="H15" s="2" t="s">
        <v>18</v>
      </c>
      <c r="I15" s="1">
        <v>0</v>
      </c>
      <c r="J15" s="3" t="s">
        <v>19</v>
      </c>
      <c r="K15" s="2" t="str">
        <f>J15*187.00</f>
        <v>0</v>
      </c>
      <c r="L15" s="5"/>
    </row>
    <row r="16" spans="1:12" customHeight="1" ht="105" outlineLevel="4">
      <c r="A16" s="1"/>
      <c r="B16" s="1">
        <v>903141</v>
      </c>
      <c r="C16" s="1" t="s">
        <v>64</v>
      </c>
      <c r="D16" s="1" t="s">
        <v>65</v>
      </c>
      <c r="E16" s="2" t="s">
        <v>66</v>
      </c>
      <c r="F16" s="2" t="s">
        <v>67</v>
      </c>
      <c r="G16" s="2" t="s">
        <v>24</v>
      </c>
      <c r="H16" s="2" t="s">
        <v>17</v>
      </c>
      <c r="I16" s="1">
        <v>0</v>
      </c>
      <c r="J16" s="3" t="s">
        <v>19</v>
      </c>
      <c r="K16" s="2" t="str">
        <f>J16*164.00</f>
        <v>0</v>
      </c>
      <c r="L16" s="5"/>
    </row>
    <row r="17" spans="1:12" customHeight="1" ht="105" outlineLevel="4">
      <c r="A17" s="1"/>
      <c r="B17" s="1">
        <v>818564</v>
      </c>
      <c r="C17" s="1" t="s">
        <v>68</v>
      </c>
      <c r="D17" s="1" t="s">
        <v>69</v>
      </c>
      <c r="E17" s="2" t="s">
        <v>70</v>
      </c>
      <c r="F17" s="2" t="s">
        <v>71</v>
      </c>
      <c r="G17" s="2">
        <v>0</v>
      </c>
      <c r="H17" s="2" t="s">
        <v>25</v>
      </c>
      <c r="I17" s="1">
        <v>0</v>
      </c>
      <c r="J17" s="3" t="s">
        <v>19</v>
      </c>
      <c r="K17" s="2" t="str">
        <f>J17*193.00</f>
        <v>0</v>
      </c>
      <c r="L17" s="5"/>
    </row>
    <row r="18" spans="1:12" customHeight="1" ht="105" outlineLevel="4">
      <c r="A18" s="1"/>
      <c r="B18" s="1">
        <v>818565</v>
      </c>
      <c r="C18" s="1" t="s">
        <v>72</v>
      </c>
      <c r="D18" s="1" t="s">
        <v>73</v>
      </c>
      <c r="E18" s="2" t="s">
        <v>74</v>
      </c>
      <c r="F18" s="2" t="s">
        <v>75</v>
      </c>
      <c r="G18" s="2" t="s">
        <v>24</v>
      </c>
      <c r="H18" s="2" t="s">
        <v>25</v>
      </c>
      <c r="I18" s="1">
        <v>0</v>
      </c>
      <c r="J18" s="3" t="s">
        <v>19</v>
      </c>
      <c r="K18" s="2" t="str">
        <f>J18*307.00</f>
        <v>0</v>
      </c>
      <c r="L18" s="5"/>
    </row>
    <row r="19" spans="1:12" customHeight="1" ht="105" outlineLevel="4">
      <c r="A19" s="1"/>
      <c r="B19" s="1">
        <v>818566</v>
      </c>
      <c r="C19" s="1" t="s">
        <v>76</v>
      </c>
      <c r="D19" s="1" t="s">
        <v>77</v>
      </c>
      <c r="E19" s="2" t="s">
        <v>78</v>
      </c>
      <c r="F19" s="2" t="s">
        <v>79</v>
      </c>
      <c r="G19" s="2" t="s">
        <v>25</v>
      </c>
      <c r="H19" s="2" t="s">
        <v>18</v>
      </c>
      <c r="I19" s="1">
        <v>0</v>
      </c>
      <c r="J19" s="3" t="s">
        <v>19</v>
      </c>
      <c r="K19" s="2" t="str">
        <f>J19*12.00</f>
        <v>0</v>
      </c>
      <c r="L19" s="5"/>
    </row>
    <row r="20" spans="1:12" customHeight="1" ht="105" outlineLevel="4">
      <c r="A20" s="1"/>
      <c r="B20" s="1">
        <v>903142</v>
      </c>
      <c r="C20" s="1" t="s">
        <v>80</v>
      </c>
      <c r="D20" s="1" t="s">
        <v>81</v>
      </c>
      <c r="E20" s="2" t="s">
        <v>82</v>
      </c>
      <c r="F20" s="2" t="s">
        <v>83</v>
      </c>
      <c r="G20" s="2" t="s">
        <v>17</v>
      </c>
      <c r="H20" s="2" t="s">
        <v>18</v>
      </c>
      <c r="I20" s="1">
        <v>0</v>
      </c>
      <c r="J20" s="3" t="s">
        <v>19</v>
      </c>
      <c r="K20" s="2" t="str">
        <f>J20*15.00</f>
        <v>0</v>
      </c>
      <c r="L20" s="5"/>
    </row>
    <row r="21" spans="1:12" customHeight="1" ht="105" outlineLevel="4">
      <c r="A21" s="1"/>
      <c r="B21" s="1">
        <v>818568</v>
      </c>
      <c r="C21" s="1" t="s">
        <v>84</v>
      </c>
      <c r="D21" s="1" t="s">
        <v>85</v>
      </c>
      <c r="E21" s="2" t="s">
        <v>86</v>
      </c>
      <c r="F21" s="2" t="s">
        <v>87</v>
      </c>
      <c r="G21" s="2" t="s">
        <v>39</v>
      </c>
      <c r="H21" s="2" t="s">
        <v>18</v>
      </c>
      <c r="I21" s="1">
        <v>0</v>
      </c>
      <c r="J21" s="3" t="s">
        <v>19</v>
      </c>
      <c r="K21" s="2" t="str">
        <f>J21*24.00</f>
        <v>0</v>
      </c>
      <c r="L21" s="5"/>
    </row>
    <row r="22" spans="1:12" customHeight="1" ht="105" outlineLevel="4">
      <c r="A22" s="1"/>
      <c r="B22" s="1">
        <v>903143</v>
      </c>
      <c r="C22" s="1" t="s">
        <v>88</v>
      </c>
      <c r="D22" s="1" t="s">
        <v>89</v>
      </c>
      <c r="E22" s="2" t="s">
        <v>90</v>
      </c>
      <c r="F22" s="2" t="s">
        <v>91</v>
      </c>
      <c r="G22" s="2" t="s">
        <v>55</v>
      </c>
      <c r="H22" s="2" t="s">
        <v>25</v>
      </c>
      <c r="I22" s="1">
        <v>0</v>
      </c>
      <c r="J22" s="3" t="s">
        <v>19</v>
      </c>
      <c r="K22" s="2" t="str">
        <f>J22*43.00</f>
        <v>0</v>
      </c>
      <c r="L22" s="5"/>
    </row>
    <row r="23" spans="1:12" customHeight="1" ht="105" outlineLevel="4">
      <c r="A23" s="1"/>
      <c r="B23" s="1">
        <v>903144</v>
      </c>
      <c r="C23" s="1" t="s">
        <v>92</v>
      </c>
      <c r="D23" s="1" t="s">
        <v>93</v>
      </c>
      <c r="E23" s="2" t="s">
        <v>94</v>
      </c>
      <c r="F23" s="2" t="s">
        <v>95</v>
      </c>
      <c r="G23" s="2" t="s">
        <v>30</v>
      </c>
      <c r="H23" s="2" t="s">
        <v>25</v>
      </c>
      <c r="I23" s="1">
        <v>0</v>
      </c>
      <c r="J23" s="3" t="s">
        <v>19</v>
      </c>
      <c r="K23" s="2" t="str">
        <f>J23*71.00</f>
        <v>0</v>
      </c>
      <c r="L23" s="5"/>
    </row>
    <row r="24" spans="1:12" customHeight="1" ht="105" outlineLevel="4">
      <c r="A24" s="1"/>
      <c r="B24" s="1">
        <v>903145</v>
      </c>
      <c r="C24" s="1" t="s">
        <v>96</v>
      </c>
      <c r="D24" s="1" t="s">
        <v>97</v>
      </c>
      <c r="E24" s="2" t="s">
        <v>98</v>
      </c>
      <c r="F24" s="2" t="s">
        <v>99</v>
      </c>
      <c r="G24" s="2">
        <v>0</v>
      </c>
      <c r="H24" s="2" t="s">
        <v>25</v>
      </c>
      <c r="I24" s="1">
        <v>0</v>
      </c>
      <c r="J24" s="3" t="s">
        <v>19</v>
      </c>
      <c r="K24" s="2" t="str">
        <f>J24*140.00</f>
        <v>0</v>
      </c>
      <c r="L24" s="5"/>
    </row>
    <row r="25" spans="1:12" customHeight="1" ht="105" outlineLevel="4">
      <c r="A25" s="1"/>
      <c r="B25" s="1">
        <v>903146</v>
      </c>
      <c r="C25" s="1" t="s">
        <v>100</v>
      </c>
      <c r="D25" s="1" t="s">
        <v>101</v>
      </c>
      <c r="E25" s="2" t="s">
        <v>102</v>
      </c>
      <c r="F25" s="2" t="s">
        <v>103</v>
      </c>
      <c r="G25" s="2">
        <v>0</v>
      </c>
      <c r="H25" s="2" t="s">
        <v>39</v>
      </c>
      <c r="I25" s="1">
        <v>0</v>
      </c>
      <c r="J25" s="3" t="s">
        <v>19</v>
      </c>
      <c r="K25" s="2" t="str">
        <f>J25*274.00</f>
        <v>0</v>
      </c>
      <c r="L25" s="5"/>
    </row>
    <row r="26" spans="1:12" customHeight="1" ht="105" outlineLevel="4">
      <c r="A26" s="1"/>
      <c r="B26" s="1">
        <v>903147</v>
      </c>
      <c r="C26" s="1" t="s">
        <v>104</v>
      </c>
      <c r="D26" s="1" t="s">
        <v>105</v>
      </c>
      <c r="E26" s="2" t="s">
        <v>106</v>
      </c>
      <c r="F26" s="2" t="s">
        <v>107</v>
      </c>
      <c r="G26" s="2">
        <v>0</v>
      </c>
      <c r="H26" s="2">
        <v>0</v>
      </c>
      <c r="I26" s="1">
        <v>0</v>
      </c>
      <c r="J26" s="3" t="s">
        <v>19</v>
      </c>
      <c r="K26" s="2" t="str">
        <f>J26*445.00</f>
        <v>0</v>
      </c>
      <c r="L26" s="5"/>
    </row>
    <row r="27" spans="1:12" customHeight="1" ht="105" outlineLevel="4">
      <c r="A27" s="1"/>
      <c r="B27" s="1">
        <v>818574</v>
      </c>
      <c r="C27" s="1" t="s">
        <v>108</v>
      </c>
      <c r="D27" s="1" t="s">
        <v>109</v>
      </c>
      <c r="E27" s="2" t="s">
        <v>110</v>
      </c>
      <c r="F27" s="2" t="s">
        <v>111</v>
      </c>
      <c r="G27" s="2" t="s">
        <v>30</v>
      </c>
      <c r="H27" s="2" t="s">
        <v>25</v>
      </c>
      <c r="I27" s="1">
        <v>0</v>
      </c>
      <c r="J27" s="3" t="s">
        <v>19</v>
      </c>
      <c r="K27" s="2" t="str">
        <f>J27*13.00</f>
        <v>0</v>
      </c>
      <c r="L27" s="5"/>
    </row>
    <row r="28" spans="1:12" customHeight="1" ht="105" outlineLevel="4">
      <c r="A28" s="1"/>
      <c r="B28" s="1">
        <v>818575</v>
      </c>
      <c r="C28" s="1" t="s">
        <v>112</v>
      </c>
      <c r="D28" s="1" t="s">
        <v>113</v>
      </c>
      <c r="E28" s="2" t="s">
        <v>114</v>
      </c>
      <c r="F28" s="2" t="s">
        <v>115</v>
      </c>
      <c r="G28" s="2" t="s">
        <v>55</v>
      </c>
      <c r="H28" s="2" t="s">
        <v>17</v>
      </c>
      <c r="I28" s="1">
        <v>0</v>
      </c>
      <c r="J28" s="3" t="s">
        <v>19</v>
      </c>
      <c r="K28" s="2" t="str">
        <f>J28*14.00</f>
        <v>0</v>
      </c>
      <c r="L28" s="5"/>
    </row>
    <row r="29" spans="1:12" customHeight="1" ht="105" outlineLevel="4">
      <c r="A29" s="1"/>
      <c r="B29" s="1">
        <v>818576</v>
      </c>
      <c r="C29" s="1" t="s">
        <v>116</v>
      </c>
      <c r="D29" s="1" t="s">
        <v>117</v>
      </c>
      <c r="E29" s="2" t="s">
        <v>118</v>
      </c>
      <c r="F29" s="2" t="s">
        <v>119</v>
      </c>
      <c r="G29" s="2" t="s">
        <v>55</v>
      </c>
      <c r="H29" s="2" t="s">
        <v>25</v>
      </c>
      <c r="I29" s="1">
        <v>0</v>
      </c>
      <c r="J29" s="3" t="s">
        <v>19</v>
      </c>
      <c r="K29" s="2" t="str">
        <f>J29*17.00</f>
        <v>0</v>
      </c>
      <c r="L29" s="5"/>
    </row>
    <row r="30" spans="1:12" customHeight="1" ht="105" outlineLevel="4">
      <c r="A30" s="1"/>
      <c r="B30" s="1">
        <v>903148</v>
      </c>
      <c r="C30" s="1" t="s">
        <v>120</v>
      </c>
      <c r="D30" s="1" t="s">
        <v>121</v>
      </c>
      <c r="E30" s="2" t="s">
        <v>122</v>
      </c>
      <c r="F30" s="2" t="s">
        <v>123</v>
      </c>
      <c r="G30" s="2" t="s">
        <v>30</v>
      </c>
      <c r="H30" s="2" t="s">
        <v>39</v>
      </c>
      <c r="I30" s="1">
        <v>0</v>
      </c>
      <c r="J30" s="3" t="s">
        <v>19</v>
      </c>
      <c r="K30" s="2" t="str">
        <f>J30*23.00</f>
        <v>0</v>
      </c>
      <c r="L30" s="5"/>
    </row>
    <row r="31" spans="1:12" customHeight="1" ht="105" outlineLevel="4">
      <c r="A31" s="1"/>
      <c r="B31" s="1">
        <v>903149</v>
      </c>
      <c r="C31" s="1" t="s">
        <v>124</v>
      </c>
      <c r="D31" s="1" t="s">
        <v>125</v>
      </c>
      <c r="E31" s="2" t="s">
        <v>126</v>
      </c>
      <c r="F31" s="2" t="s">
        <v>127</v>
      </c>
      <c r="G31" s="2" t="s">
        <v>30</v>
      </c>
      <c r="H31" s="2" t="s">
        <v>39</v>
      </c>
      <c r="I31" s="1">
        <v>0</v>
      </c>
      <c r="J31" s="3" t="s">
        <v>19</v>
      </c>
      <c r="K31" s="2" t="str">
        <f>J31*25.00</f>
        <v>0</v>
      </c>
      <c r="L31" s="5"/>
    </row>
    <row r="32" spans="1:12" customHeight="1" ht="105" outlineLevel="4">
      <c r="A32" s="1"/>
      <c r="B32" s="1">
        <v>903150</v>
      </c>
      <c r="C32" s="1" t="s">
        <v>128</v>
      </c>
      <c r="D32" s="1" t="s">
        <v>129</v>
      </c>
      <c r="E32" s="2" t="s">
        <v>130</v>
      </c>
      <c r="F32" s="2" t="s">
        <v>131</v>
      </c>
      <c r="G32" s="2" t="s">
        <v>55</v>
      </c>
      <c r="H32" s="2" t="s">
        <v>17</v>
      </c>
      <c r="I32" s="1">
        <v>0</v>
      </c>
      <c r="J32" s="3" t="s">
        <v>19</v>
      </c>
      <c r="K32" s="2" t="str">
        <f>J32*28.00</f>
        <v>0</v>
      </c>
      <c r="L32" s="5"/>
    </row>
    <row r="33" spans="1:12" customHeight="1" ht="105" outlineLevel="4">
      <c r="A33" s="1"/>
      <c r="B33" s="1">
        <v>903151</v>
      </c>
      <c r="C33" s="1" t="s">
        <v>132</v>
      </c>
      <c r="D33" s="1" t="s">
        <v>133</v>
      </c>
      <c r="E33" s="2" t="s">
        <v>134</v>
      </c>
      <c r="F33" s="2" t="s">
        <v>135</v>
      </c>
      <c r="G33" s="2" t="s">
        <v>24</v>
      </c>
      <c r="H33" s="2" t="s">
        <v>39</v>
      </c>
      <c r="I33" s="1">
        <v>0</v>
      </c>
      <c r="J33" s="3" t="s">
        <v>19</v>
      </c>
      <c r="K33" s="2" t="str">
        <f>J33*35.00</f>
        <v>0</v>
      </c>
      <c r="L33" s="5"/>
    </row>
    <row r="34" spans="1:12" customHeight="1" ht="105" outlineLevel="4">
      <c r="A34" s="1"/>
      <c r="B34" s="1">
        <v>903152</v>
      </c>
      <c r="C34" s="1" t="s">
        <v>136</v>
      </c>
      <c r="D34" s="1" t="s">
        <v>137</v>
      </c>
      <c r="E34" s="2" t="s">
        <v>138</v>
      </c>
      <c r="F34" s="2" t="s">
        <v>139</v>
      </c>
      <c r="G34" s="2">
        <v>9</v>
      </c>
      <c r="H34" s="2" t="s">
        <v>39</v>
      </c>
      <c r="I34" s="1">
        <v>0</v>
      </c>
      <c r="J34" s="3" t="s">
        <v>19</v>
      </c>
      <c r="K34" s="2" t="str">
        <f>J34*40.00</f>
        <v>0</v>
      </c>
      <c r="L34" s="5"/>
    </row>
    <row r="35" spans="1:12" customHeight="1" ht="105" outlineLevel="4">
      <c r="A35" s="1"/>
      <c r="B35" s="1">
        <v>903153</v>
      </c>
      <c r="C35" s="1" t="s">
        <v>140</v>
      </c>
      <c r="D35" s="1" t="s">
        <v>141</v>
      </c>
      <c r="E35" s="2" t="s">
        <v>142</v>
      </c>
      <c r="F35" s="2" t="s">
        <v>143</v>
      </c>
      <c r="G35" s="2" t="s">
        <v>30</v>
      </c>
      <c r="H35" s="2" t="s">
        <v>39</v>
      </c>
      <c r="I35" s="1">
        <v>0</v>
      </c>
      <c r="J35" s="3" t="s">
        <v>19</v>
      </c>
      <c r="K35" s="2" t="str">
        <f>J35*44.00</f>
        <v>0</v>
      </c>
      <c r="L35" s="5"/>
    </row>
    <row r="36" spans="1:12" customHeight="1" ht="105" outlineLevel="4">
      <c r="A36" s="1"/>
      <c r="B36" s="1">
        <v>903154</v>
      </c>
      <c r="C36" s="1" t="s">
        <v>144</v>
      </c>
      <c r="D36" s="1" t="s">
        <v>145</v>
      </c>
      <c r="E36" s="2" t="s">
        <v>146</v>
      </c>
      <c r="F36" s="2" t="s">
        <v>147</v>
      </c>
      <c r="G36" s="2" t="s">
        <v>30</v>
      </c>
      <c r="H36" s="2" t="s">
        <v>39</v>
      </c>
      <c r="I36" s="1">
        <v>0</v>
      </c>
      <c r="J36" s="3" t="s">
        <v>19</v>
      </c>
      <c r="K36" s="2" t="str">
        <f>J36*53.00</f>
        <v>0</v>
      </c>
      <c r="L36" s="5"/>
    </row>
    <row r="37" spans="1:12" customHeight="1" ht="105" outlineLevel="4">
      <c r="A37" s="1"/>
      <c r="B37" s="1">
        <v>903155</v>
      </c>
      <c r="C37" s="1" t="s">
        <v>148</v>
      </c>
      <c r="D37" s="1" t="s">
        <v>149</v>
      </c>
      <c r="E37" s="2" t="s">
        <v>150</v>
      </c>
      <c r="F37" s="2" t="s">
        <v>151</v>
      </c>
      <c r="G37" s="2">
        <v>0</v>
      </c>
      <c r="H37" s="2" t="s">
        <v>39</v>
      </c>
      <c r="I37" s="1">
        <v>0</v>
      </c>
      <c r="J37" s="3" t="s">
        <v>19</v>
      </c>
      <c r="K37" s="2" t="str">
        <f>J37*65.00</f>
        <v>0</v>
      </c>
      <c r="L37" s="5"/>
    </row>
    <row r="38" spans="1:12" customHeight="1" ht="105" outlineLevel="4">
      <c r="A38" s="1"/>
      <c r="B38" s="1">
        <v>903156</v>
      </c>
      <c r="C38" s="1" t="s">
        <v>152</v>
      </c>
      <c r="D38" s="1" t="s">
        <v>153</v>
      </c>
      <c r="E38" s="2" t="s">
        <v>154</v>
      </c>
      <c r="F38" s="2" t="s">
        <v>155</v>
      </c>
      <c r="G38" s="2">
        <v>5</v>
      </c>
      <c r="H38" s="2" t="s">
        <v>39</v>
      </c>
      <c r="I38" s="1">
        <v>0</v>
      </c>
      <c r="J38" s="3" t="s">
        <v>19</v>
      </c>
      <c r="K38" s="2" t="str">
        <f>J38*58.00</f>
        <v>0</v>
      </c>
      <c r="L38" s="5"/>
    </row>
    <row r="39" spans="1:12" customHeight="1" ht="105" outlineLevel="4">
      <c r="A39" s="1"/>
      <c r="B39" s="1">
        <v>903157</v>
      </c>
      <c r="C39" s="1" t="s">
        <v>156</v>
      </c>
      <c r="D39" s="1" t="s">
        <v>157</v>
      </c>
      <c r="E39" s="2" t="s">
        <v>158</v>
      </c>
      <c r="F39" s="2" t="s">
        <v>159</v>
      </c>
      <c r="G39" s="2">
        <v>3</v>
      </c>
      <c r="H39" s="2" t="s">
        <v>39</v>
      </c>
      <c r="I39" s="1">
        <v>0</v>
      </c>
      <c r="J39" s="3" t="s">
        <v>19</v>
      </c>
      <c r="K39" s="2" t="str">
        <f>J39*61.00</f>
        <v>0</v>
      </c>
      <c r="L39" s="5"/>
    </row>
    <row r="40" spans="1:12" customHeight="1" ht="105" outlineLevel="4">
      <c r="A40" s="1"/>
      <c r="B40" s="1">
        <v>903158</v>
      </c>
      <c r="C40" s="1" t="s">
        <v>160</v>
      </c>
      <c r="D40" s="1" t="s">
        <v>161</v>
      </c>
      <c r="E40" s="2" t="s">
        <v>162</v>
      </c>
      <c r="F40" s="2" t="s">
        <v>163</v>
      </c>
      <c r="G40" s="2">
        <v>0</v>
      </c>
      <c r="H40" s="2" t="s">
        <v>39</v>
      </c>
      <c r="I40" s="1">
        <v>0</v>
      </c>
      <c r="J40" s="3" t="s">
        <v>19</v>
      </c>
      <c r="K40" s="2" t="str">
        <f>J40*75.00</f>
        <v>0</v>
      </c>
      <c r="L40" s="5"/>
    </row>
    <row r="41" spans="1:12" customHeight="1" ht="105" outlineLevel="4">
      <c r="A41" s="1"/>
      <c r="B41" s="1">
        <v>903159</v>
      </c>
      <c r="C41" s="1" t="s">
        <v>164</v>
      </c>
      <c r="D41" s="1" t="s">
        <v>165</v>
      </c>
      <c r="E41" s="2" t="s">
        <v>166</v>
      </c>
      <c r="F41" s="2" t="s">
        <v>167</v>
      </c>
      <c r="G41" s="2">
        <v>0</v>
      </c>
      <c r="H41" s="2" t="s">
        <v>39</v>
      </c>
      <c r="I41" s="1">
        <v>0</v>
      </c>
      <c r="J41" s="3" t="s">
        <v>19</v>
      </c>
      <c r="K41" s="2" t="str">
        <f>J41*87.00</f>
        <v>0</v>
      </c>
      <c r="L41" s="5"/>
    </row>
    <row r="42" spans="1:12" customHeight="1" ht="105" outlineLevel="4">
      <c r="A42" s="1"/>
      <c r="B42" s="1">
        <v>903160</v>
      </c>
      <c r="C42" s="1" t="s">
        <v>168</v>
      </c>
      <c r="D42" s="1" t="s">
        <v>169</v>
      </c>
      <c r="E42" s="2" t="s">
        <v>170</v>
      </c>
      <c r="F42" s="2" t="s">
        <v>171</v>
      </c>
      <c r="G42" s="2">
        <v>0</v>
      </c>
      <c r="H42" s="2" t="s">
        <v>39</v>
      </c>
      <c r="I42" s="1">
        <v>0</v>
      </c>
      <c r="J42" s="3" t="s">
        <v>19</v>
      </c>
      <c r="K42" s="2" t="str">
        <f>J42*116.00</f>
        <v>0</v>
      </c>
      <c r="L42" s="5"/>
    </row>
    <row r="43" spans="1:12" customHeight="1" ht="105" outlineLevel="4">
      <c r="A43" s="1"/>
      <c r="B43" s="1">
        <v>903161</v>
      </c>
      <c r="C43" s="1" t="s">
        <v>172</v>
      </c>
      <c r="D43" s="1" t="s">
        <v>173</v>
      </c>
      <c r="E43" s="2" t="s">
        <v>174</v>
      </c>
      <c r="F43" s="2" t="s">
        <v>175</v>
      </c>
      <c r="G43" s="2">
        <v>0</v>
      </c>
      <c r="H43" s="2" t="s">
        <v>55</v>
      </c>
      <c r="I43" s="1">
        <v>0</v>
      </c>
      <c r="J43" s="3" t="s">
        <v>19</v>
      </c>
      <c r="K43" s="2" t="str">
        <f>J43*175.00</f>
        <v>0</v>
      </c>
      <c r="L43" s="5"/>
    </row>
    <row r="44" spans="1:12" customHeight="1" ht="105" outlineLevel="4">
      <c r="A44" s="1"/>
      <c r="B44" s="1">
        <v>903162</v>
      </c>
      <c r="C44" s="1" t="s">
        <v>176</v>
      </c>
      <c r="D44" s="1" t="s">
        <v>177</v>
      </c>
      <c r="E44" s="2" t="s">
        <v>178</v>
      </c>
      <c r="F44" s="2" t="s">
        <v>179</v>
      </c>
      <c r="G44" s="2">
        <v>0</v>
      </c>
      <c r="H44" s="2" t="s">
        <v>24</v>
      </c>
      <c r="I44" s="1">
        <v>0</v>
      </c>
      <c r="J44" s="3" t="s">
        <v>19</v>
      </c>
      <c r="K44" s="2" t="str">
        <f>J44*232.00</f>
        <v>0</v>
      </c>
      <c r="L44" s="5"/>
    </row>
    <row r="45" spans="1:12" customHeight="1" ht="105" outlineLevel="4">
      <c r="A45" s="1"/>
      <c r="B45" s="1">
        <v>903163</v>
      </c>
      <c r="C45" s="1" t="s">
        <v>180</v>
      </c>
      <c r="D45" s="1" t="s">
        <v>181</v>
      </c>
      <c r="E45" s="2" t="s">
        <v>182</v>
      </c>
      <c r="F45" s="2" t="s">
        <v>183</v>
      </c>
      <c r="G45" s="2">
        <v>0</v>
      </c>
      <c r="H45" s="2">
        <v>0</v>
      </c>
      <c r="I45" s="1">
        <v>0</v>
      </c>
      <c r="J45" s="3" t="s">
        <v>19</v>
      </c>
      <c r="K45" s="2" t="str">
        <f>J45*226.00</f>
        <v>0</v>
      </c>
      <c r="L45" s="5"/>
    </row>
    <row r="46" spans="1:12" customHeight="1" ht="105" outlineLevel="4">
      <c r="A46" s="1"/>
      <c r="B46" s="1">
        <v>818593</v>
      </c>
      <c r="C46" s="1" t="s">
        <v>184</v>
      </c>
      <c r="D46" s="1" t="s">
        <v>185</v>
      </c>
      <c r="E46" s="2" t="s">
        <v>186</v>
      </c>
      <c r="F46" s="2" t="s">
        <v>111</v>
      </c>
      <c r="G46" s="2" t="s">
        <v>39</v>
      </c>
      <c r="H46" s="2" t="s">
        <v>18</v>
      </c>
      <c r="I46" s="1">
        <v>0</v>
      </c>
      <c r="J46" s="3" t="s">
        <v>19</v>
      </c>
      <c r="K46" s="2" t="str">
        <f>J46*13.00</f>
        <v>0</v>
      </c>
      <c r="L46" s="5"/>
    </row>
    <row r="47" spans="1:12" customHeight="1" ht="105" outlineLevel="4">
      <c r="A47" s="1"/>
      <c r="B47" s="1">
        <v>903164</v>
      </c>
      <c r="C47" s="1" t="s">
        <v>187</v>
      </c>
      <c r="D47" s="1" t="s">
        <v>188</v>
      </c>
      <c r="E47" s="2" t="s">
        <v>189</v>
      </c>
      <c r="F47" s="2" t="s">
        <v>190</v>
      </c>
      <c r="G47" s="2" t="s">
        <v>24</v>
      </c>
      <c r="H47" s="2" t="s">
        <v>25</v>
      </c>
      <c r="I47" s="1">
        <v>0</v>
      </c>
      <c r="J47" s="3" t="s">
        <v>19</v>
      </c>
      <c r="K47" s="2" t="str">
        <f>J47*18.00</f>
        <v>0</v>
      </c>
      <c r="L47" s="5"/>
    </row>
    <row r="48" spans="1:12" customHeight="1" ht="105" outlineLevel="4">
      <c r="A48" s="1"/>
      <c r="B48" s="1">
        <v>903165</v>
      </c>
      <c r="C48" s="1" t="s">
        <v>191</v>
      </c>
      <c r="D48" s="1" t="s">
        <v>192</v>
      </c>
      <c r="E48" s="2" t="s">
        <v>193</v>
      </c>
      <c r="F48" s="2" t="s">
        <v>194</v>
      </c>
      <c r="G48" s="2" t="s">
        <v>24</v>
      </c>
      <c r="H48" s="2" t="s">
        <v>18</v>
      </c>
      <c r="I48" s="1">
        <v>0</v>
      </c>
      <c r="J48" s="3" t="s">
        <v>19</v>
      </c>
      <c r="K48" s="2" t="str">
        <f>J48*21.00</f>
        <v>0</v>
      </c>
      <c r="L48" s="5"/>
    </row>
    <row r="49" spans="1:12" customHeight="1" ht="105" outlineLevel="4">
      <c r="A49" s="1"/>
      <c r="B49" s="1">
        <v>903166</v>
      </c>
      <c r="C49" s="1" t="s">
        <v>195</v>
      </c>
      <c r="D49" s="1" t="s">
        <v>196</v>
      </c>
      <c r="E49" s="2" t="s">
        <v>197</v>
      </c>
      <c r="F49" s="2" t="s">
        <v>198</v>
      </c>
      <c r="G49" s="2" t="s">
        <v>24</v>
      </c>
      <c r="H49" s="2" t="s">
        <v>55</v>
      </c>
      <c r="I49" s="1">
        <v>0</v>
      </c>
      <c r="J49" s="3" t="s">
        <v>19</v>
      </c>
      <c r="K49" s="2" t="str">
        <f>J49*31.00</f>
        <v>0</v>
      </c>
      <c r="L49" s="5"/>
    </row>
    <row r="50" spans="1:12" customHeight="1" ht="105" outlineLevel="4">
      <c r="A50" s="1"/>
      <c r="B50" s="1">
        <v>903167</v>
      </c>
      <c r="C50" s="1" t="s">
        <v>199</v>
      </c>
      <c r="D50" s="1" t="s">
        <v>200</v>
      </c>
      <c r="E50" s="2" t="s">
        <v>201</v>
      </c>
      <c r="F50" s="2" t="s">
        <v>202</v>
      </c>
      <c r="G50" s="2" t="s">
        <v>30</v>
      </c>
      <c r="H50" s="2" t="s">
        <v>39</v>
      </c>
      <c r="I50" s="1">
        <v>0</v>
      </c>
      <c r="J50" s="3" t="s">
        <v>19</v>
      </c>
      <c r="K50" s="2" t="str">
        <f>J50*32.00</f>
        <v>0</v>
      </c>
      <c r="L50" s="5"/>
    </row>
    <row r="51" spans="1:12" customHeight="1" ht="105" outlineLevel="4">
      <c r="A51" s="1"/>
      <c r="B51" s="1">
        <v>903168</v>
      </c>
      <c r="C51" s="1" t="s">
        <v>203</v>
      </c>
      <c r="D51" s="1" t="s">
        <v>204</v>
      </c>
      <c r="E51" s="2" t="s">
        <v>205</v>
      </c>
      <c r="F51" s="2" t="s">
        <v>135</v>
      </c>
      <c r="G51" s="2" t="s">
        <v>30</v>
      </c>
      <c r="H51" s="2" t="s">
        <v>25</v>
      </c>
      <c r="I51" s="1">
        <v>0</v>
      </c>
      <c r="J51" s="3" t="s">
        <v>19</v>
      </c>
      <c r="K51" s="2" t="str">
        <f>J51*35.00</f>
        <v>0</v>
      </c>
      <c r="L51" s="5"/>
    </row>
    <row r="52" spans="1:12" customHeight="1" ht="105" outlineLevel="4">
      <c r="A52" s="1"/>
      <c r="B52" s="1">
        <v>903169</v>
      </c>
      <c r="C52" s="1" t="s">
        <v>206</v>
      </c>
      <c r="D52" s="1" t="s">
        <v>207</v>
      </c>
      <c r="E52" s="2" t="s">
        <v>208</v>
      </c>
      <c r="F52" s="2" t="s">
        <v>209</v>
      </c>
      <c r="G52" s="2" t="s">
        <v>24</v>
      </c>
      <c r="H52" s="2" t="s">
        <v>39</v>
      </c>
      <c r="I52" s="1">
        <v>0</v>
      </c>
      <c r="J52" s="3" t="s">
        <v>19</v>
      </c>
      <c r="K52" s="2" t="str">
        <f>J52*52.00</f>
        <v>0</v>
      </c>
      <c r="L52" s="5"/>
    </row>
    <row r="53" spans="1:12" customHeight="1" ht="105" outlineLevel="4">
      <c r="A53" s="1"/>
      <c r="B53" s="1">
        <v>903170</v>
      </c>
      <c r="C53" s="1" t="s">
        <v>210</v>
      </c>
      <c r="D53" s="1" t="s">
        <v>211</v>
      </c>
      <c r="E53" s="2" t="s">
        <v>212</v>
      </c>
      <c r="F53" s="2" t="s">
        <v>213</v>
      </c>
      <c r="G53" s="2" t="s">
        <v>30</v>
      </c>
      <c r="H53" s="2">
        <v>0</v>
      </c>
      <c r="I53" s="1">
        <v>0</v>
      </c>
      <c r="J53" s="3" t="s">
        <v>19</v>
      </c>
      <c r="K53" s="2" t="str">
        <f>J53*49.00</f>
        <v>0</v>
      </c>
      <c r="L53" s="5"/>
    </row>
    <row r="54" spans="1:12" customHeight="1" ht="105" outlineLevel="4">
      <c r="A54" s="1"/>
      <c r="B54" s="1">
        <v>903171</v>
      </c>
      <c r="C54" s="1" t="s">
        <v>214</v>
      </c>
      <c r="D54" s="1" t="s">
        <v>215</v>
      </c>
      <c r="E54" s="2" t="s">
        <v>216</v>
      </c>
      <c r="F54" s="2" t="s">
        <v>217</v>
      </c>
      <c r="G54" s="2" t="s">
        <v>30</v>
      </c>
      <c r="H54" s="2" t="s">
        <v>39</v>
      </c>
      <c r="I54" s="1">
        <v>0</v>
      </c>
      <c r="J54" s="3" t="s">
        <v>19</v>
      </c>
      <c r="K54" s="2" t="str">
        <f>J54*60.00</f>
        <v>0</v>
      </c>
      <c r="L54" s="5"/>
    </row>
    <row r="55" spans="1:12" customHeight="1" ht="105" outlineLevel="4">
      <c r="A55" s="1"/>
      <c r="B55" s="1">
        <v>903172</v>
      </c>
      <c r="C55" s="1" t="s">
        <v>218</v>
      </c>
      <c r="D55" s="1" t="s">
        <v>219</v>
      </c>
      <c r="E55" s="2" t="s">
        <v>220</v>
      </c>
      <c r="F55" s="2" t="s">
        <v>159</v>
      </c>
      <c r="G55" s="2">
        <v>8</v>
      </c>
      <c r="H55" s="2" t="s">
        <v>39</v>
      </c>
      <c r="I55" s="1">
        <v>0</v>
      </c>
      <c r="J55" s="3" t="s">
        <v>19</v>
      </c>
      <c r="K55" s="2" t="str">
        <f>J55*61.00</f>
        <v>0</v>
      </c>
      <c r="L55" s="5"/>
    </row>
    <row r="56" spans="1:12" customHeight="1" ht="105" outlineLevel="4">
      <c r="A56" s="1"/>
      <c r="B56" s="1">
        <v>903173</v>
      </c>
      <c r="C56" s="1" t="s">
        <v>221</v>
      </c>
      <c r="D56" s="1" t="s">
        <v>222</v>
      </c>
      <c r="E56" s="2" t="s">
        <v>223</v>
      </c>
      <c r="F56" s="2" t="s">
        <v>224</v>
      </c>
      <c r="G56" s="2">
        <v>0</v>
      </c>
      <c r="H56" s="2" t="s">
        <v>30</v>
      </c>
      <c r="I56" s="1">
        <v>0</v>
      </c>
      <c r="J56" s="3" t="s">
        <v>19</v>
      </c>
      <c r="K56" s="2" t="str">
        <f>J56*86.00</f>
        <v>0</v>
      </c>
      <c r="L56" s="5"/>
    </row>
    <row r="57" spans="1:12" customHeight="1" ht="105" outlineLevel="4">
      <c r="A57" s="1"/>
      <c r="B57" s="1">
        <v>903174</v>
      </c>
      <c r="C57" s="1" t="s">
        <v>225</v>
      </c>
      <c r="D57" s="1" t="s">
        <v>226</v>
      </c>
      <c r="E57" s="2" t="s">
        <v>227</v>
      </c>
      <c r="F57" s="2" t="s">
        <v>228</v>
      </c>
      <c r="G57" s="2">
        <v>3</v>
      </c>
      <c r="H57" s="2">
        <v>0</v>
      </c>
      <c r="I57" s="1">
        <v>0</v>
      </c>
      <c r="J57" s="3" t="s">
        <v>19</v>
      </c>
      <c r="K57" s="2" t="str">
        <f>J57*103.00</f>
        <v>0</v>
      </c>
      <c r="L57" s="5"/>
    </row>
    <row r="58" spans="1:12" customHeight="1" ht="105" outlineLevel="4">
      <c r="A58" s="1"/>
      <c r="B58" s="1">
        <v>903175</v>
      </c>
      <c r="C58" s="1" t="s">
        <v>229</v>
      </c>
      <c r="D58" s="1" t="s">
        <v>230</v>
      </c>
      <c r="E58" s="2" t="s">
        <v>231</v>
      </c>
      <c r="F58" s="2" t="s">
        <v>232</v>
      </c>
      <c r="G58" s="2">
        <v>0</v>
      </c>
      <c r="H58" s="2" t="s">
        <v>39</v>
      </c>
      <c r="I58" s="1">
        <v>0</v>
      </c>
      <c r="J58" s="3" t="s">
        <v>19</v>
      </c>
      <c r="K58" s="2" t="str">
        <f>J58*102.00</f>
        <v>0</v>
      </c>
      <c r="L58" s="5"/>
    </row>
    <row r="59" spans="1:12" customHeight="1" ht="105" outlineLevel="4">
      <c r="A59" s="1"/>
      <c r="B59" s="1">
        <v>903176</v>
      </c>
      <c r="C59" s="1" t="s">
        <v>233</v>
      </c>
      <c r="D59" s="1" t="s">
        <v>234</v>
      </c>
      <c r="E59" s="2" t="s">
        <v>235</v>
      </c>
      <c r="F59" s="2" t="s">
        <v>228</v>
      </c>
      <c r="G59" s="2">
        <v>0</v>
      </c>
      <c r="H59" s="2" t="s">
        <v>39</v>
      </c>
      <c r="I59" s="1">
        <v>0</v>
      </c>
      <c r="J59" s="3" t="s">
        <v>19</v>
      </c>
      <c r="K59" s="2" t="str">
        <f>J59*103.00</f>
        <v>0</v>
      </c>
      <c r="L59" s="5"/>
    </row>
    <row r="60" spans="1:12" customHeight="1" ht="105" outlineLevel="4">
      <c r="A60" s="1"/>
      <c r="B60" s="1">
        <v>903177</v>
      </c>
      <c r="C60" s="1" t="s">
        <v>236</v>
      </c>
      <c r="D60" s="1" t="s">
        <v>237</v>
      </c>
      <c r="E60" s="2" t="s">
        <v>238</v>
      </c>
      <c r="F60" s="2" t="s">
        <v>239</v>
      </c>
      <c r="G60" s="2">
        <v>0</v>
      </c>
      <c r="H60" s="2" t="s">
        <v>39</v>
      </c>
      <c r="I60" s="1">
        <v>0</v>
      </c>
      <c r="J60" s="3" t="s">
        <v>19</v>
      </c>
      <c r="K60" s="2" t="str">
        <f>J60*119.00</f>
        <v>0</v>
      </c>
      <c r="L60" s="5"/>
    </row>
    <row r="61" spans="1:12" customHeight="1" ht="105" outlineLevel="4">
      <c r="A61" s="1"/>
      <c r="B61" s="1">
        <v>903178</v>
      </c>
      <c r="C61" s="1" t="s">
        <v>240</v>
      </c>
      <c r="D61" s="1" t="s">
        <v>241</v>
      </c>
      <c r="E61" s="2" t="s">
        <v>242</v>
      </c>
      <c r="F61" s="2" t="s">
        <v>243</v>
      </c>
      <c r="G61" s="2">
        <v>0</v>
      </c>
      <c r="H61" s="2" t="s">
        <v>55</v>
      </c>
      <c r="I61" s="1">
        <v>0</v>
      </c>
      <c r="J61" s="3" t="s">
        <v>19</v>
      </c>
      <c r="K61" s="2" t="str">
        <f>J61*236.00</f>
        <v>0</v>
      </c>
      <c r="L61" s="5"/>
    </row>
    <row r="62" spans="1:12" customHeight="1" ht="105" outlineLevel="4">
      <c r="A62" s="1"/>
      <c r="B62" s="1">
        <v>903179</v>
      </c>
      <c r="C62" s="1" t="s">
        <v>244</v>
      </c>
      <c r="D62" s="1" t="s">
        <v>245</v>
      </c>
      <c r="E62" s="2" t="s">
        <v>246</v>
      </c>
      <c r="F62" s="2" t="s">
        <v>247</v>
      </c>
      <c r="G62" s="2">
        <v>3</v>
      </c>
      <c r="H62" s="2" t="s">
        <v>24</v>
      </c>
      <c r="I62" s="1">
        <v>0</v>
      </c>
      <c r="J62" s="3" t="s">
        <v>19</v>
      </c>
      <c r="K62" s="2" t="str">
        <f>J62*262.00</f>
        <v>0</v>
      </c>
      <c r="L62" s="5"/>
    </row>
    <row r="63" spans="1:12" customHeight="1" ht="105" outlineLevel="4">
      <c r="A63" s="1"/>
      <c r="B63" s="1">
        <v>903180</v>
      </c>
      <c r="C63" s="1" t="s">
        <v>248</v>
      </c>
      <c r="D63" s="1" t="s">
        <v>249</v>
      </c>
      <c r="E63" s="2" t="s">
        <v>250</v>
      </c>
      <c r="F63" s="2" t="s">
        <v>251</v>
      </c>
      <c r="G63" s="2">
        <v>0</v>
      </c>
      <c r="H63" s="2" t="s">
        <v>55</v>
      </c>
      <c r="I63" s="1">
        <v>0</v>
      </c>
      <c r="J63" s="3" t="s">
        <v>19</v>
      </c>
      <c r="K63" s="2" t="str">
        <f>J63*143.00</f>
        <v>0</v>
      </c>
      <c r="L63" s="5"/>
    </row>
    <row r="64" spans="1:12" customHeight="1" ht="105" outlineLevel="4">
      <c r="A64" s="1"/>
      <c r="B64" s="1">
        <v>903181</v>
      </c>
      <c r="C64" s="1" t="s">
        <v>252</v>
      </c>
      <c r="D64" s="1" t="s">
        <v>253</v>
      </c>
      <c r="E64" s="2" t="s">
        <v>254</v>
      </c>
      <c r="F64" s="2" t="s">
        <v>255</v>
      </c>
      <c r="G64" s="2">
        <v>0</v>
      </c>
      <c r="H64" s="2" t="s">
        <v>39</v>
      </c>
      <c r="I64" s="1">
        <v>0</v>
      </c>
      <c r="J64" s="3" t="s">
        <v>19</v>
      </c>
      <c r="K64" s="2" t="str">
        <f>J64*199.00</f>
        <v>0</v>
      </c>
      <c r="L64" s="5"/>
    </row>
    <row r="65" spans="1:12" customHeight="1" ht="105" outlineLevel="4">
      <c r="A65" s="1"/>
      <c r="B65" s="1">
        <v>903182</v>
      </c>
      <c r="C65" s="1" t="s">
        <v>256</v>
      </c>
      <c r="D65" s="1" t="s">
        <v>257</v>
      </c>
      <c r="E65" s="2" t="s">
        <v>258</v>
      </c>
      <c r="F65" s="2" t="s">
        <v>259</v>
      </c>
      <c r="G65" s="2">
        <v>0</v>
      </c>
      <c r="H65" s="2" t="s">
        <v>55</v>
      </c>
      <c r="I65" s="1">
        <v>0</v>
      </c>
      <c r="J65" s="3" t="s">
        <v>19</v>
      </c>
      <c r="K65" s="2" t="str">
        <f>J65*377.00</f>
        <v>0</v>
      </c>
      <c r="L65" s="5"/>
    </row>
    <row r="66" spans="1:12" customHeight="1" ht="105" outlineLevel="4">
      <c r="A66" s="1"/>
      <c r="B66" s="1">
        <v>903183</v>
      </c>
      <c r="C66" s="1" t="s">
        <v>260</v>
      </c>
      <c r="D66" s="1" t="s">
        <v>261</v>
      </c>
      <c r="E66" s="2" t="s">
        <v>262</v>
      </c>
      <c r="F66" s="2" t="s">
        <v>263</v>
      </c>
      <c r="G66" s="2">
        <v>0</v>
      </c>
      <c r="H66" s="2" t="s">
        <v>55</v>
      </c>
      <c r="I66" s="1">
        <v>0</v>
      </c>
      <c r="J66" s="3" t="s">
        <v>19</v>
      </c>
      <c r="K66" s="2" t="str">
        <f>J66*297.00</f>
        <v>0</v>
      </c>
      <c r="L66" s="5"/>
    </row>
    <row r="67" spans="1:12" customHeight="1" ht="105" outlineLevel="4">
      <c r="A67" s="1"/>
      <c r="B67" s="1">
        <v>903184</v>
      </c>
      <c r="C67" s="1" t="s">
        <v>264</v>
      </c>
      <c r="D67" s="1" t="s">
        <v>265</v>
      </c>
      <c r="E67" s="2" t="s">
        <v>266</v>
      </c>
      <c r="F67" s="2" t="s">
        <v>267</v>
      </c>
      <c r="G67" s="2">
        <v>0</v>
      </c>
      <c r="H67" s="2" t="s">
        <v>55</v>
      </c>
      <c r="I67" s="1">
        <v>0</v>
      </c>
      <c r="J67" s="3" t="s">
        <v>19</v>
      </c>
      <c r="K67" s="2" t="str">
        <f>J67*356.00</f>
        <v>0</v>
      </c>
      <c r="L67" s="5"/>
    </row>
    <row r="68" spans="1:12" customHeight="1" ht="105" outlineLevel="4">
      <c r="A68" s="1"/>
      <c r="B68" s="1">
        <v>903185</v>
      </c>
      <c r="C68" s="1" t="s">
        <v>268</v>
      </c>
      <c r="D68" s="1" t="s">
        <v>269</v>
      </c>
      <c r="E68" s="2" t="s">
        <v>270</v>
      </c>
      <c r="F68" s="2" t="s">
        <v>271</v>
      </c>
      <c r="G68" s="2" t="s">
        <v>30</v>
      </c>
      <c r="H68" s="2" t="s">
        <v>17</v>
      </c>
      <c r="I68" s="1">
        <v>0</v>
      </c>
      <c r="J68" s="3" t="s">
        <v>19</v>
      </c>
      <c r="K68" s="2" t="str">
        <f>J68*463.00</f>
        <v>0</v>
      </c>
      <c r="L68" s="5"/>
    </row>
    <row r="69" spans="1:12" customHeight="1" ht="105" outlineLevel="4">
      <c r="A69" s="1"/>
      <c r="B69" s="1">
        <v>903186</v>
      </c>
      <c r="C69" s="1" t="s">
        <v>272</v>
      </c>
      <c r="D69" s="1" t="s">
        <v>273</v>
      </c>
      <c r="E69" s="2" t="s">
        <v>274</v>
      </c>
      <c r="F69" s="2" t="s">
        <v>275</v>
      </c>
      <c r="G69" s="2" t="s">
        <v>30</v>
      </c>
      <c r="H69" s="2" t="s">
        <v>17</v>
      </c>
      <c r="I69" s="1">
        <v>0</v>
      </c>
      <c r="J69" s="3" t="s">
        <v>19</v>
      </c>
      <c r="K69" s="2" t="str">
        <f>J69*500.00</f>
        <v>0</v>
      </c>
      <c r="L69" s="5"/>
    </row>
    <row r="70" spans="1:12" customHeight="1" ht="105" outlineLevel="4">
      <c r="A70" s="1"/>
      <c r="B70" s="1">
        <v>818617</v>
      </c>
      <c r="C70" s="1" t="s">
        <v>276</v>
      </c>
      <c r="D70" s="1" t="s">
        <v>277</v>
      </c>
      <c r="E70" s="2" t="s">
        <v>278</v>
      </c>
      <c r="F70" s="2" t="s">
        <v>279</v>
      </c>
      <c r="G70" s="2" t="s">
        <v>30</v>
      </c>
      <c r="H70" s="2" t="s">
        <v>17</v>
      </c>
      <c r="I70" s="1">
        <v>0</v>
      </c>
      <c r="J70" s="3" t="s">
        <v>19</v>
      </c>
      <c r="K70" s="2" t="str">
        <f>J70*820.00</f>
        <v>0</v>
      </c>
      <c r="L70" s="5"/>
    </row>
    <row r="71" spans="1:12" customHeight="1" ht="105" outlineLevel="4">
      <c r="A71" s="1"/>
      <c r="B71" s="1">
        <v>903187</v>
      </c>
      <c r="C71" s="1" t="s">
        <v>280</v>
      </c>
      <c r="D71" s="1" t="s">
        <v>281</v>
      </c>
      <c r="E71" s="2" t="s">
        <v>282</v>
      </c>
      <c r="F71" s="2" t="s">
        <v>283</v>
      </c>
      <c r="G71" s="2" t="s">
        <v>30</v>
      </c>
      <c r="H71" s="2" t="s">
        <v>39</v>
      </c>
      <c r="I71" s="1">
        <v>0</v>
      </c>
      <c r="J71" s="3" t="s">
        <v>19</v>
      </c>
      <c r="K71" s="2" t="str">
        <f>J71*1005.00</f>
        <v>0</v>
      </c>
      <c r="L71" s="5"/>
    </row>
    <row r="72" spans="1:12" customHeight="1" ht="105" outlineLevel="4">
      <c r="A72" s="1"/>
      <c r="B72" s="1">
        <v>903188</v>
      </c>
      <c r="C72" s="1" t="s">
        <v>284</v>
      </c>
      <c r="D72" s="1" t="s">
        <v>285</v>
      </c>
      <c r="E72" s="2" t="s">
        <v>286</v>
      </c>
      <c r="F72" s="2" t="s">
        <v>287</v>
      </c>
      <c r="G72" s="2">
        <v>0</v>
      </c>
      <c r="H72" s="2" t="s">
        <v>39</v>
      </c>
      <c r="I72" s="1">
        <v>0</v>
      </c>
      <c r="J72" s="3" t="s">
        <v>19</v>
      </c>
      <c r="K72" s="2" t="str">
        <f>J72*1689.00</f>
        <v>0</v>
      </c>
      <c r="L72" s="5"/>
    </row>
    <row r="73" spans="1:12" customHeight="1" ht="105" outlineLevel="4">
      <c r="A73" s="1"/>
      <c r="B73" s="1">
        <v>903189</v>
      </c>
      <c r="C73" s="1" t="s">
        <v>288</v>
      </c>
      <c r="D73" s="1" t="s">
        <v>289</v>
      </c>
      <c r="E73" s="2" t="s">
        <v>290</v>
      </c>
      <c r="F73" s="2" t="s">
        <v>291</v>
      </c>
      <c r="G73" s="2">
        <v>2</v>
      </c>
      <c r="H73" s="2" t="s">
        <v>55</v>
      </c>
      <c r="I73" s="1">
        <v>0</v>
      </c>
      <c r="J73" s="3" t="s">
        <v>19</v>
      </c>
      <c r="K73" s="2" t="str">
        <f>J73*2948.00</f>
        <v>0</v>
      </c>
      <c r="L73" s="5"/>
    </row>
    <row r="74" spans="1:12" customHeight="1" ht="105" outlineLevel="4">
      <c r="A74" s="1"/>
      <c r="B74" s="1">
        <v>903190</v>
      </c>
      <c r="C74" s="1" t="s">
        <v>292</v>
      </c>
      <c r="D74" s="1" t="s">
        <v>293</v>
      </c>
      <c r="E74" s="2" t="s">
        <v>294</v>
      </c>
      <c r="F74" s="2" t="s">
        <v>295</v>
      </c>
      <c r="G74" s="2">
        <v>0</v>
      </c>
      <c r="H74" s="2">
        <v>8</v>
      </c>
      <c r="I74" s="1">
        <v>0</v>
      </c>
      <c r="J74" s="3" t="s">
        <v>19</v>
      </c>
      <c r="K74" s="2" t="str">
        <f>J74*4691.00</f>
        <v>0</v>
      </c>
      <c r="L74" s="5"/>
    </row>
    <row r="75" spans="1:12" customHeight="1" ht="105" outlineLevel="4">
      <c r="A75" s="1"/>
      <c r="B75" s="1">
        <v>903191</v>
      </c>
      <c r="C75" s="1" t="s">
        <v>296</v>
      </c>
      <c r="D75" s="1" t="s">
        <v>297</v>
      </c>
      <c r="E75" s="2" t="s">
        <v>298</v>
      </c>
      <c r="F75" s="2" t="s">
        <v>299</v>
      </c>
      <c r="G75" s="2">
        <v>0</v>
      </c>
      <c r="H75" s="2">
        <v>0</v>
      </c>
      <c r="I75" s="1">
        <v>0</v>
      </c>
      <c r="J75" s="3" t="s">
        <v>19</v>
      </c>
      <c r="K75" s="2" t="str">
        <f>J75*4948.00</f>
        <v>0</v>
      </c>
      <c r="L75" s="5"/>
    </row>
    <row r="76" spans="1:12" customHeight="1" ht="105" outlineLevel="4">
      <c r="A76" s="1"/>
      <c r="B76" s="1">
        <v>903192</v>
      </c>
      <c r="C76" s="1" t="s">
        <v>300</v>
      </c>
      <c r="D76" s="1" t="s">
        <v>301</v>
      </c>
      <c r="E76" s="2" t="s">
        <v>302</v>
      </c>
      <c r="F76" s="2" t="s">
        <v>303</v>
      </c>
      <c r="G76" s="2" t="s">
        <v>30</v>
      </c>
      <c r="H76" s="2" t="s">
        <v>17</v>
      </c>
      <c r="I76" s="1">
        <v>0</v>
      </c>
      <c r="J76" s="3" t="s">
        <v>19</v>
      </c>
      <c r="K76" s="2" t="str">
        <f>J76*529.00</f>
        <v>0</v>
      </c>
      <c r="L76" s="5"/>
    </row>
    <row r="77" spans="1:12" customHeight="1" ht="105" outlineLevel="4">
      <c r="A77" s="1"/>
      <c r="B77" s="1">
        <v>903193</v>
      </c>
      <c r="C77" s="1" t="s">
        <v>304</v>
      </c>
      <c r="D77" s="1" t="s">
        <v>305</v>
      </c>
      <c r="E77" s="2" t="s">
        <v>306</v>
      </c>
      <c r="F77" s="2" t="s">
        <v>307</v>
      </c>
      <c r="G77" s="2">
        <v>5</v>
      </c>
      <c r="H77" s="2" t="s">
        <v>25</v>
      </c>
      <c r="I77" s="1">
        <v>0</v>
      </c>
      <c r="J77" s="3" t="s">
        <v>19</v>
      </c>
      <c r="K77" s="2" t="str">
        <f>J77*625.00</f>
        <v>0</v>
      </c>
      <c r="L77" s="5"/>
    </row>
    <row r="78" spans="1:12" customHeight="1" ht="105" outlineLevel="4">
      <c r="A78" s="1"/>
      <c r="B78" s="1">
        <v>818625</v>
      </c>
      <c r="C78" s="1" t="s">
        <v>308</v>
      </c>
      <c r="D78" s="1" t="s">
        <v>309</v>
      </c>
      <c r="E78" s="2" t="s">
        <v>310</v>
      </c>
      <c r="F78" s="2" t="s">
        <v>311</v>
      </c>
      <c r="G78" s="2">
        <v>0</v>
      </c>
      <c r="H78" s="2" t="s">
        <v>17</v>
      </c>
      <c r="I78" s="1">
        <v>0</v>
      </c>
      <c r="J78" s="3" t="s">
        <v>19</v>
      </c>
      <c r="K78" s="2" t="str">
        <f>J78*937.00</f>
        <v>0</v>
      </c>
      <c r="L78" s="5"/>
    </row>
    <row r="79" spans="1:12" customHeight="1" ht="105" outlineLevel="4">
      <c r="A79" s="1"/>
      <c r="B79" s="1">
        <v>903194</v>
      </c>
      <c r="C79" s="1" t="s">
        <v>312</v>
      </c>
      <c r="D79" s="1" t="s">
        <v>313</v>
      </c>
      <c r="E79" s="2" t="s">
        <v>314</v>
      </c>
      <c r="F79" s="2" t="s">
        <v>315</v>
      </c>
      <c r="G79" s="2">
        <v>7</v>
      </c>
      <c r="H79" s="2" t="s">
        <v>39</v>
      </c>
      <c r="I79" s="1">
        <v>0</v>
      </c>
      <c r="J79" s="3" t="s">
        <v>19</v>
      </c>
      <c r="K79" s="2" t="str">
        <f>J79*1238.00</f>
        <v>0</v>
      </c>
      <c r="L79" s="5"/>
    </row>
    <row r="80" spans="1:12" customHeight="1" ht="105" outlineLevel="4">
      <c r="A80" s="1"/>
      <c r="B80" s="1">
        <v>903195</v>
      </c>
      <c r="C80" s="1" t="s">
        <v>316</v>
      </c>
      <c r="D80" s="1" t="s">
        <v>317</v>
      </c>
      <c r="E80" s="2" t="s">
        <v>318</v>
      </c>
      <c r="F80" s="2" t="s">
        <v>319</v>
      </c>
      <c r="G80" s="2">
        <v>0</v>
      </c>
      <c r="H80" s="2" t="s">
        <v>39</v>
      </c>
      <c r="I80" s="1">
        <v>0</v>
      </c>
      <c r="J80" s="3" t="s">
        <v>19</v>
      </c>
      <c r="K80" s="2" t="str">
        <f>J80*2405.00</f>
        <v>0</v>
      </c>
      <c r="L80" s="5"/>
    </row>
    <row r="81" spans="1:12" customHeight="1" ht="105" outlineLevel="4">
      <c r="A81" s="1"/>
      <c r="B81" s="1">
        <v>903196</v>
      </c>
      <c r="C81" s="1" t="s">
        <v>320</v>
      </c>
      <c r="D81" s="1" t="s">
        <v>321</v>
      </c>
      <c r="E81" s="2" t="s">
        <v>322</v>
      </c>
      <c r="F81" s="2" t="s">
        <v>323</v>
      </c>
      <c r="G81" s="2">
        <v>1</v>
      </c>
      <c r="H81" s="2" t="s">
        <v>30</v>
      </c>
      <c r="I81" s="1">
        <v>0</v>
      </c>
      <c r="J81" s="3" t="s">
        <v>19</v>
      </c>
      <c r="K81" s="2" t="str">
        <f>J81*4313.00</f>
        <v>0</v>
      </c>
      <c r="L81" s="5"/>
    </row>
    <row r="82" spans="1:12" customHeight="1" ht="105" outlineLevel="4">
      <c r="A82" s="1"/>
      <c r="B82" s="1">
        <v>903197</v>
      </c>
      <c r="C82" s="1" t="s">
        <v>324</v>
      </c>
      <c r="D82" s="1" t="s">
        <v>325</v>
      </c>
      <c r="E82" s="2" t="s">
        <v>326</v>
      </c>
      <c r="F82" s="2" t="s">
        <v>327</v>
      </c>
      <c r="G82" s="2">
        <v>0</v>
      </c>
      <c r="H82" s="2" t="s">
        <v>30</v>
      </c>
      <c r="I82" s="1">
        <v>0</v>
      </c>
      <c r="J82" s="3" t="s">
        <v>19</v>
      </c>
      <c r="K82" s="2" t="str">
        <f>J82*5391.00</f>
        <v>0</v>
      </c>
      <c r="L82" s="5"/>
    </row>
    <row r="83" spans="1:12" customHeight="1" ht="105" outlineLevel="4">
      <c r="A83" s="1"/>
      <c r="B83" s="1">
        <v>903198</v>
      </c>
      <c r="C83" s="1" t="s">
        <v>328</v>
      </c>
      <c r="D83" s="1" t="s">
        <v>329</v>
      </c>
      <c r="E83" s="2" t="s">
        <v>330</v>
      </c>
      <c r="F83" s="2" t="s">
        <v>331</v>
      </c>
      <c r="G83" s="2">
        <v>0</v>
      </c>
      <c r="H83" s="2">
        <v>0</v>
      </c>
      <c r="I83" s="1">
        <v>0</v>
      </c>
      <c r="J83" s="3" t="s">
        <v>19</v>
      </c>
      <c r="K83" s="2" t="str">
        <f>J83*5959.00</f>
        <v>0</v>
      </c>
      <c r="L83" s="5"/>
    </row>
    <row r="84" spans="1:12" customHeight="1" ht="105" outlineLevel="4">
      <c r="A84" s="1"/>
      <c r="B84" s="1">
        <v>818631</v>
      </c>
      <c r="C84" s="1" t="s">
        <v>332</v>
      </c>
      <c r="D84" s="1" t="s">
        <v>333</v>
      </c>
      <c r="E84" s="2" t="s">
        <v>334</v>
      </c>
      <c r="F84" s="2" t="s">
        <v>335</v>
      </c>
      <c r="G84" s="2" t="s">
        <v>55</v>
      </c>
      <c r="H84" s="2">
        <v>0</v>
      </c>
      <c r="I84" s="1">
        <v>0</v>
      </c>
      <c r="J84" s="3" t="s">
        <v>19</v>
      </c>
      <c r="K84" s="2" t="str">
        <f>J84*168.00</f>
        <v>0</v>
      </c>
      <c r="L84" s="5"/>
    </row>
    <row r="85" spans="1:12" customHeight="1" ht="105" outlineLevel="4">
      <c r="A85" s="1"/>
      <c r="B85" s="1">
        <v>903199</v>
      </c>
      <c r="C85" s="1" t="s">
        <v>336</v>
      </c>
      <c r="D85" s="1" t="s">
        <v>337</v>
      </c>
      <c r="E85" s="2" t="s">
        <v>338</v>
      </c>
      <c r="F85" s="2" t="s">
        <v>339</v>
      </c>
      <c r="G85" s="2" t="s">
        <v>30</v>
      </c>
      <c r="H85" s="2" t="s">
        <v>25</v>
      </c>
      <c r="I85" s="1">
        <v>0</v>
      </c>
      <c r="J85" s="3" t="s">
        <v>19</v>
      </c>
      <c r="K85" s="2" t="str">
        <f>J85*213.00</f>
        <v>0</v>
      </c>
      <c r="L85" s="5"/>
    </row>
    <row r="86" spans="1:12" customHeight="1" ht="105" outlineLevel="4">
      <c r="A86" s="1"/>
      <c r="B86" s="1">
        <v>818633</v>
      </c>
      <c r="C86" s="1" t="s">
        <v>340</v>
      </c>
      <c r="D86" s="1" t="s">
        <v>341</v>
      </c>
      <c r="E86" s="2" t="s">
        <v>342</v>
      </c>
      <c r="F86" s="2" t="s">
        <v>343</v>
      </c>
      <c r="G86" s="2">
        <v>0</v>
      </c>
      <c r="H86" s="2" t="s">
        <v>25</v>
      </c>
      <c r="I86" s="1">
        <v>0</v>
      </c>
      <c r="J86" s="3" t="s">
        <v>19</v>
      </c>
      <c r="K86" s="2" t="str">
        <f>J86*231.00</f>
        <v>0</v>
      </c>
      <c r="L86" s="5"/>
    </row>
    <row r="87" spans="1:12" customHeight="1" ht="105" outlineLevel="4">
      <c r="A87" s="1"/>
      <c r="B87" s="1">
        <v>903200</v>
      </c>
      <c r="C87" s="1" t="s">
        <v>344</v>
      </c>
      <c r="D87" s="1" t="s">
        <v>345</v>
      </c>
      <c r="E87" s="2" t="s">
        <v>346</v>
      </c>
      <c r="F87" s="2" t="s">
        <v>347</v>
      </c>
      <c r="G87" s="2" t="s">
        <v>30</v>
      </c>
      <c r="H87" s="2" t="s">
        <v>39</v>
      </c>
      <c r="I87" s="1">
        <v>0</v>
      </c>
      <c r="J87" s="3" t="s">
        <v>19</v>
      </c>
      <c r="K87" s="2" t="str">
        <f>J87*406.00</f>
        <v>0</v>
      </c>
      <c r="L87" s="5"/>
    </row>
    <row r="88" spans="1:12" customHeight="1" ht="105" outlineLevel="4">
      <c r="A88" s="1"/>
      <c r="B88" s="1">
        <v>903201</v>
      </c>
      <c r="C88" s="1" t="s">
        <v>348</v>
      </c>
      <c r="D88" s="1" t="s">
        <v>349</v>
      </c>
      <c r="E88" s="2" t="s">
        <v>350</v>
      </c>
      <c r="F88" s="2" t="s">
        <v>351</v>
      </c>
      <c r="G88" s="2" t="s">
        <v>30</v>
      </c>
      <c r="H88" s="2" t="s">
        <v>39</v>
      </c>
      <c r="I88" s="1">
        <v>0</v>
      </c>
      <c r="J88" s="3" t="s">
        <v>19</v>
      </c>
      <c r="K88" s="2" t="str">
        <f>J88*435.00</f>
        <v>0</v>
      </c>
      <c r="L88" s="5"/>
    </row>
    <row r="89" spans="1:12" customHeight="1" ht="105" outlineLevel="4">
      <c r="A89" s="1"/>
      <c r="B89" s="1">
        <v>818636</v>
      </c>
      <c r="C89" s="1" t="s">
        <v>352</v>
      </c>
      <c r="D89" s="1" t="s">
        <v>353</v>
      </c>
      <c r="E89" s="2" t="s">
        <v>354</v>
      </c>
      <c r="F89" s="2" t="s">
        <v>355</v>
      </c>
      <c r="G89" s="2" t="s">
        <v>39</v>
      </c>
      <c r="H89" s="2" t="s">
        <v>17</v>
      </c>
      <c r="I89" s="1">
        <v>0</v>
      </c>
      <c r="J89" s="3" t="s">
        <v>19</v>
      </c>
      <c r="K89" s="2" t="str">
        <f>J89*308.00</f>
        <v>0</v>
      </c>
      <c r="L89" s="5"/>
    </row>
    <row r="90" spans="1:12" customHeight="1" ht="105" outlineLevel="4">
      <c r="A90" s="1"/>
      <c r="B90" s="1">
        <v>903202</v>
      </c>
      <c r="C90" s="1" t="s">
        <v>356</v>
      </c>
      <c r="D90" s="1" t="s">
        <v>357</v>
      </c>
      <c r="E90" s="2" t="s">
        <v>358</v>
      </c>
      <c r="F90" s="2" t="s">
        <v>359</v>
      </c>
      <c r="G90" s="2" t="s">
        <v>24</v>
      </c>
      <c r="H90" s="2" t="s">
        <v>25</v>
      </c>
      <c r="I90" s="1">
        <v>0</v>
      </c>
      <c r="J90" s="3" t="s">
        <v>19</v>
      </c>
      <c r="K90" s="2" t="str">
        <f>J90*257.00</f>
        <v>0</v>
      </c>
      <c r="L90" s="5"/>
    </row>
    <row r="91" spans="1:12" customHeight="1" ht="105" outlineLevel="4">
      <c r="A91" s="1"/>
      <c r="B91" s="1">
        <v>903203</v>
      </c>
      <c r="C91" s="1" t="s">
        <v>360</v>
      </c>
      <c r="D91" s="1" t="s">
        <v>361</v>
      </c>
      <c r="E91" s="2" t="s">
        <v>362</v>
      </c>
      <c r="F91" s="2" t="s">
        <v>363</v>
      </c>
      <c r="G91" s="2">
        <v>0</v>
      </c>
      <c r="H91" s="2">
        <v>0</v>
      </c>
      <c r="I91" s="1">
        <v>0</v>
      </c>
      <c r="J91" s="3" t="s">
        <v>19</v>
      </c>
      <c r="K91" s="2" t="str">
        <f>J91*326.00</f>
        <v>0</v>
      </c>
      <c r="L91" s="5"/>
    </row>
    <row r="92" spans="1:12" customHeight="1" ht="105" outlineLevel="4">
      <c r="A92" s="1"/>
      <c r="B92" s="1">
        <v>903204</v>
      </c>
      <c r="C92" s="1" t="s">
        <v>364</v>
      </c>
      <c r="D92" s="1" t="s">
        <v>365</v>
      </c>
      <c r="E92" s="2" t="s">
        <v>366</v>
      </c>
      <c r="F92" s="2" t="s">
        <v>367</v>
      </c>
      <c r="G92" s="2" t="s">
        <v>24</v>
      </c>
      <c r="H92" s="2">
        <v>0</v>
      </c>
      <c r="I92" s="1">
        <v>0</v>
      </c>
      <c r="J92" s="3" t="s">
        <v>19</v>
      </c>
      <c r="K92" s="2" t="str">
        <f>J92*418.00</f>
        <v>0</v>
      </c>
      <c r="L92" s="5"/>
    </row>
    <row r="93" spans="1:12" customHeight="1" ht="105" outlineLevel="4">
      <c r="A93" s="1"/>
      <c r="B93" s="1">
        <v>903205</v>
      </c>
      <c r="C93" s="1" t="s">
        <v>368</v>
      </c>
      <c r="D93" s="1" t="s">
        <v>369</v>
      </c>
      <c r="E93" s="2" t="s">
        <v>370</v>
      </c>
      <c r="F93" s="2" t="s">
        <v>371</v>
      </c>
      <c r="G93" s="2" t="s">
        <v>24</v>
      </c>
      <c r="H93" s="2">
        <v>0</v>
      </c>
      <c r="I93" s="1">
        <v>0</v>
      </c>
      <c r="J93" s="3" t="s">
        <v>19</v>
      </c>
      <c r="K93" s="2" t="str">
        <f>J93*483.00</f>
        <v>0</v>
      </c>
      <c r="L93" s="5"/>
    </row>
    <row r="94" spans="1:12" customHeight="1" ht="105" outlineLevel="4">
      <c r="A94" s="1"/>
      <c r="B94" s="1">
        <v>903206</v>
      </c>
      <c r="C94" s="1" t="s">
        <v>372</v>
      </c>
      <c r="D94" s="1" t="s">
        <v>373</v>
      </c>
      <c r="E94" s="2" t="s">
        <v>374</v>
      </c>
      <c r="F94" s="2" t="s">
        <v>375</v>
      </c>
      <c r="G94" s="2" t="s">
        <v>24</v>
      </c>
      <c r="H94" s="2">
        <v>0</v>
      </c>
      <c r="I94" s="1">
        <v>0</v>
      </c>
      <c r="J94" s="3" t="s">
        <v>19</v>
      </c>
      <c r="K94" s="2" t="str">
        <f>J94*581.00</f>
        <v>0</v>
      </c>
      <c r="L94" s="5"/>
    </row>
    <row r="95" spans="1:12" customHeight="1" ht="105" outlineLevel="4">
      <c r="A95" s="1"/>
      <c r="B95" s="1">
        <v>903207</v>
      </c>
      <c r="C95" s="1" t="s">
        <v>376</v>
      </c>
      <c r="D95" s="1" t="s">
        <v>377</v>
      </c>
      <c r="E95" s="2" t="s">
        <v>378</v>
      </c>
      <c r="F95" s="2" t="s">
        <v>379</v>
      </c>
      <c r="G95" s="2">
        <v>0</v>
      </c>
      <c r="H95" s="2">
        <v>0</v>
      </c>
      <c r="I95" s="1">
        <v>0</v>
      </c>
      <c r="J95" s="3" t="s">
        <v>19</v>
      </c>
      <c r="K95" s="2" t="str">
        <f>J95*1785.00</f>
        <v>0</v>
      </c>
      <c r="L95" s="5"/>
    </row>
    <row r="96" spans="1:12" customHeight="1" ht="105" outlineLevel="4">
      <c r="A96" s="1"/>
      <c r="B96" s="1">
        <v>903208</v>
      </c>
      <c r="C96" s="1" t="s">
        <v>380</v>
      </c>
      <c r="D96" s="1" t="s">
        <v>381</v>
      </c>
      <c r="E96" s="2" t="s">
        <v>382</v>
      </c>
      <c r="F96" s="2" t="s">
        <v>383</v>
      </c>
      <c r="G96" s="2">
        <v>0</v>
      </c>
      <c r="H96" s="2">
        <v>0</v>
      </c>
      <c r="I96" s="1">
        <v>0</v>
      </c>
      <c r="J96" s="3" t="s">
        <v>19</v>
      </c>
      <c r="K96" s="2" t="str">
        <f>J96*943.00</f>
        <v>0</v>
      </c>
      <c r="L96" s="5"/>
    </row>
    <row r="97" spans="1:12" customHeight="1" ht="105" outlineLevel="4">
      <c r="A97" s="1"/>
      <c r="B97" s="1">
        <v>903209</v>
      </c>
      <c r="C97" s="1" t="s">
        <v>384</v>
      </c>
      <c r="D97" s="1" t="s">
        <v>385</v>
      </c>
      <c r="E97" s="2" t="s">
        <v>386</v>
      </c>
      <c r="F97" s="2" t="s">
        <v>387</v>
      </c>
      <c r="G97" s="2">
        <v>7</v>
      </c>
      <c r="H97" s="2" t="s">
        <v>39</v>
      </c>
      <c r="I97" s="1">
        <v>0</v>
      </c>
      <c r="J97" s="3" t="s">
        <v>19</v>
      </c>
      <c r="K97" s="2" t="str">
        <f>J97*485.00</f>
        <v>0</v>
      </c>
      <c r="L97" s="5"/>
    </row>
    <row r="98" spans="1:12" customHeight="1" ht="105" outlineLevel="4">
      <c r="A98" s="1"/>
      <c r="B98" s="1">
        <v>903210</v>
      </c>
      <c r="C98" s="1" t="s">
        <v>388</v>
      </c>
      <c r="D98" s="1" t="s">
        <v>389</v>
      </c>
      <c r="E98" s="2" t="s">
        <v>390</v>
      </c>
      <c r="F98" s="2" t="s">
        <v>391</v>
      </c>
      <c r="G98" s="2">
        <v>3</v>
      </c>
      <c r="H98" s="2" t="s">
        <v>24</v>
      </c>
      <c r="I98" s="1">
        <v>0</v>
      </c>
      <c r="J98" s="3" t="s">
        <v>19</v>
      </c>
      <c r="K98" s="2" t="str">
        <f>J98*547.00</f>
        <v>0</v>
      </c>
      <c r="L98" s="5"/>
    </row>
    <row r="99" spans="1:12" customHeight="1" ht="105" outlineLevel="4">
      <c r="A99" s="1"/>
      <c r="B99" s="1">
        <v>903211</v>
      </c>
      <c r="C99" s="1" t="s">
        <v>392</v>
      </c>
      <c r="D99" s="1" t="s">
        <v>393</v>
      </c>
      <c r="E99" s="2" t="s">
        <v>394</v>
      </c>
      <c r="F99" s="2" t="s">
        <v>395</v>
      </c>
      <c r="G99" s="2">
        <v>7</v>
      </c>
      <c r="H99" s="2" t="s">
        <v>30</v>
      </c>
      <c r="I99" s="1">
        <v>0</v>
      </c>
      <c r="J99" s="3" t="s">
        <v>19</v>
      </c>
      <c r="K99" s="2" t="str">
        <f>J99*960.00</f>
        <v>0</v>
      </c>
      <c r="L99" s="5"/>
    </row>
    <row r="100" spans="1:12" customHeight="1" ht="105" outlineLevel="4">
      <c r="A100" s="1"/>
      <c r="B100" s="1">
        <v>903212</v>
      </c>
      <c r="C100" s="1" t="s">
        <v>396</v>
      </c>
      <c r="D100" s="1" t="s">
        <v>397</v>
      </c>
      <c r="E100" s="2" t="s">
        <v>398</v>
      </c>
      <c r="F100" s="2" t="s">
        <v>103</v>
      </c>
      <c r="G100" s="2">
        <v>2</v>
      </c>
      <c r="H100" s="2">
        <v>0</v>
      </c>
      <c r="I100" s="1">
        <v>0</v>
      </c>
      <c r="J100" s="3" t="s">
        <v>19</v>
      </c>
      <c r="K100" s="2" t="str">
        <f>J100*274.00</f>
        <v>0</v>
      </c>
      <c r="L100" s="5"/>
    </row>
    <row r="101" spans="1:12" customHeight="1" ht="105" outlineLevel="4">
      <c r="A101" s="1"/>
      <c r="B101" s="1">
        <v>903213</v>
      </c>
      <c r="C101" s="1" t="s">
        <v>399</v>
      </c>
      <c r="D101" s="1" t="s">
        <v>400</v>
      </c>
      <c r="E101" s="2" t="s">
        <v>401</v>
      </c>
      <c r="F101" s="2" t="s">
        <v>402</v>
      </c>
      <c r="G101" s="2">
        <v>9</v>
      </c>
      <c r="H101" s="2" t="s">
        <v>39</v>
      </c>
      <c r="I101" s="1">
        <v>0</v>
      </c>
      <c r="J101" s="3" t="s">
        <v>19</v>
      </c>
      <c r="K101" s="2" t="str">
        <f>J101*331.00</f>
        <v>0</v>
      </c>
      <c r="L101" s="5"/>
    </row>
    <row r="102" spans="1:12" customHeight="1" ht="105" outlineLevel="4">
      <c r="A102" s="1"/>
      <c r="B102" s="1">
        <v>903214</v>
      </c>
      <c r="C102" s="1" t="s">
        <v>403</v>
      </c>
      <c r="D102" s="1" t="s">
        <v>404</v>
      </c>
      <c r="E102" s="2" t="s">
        <v>405</v>
      </c>
      <c r="F102" s="2" t="s">
        <v>406</v>
      </c>
      <c r="G102" s="2">
        <v>9</v>
      </c>
      <c r="H102" s="2">
        <v>0</v>
      </c>
      <c r="I102" s="1">
        <v>0</v>
      </c>
      <c r="J102" s="3" t="s">
        <v>19</v>
      </c>
      <c r="K102" s="2" t="str">
        <f>J102*579.00</f>
        <v>0</v>
      </c>
      <c r="L102" s="5"/>
    </row>
    <row r="103" spans="1:12" customHeight="1" ht="105" outlineLevel="4">
      <c r="A103" s="1"/>
      <c r="B103" s="1">
        <v>903215</v>
      </c>
      <c r="C103" s="1" t="s">
        <v>407</v>
      </c>
      <c r="D103" s="1" t="s">
        <v>408</v>
      </c>
      <c r="E103" s="2" t="s">
        <v>409</v>
      </c>
      <c r="F103" s="2" t="s">
        <v>410</v>
      </c>
      <c r="G103" s="2" t="s">
        <v>30</v>
      </c>
      <c r="H103" s="2" t="s">
        <v>39</v>
      </c>
      <c r="I103" s="1">
        <v>0</v>
      </c>
      <c r="J103" s="3" t="s">
        <v>19</v>
      </c>
      <c r="K103" s="2" t="str">
        <f>J103*604.00</f>
        <v>0</v>
      </c>
      <c r="L103" s="5"/>
    </row>
    <row r="104" spans="1:12" customHeight="1" ht="105" outlineLevel="4">
      <c r="A104" s="1"/>
      <c r="B104" s="1">
        <v>903216</v>
      </c>
      <c r="C104" s="1" t="s">
        <v>411</v>
      </c>
      <c r="D104" s="1" t="s">
        <v>412</v>
      </c>
      <c r="E104" s="2" t="s">
        <v>413</v>
      </c>
      <c r="F104" s="2" t="s">
        <v>414</v>
      </c>
      <c r="G104" s="2" t="s">
        <v>30</v>
      </c>
      <c r="H104" s="2" t="s">
        <v>39</v>
      </c>
      <c r="I104" s="1">
        <v>0</v>
      </c>
      <c r="J104" s="3" t="s">
        <v>19</v>
      </c>
      <c r="K104" s="2" t="str">
        <f>J104*932.00</f>
        <v>0</v>
      </c>
      <c r="L104" s="5"/>
    </row>
    <row r="105" spans="1:12" customHeight="1" ht="105" outlineLevel="4">
      <c r="A105" s="1"/>
      <c r="B105" s="1">
        <v>903217</v>
      </c>
      <c r="C105" s="1" t="s">
        <v>415</v>
      </c>
      <c r="D105" s="1" t="s">
        <v>416</v>
      </c>
      <c r="E105" s="2" t="s">
        <v>417</v>
      </c>
      <c r="F105" s="2" t="s">
        <v>418</v>
      </c>
      <c r="G105" s="2" t="s">
        <v>30</v>
      </c>
      <c r="H105" s="2">
        <v>0</v>
      </c>
      <c r="I105" s="1">
        <v>0</v>
      </c>
      <c r="J105" s="3" t="s">
        <v>19</v>
      </c>
      <c r="K105" s="2" t="str">
        <f>J105*608.00</f>
        <v>0</v>
      </c>
      <c r="L105" s="5"/>
    </row>
    <row r="106" spans="1:12" customHeight="1" ht="105" outlineLevel="4">
      <c r="A106" s="1"/>
      <c r="B106" s="1">
        <v>903218</v>
      </c>
      <c r="C106" s="1" t="s">
        <v>419</v>
      </c>
      <c r="D106" s="1" t="s">
        <v>420</v>
      </c>
      <c r="E106" s="2" t="s">
        <v>421</v>
      </c>
      <c r="F106" s="2" t="s">
        <v>422</v>
      </c>
      <c r="G106" s="2">
        <v>9</v>
      </c>
      <c r="H106" s="2" t="s">
        <v>24</v>
      </c>
      <c r="I106" s="1">
        <v>0</v>
      </c>
      <c r="J106" s="3" t="s">
        <v>19</v>
      </c>
      <c r="K106" s="2" t="str">
        <f>J106*1033.00</f>
        <v>0</v>
      </c>
      <c r="L106" s="5"/>
    </row>
    <row r="107" spans="1:12" customHeight="1" ht="105" outlineLevel="4">
      <c r="A107" s="1"/>
      <c r="B107" s="1">
        <v>903219</v>
      </c>
      <c r="C107" s="1" t="s">
        <v>423</v>
      </c>
      <c r="D107" s="1" t="s">
        <v>424</v>
      </c>
      <c r="E107" s="2" t="s">
        <v>425</v>
      </c>
      <c r="F107" s="2" t="s">
        <v>426</v>
      </c>
      <c r="G107" s="2">
        <v>10</v>
      </c>
      <c r="H107" s="2" t="s">
        <v>39</v>
      </c>
      <c r="I107" s="1">
        <v>0</v>
      </c>
      <c r="J107" s="3" t="s">
        <v>19</v>
      </c>
      <c r="K107" s="2" t="str">
        <f>J107*647.00</f>
        <v>0</v>
      </c>
      <c r="L107" s="5"/>
    </row>
    <row r="108" spans="1:12" customHeight="1" ht="105" outlineLevel="4">
      <c r="A108" s="1"/>
      <c r="B108" s="1">
        <v>903220</v>
      </c>
      <c r="C108" s="1" t="s">
        <v>427</v>
      </c>
      <c r="D108" s="1" t="s">
        <v>428</v>
      </c>
      <c r="E108" s="2" t="s">
        <v>429</v>
      </c>
      <c r="F108" s="2" t="s">
        <v>430</v>
      </c>
      <c r="G108" s="2" t="s">
        <v>30</v>
      </c>
      <c r="H108" s="2" t="s">
        <v>39</v>
      </c>
      <c r="I108" s="1">
        <v>0</v>
      </c>
      <c r="J108" s="3" t="s">
        <v>19</v>
      </c>
      <c r="K108" s="2" t="str">
        <f>J108*1105.00</f>
        <v>0</v>
      </c>
      <c r="L108" s="5"/>
    </row>
    <row r="109" spans="1:12" customHeight="1" ht="105" outlineLevel="4">
      <c r="A109" s="1"/>
      <c r="B109" s="1">
        <v>903221</v>
      </c>
      <c r="C109" s="1" t="s">
        <v>431</v>
      </c>
      <c r="D109" s="1" t="s">
        <v>432</v>
      </c>
      <c r="E109" s="2" t="s">
        <v>433</v>
      </c>
      <c r="F109" s="2" t="s">
        <v>434</v>
      </c>
      <c r="G109" s="2" t="s">
        <v>30</v>
      </c>
      <c r="H109" s="2" t="s">
        <v>17</v>
      </c>
      <c r="I109" s="1">
        <v>0</v>
      </c>
      <c r="J109" s="3" t="s">
        <v>19</v>
      </c>
      <c r="K109" s="2" t="str">
        <f>J109*632.00</f>
        <v>0</v>
      </c>
      <c r="L109" s="5"/>
    </row>
    <row r="110" spans="1:12" customHeight="1" ht="105" outlineLevel="4">
      <c r="A110" s="1"/>
      <c r="B110" s="1">
        <v>903222</v>
      </c>
      <c r="C110" s="1" t="s">
        <v>435</v>
      </c>
      <c r="D110" s="1" t="s">
        <v>436</v>
      </c>
      <c r="E110" s="2" t="s">
        <v>437</v>
      </c>
      <c r="F110" s="2" t="s">
        <v>438</v>
      </c>
      <c r="G110" s="2">
        <v>0</v>
      </c>
      <c r="H110" s="2" t="s">
        <v>24</v>
      </c>
      <c r="I110" s="1">
        <v>0</v>
      </c>
      <c r="J110" s="3" t="s">
        <v>19</v>
      </c>
      <c r="K110" s="2" t="str">
        <f>J110*1161.00</f>
        <v>0</v>
      </c>
      <c r="L110" s="5"/>
    </row>
    <row r="111" spans="1:12" customHeight="1" ht="105" outlineLevel="4">
      <c r="A111" s="1"/>
      <c r="B111" s="1">
        <v>818658</v>
      </c>
      <c r="C111" s="1" t="s">
        <v>439</v>
      </c>
      <c r="D111" s="1" t="s">
        <v>440</v>
      </c>
      <c r="E111" s="2" t="s">
        <v>441</v>
      </c>
      <c r="F111" s="2" t="s">
        <v>442</v>
      </c>
      <c r="G111" s="2">
        <v>3</v>
      </c>
      <c r="H111" s="2" t="s">
        <v>39</v>
      </c>
      <c r="I111" s="1">
        <v>0</v>
      </c>
      <c r="J111" s="3" t="s">
        <v>19</v>
      </c>
      <c r="K111" s="2" t="str">
        <f>J111*183.00</f>
        <v>0</v>
      </c>
      <c r="L111" s="5"/>
    </row>
    <row r="112" spans="1:12" customHeight="1" ht="105" outlineLevel="4">
      <c r="A112" s="1"/>
      <c r="B112" s="1">
        <v>903223</v>
      </c>
      <c r="C112" s="1" t="s">
        <v>443</v>
      </c>
      <c r="D112" s="1" t="s">
        <v>444</v>
      </c>
      <c r="E112" s="2" t="s">
        <v>445</v>
      </c>
      <c r="F112" s="2" t="s">
        <v>446</v>
      </c>
      <c r="G112" s="2">
        <v>3</v>
      </c>
      <c r="H112" s="2" t="s">
        <v>30</v>
      </c>
      <c r="I112" s="1">
        <v>0</v>
      </c>
      <c r="J112" s="3" t="s">
        <v>19</v>
      </c>
      <c r="K112" s="2" t="str">
        <f>J112*225.00</f>
        <v>0</v>
      </c>
      <c r="L112" s="5"/>
    </row>
    <row r="113" spans="1:12" customHeight="1" ht="105" outlineLevel="4">
      <c r="A113" s="1"/>
      <c r="B113" s="1">
        <v>903224</v>
      </c>
      <c r="C113" s="1" t="s">
        <v>447</v>
      </c>
      <c r="D113" s="1" t="s">
        <v>448</v>
      </c>
      <c r="E113" s="2" t="s">
        <v>449</v>
      </c>
      <c r="F113" s="2" t="s">
        <v>450</v>
      </c>
      <c r="G113" s="2">
        <v>2</v>
      </c>
      <c r="H113" s="2" t="s">
        <v>30</v>
      </c>
      <c r="I113" s="1">
        <v>0</v>
      </c>
      <c r="J113" s="3" t="s">
        <v>19</v>
      </c>
      <c r="K113" s="2" t="str">
        <f>J113*552.00</f>
        <v>0</v>
      </c>
      <c r="L113" s="5"/>
    </row>
    <row r="114" spans="1:12" customHeight="1" ht="105" outlineLevel="4">
      <c r="A114" s="1"/>
      <c r="B114" s="1">
        <v>818661</v>
      </c>
      <c r="C114" s="1" t="s">
        <v>451</v>
      </c>
      <c r="D114" s="1" t="s">
        <v>452</v>
      </c>
      <c r="E114" s="2" t="s">
        <v>453</v>
      </c>
      <c r="F114" s="2" t="s">
        <v>454</v>
      </c>
      <c r="G114" s="2">
        <v>5</v>
      </c>
      <c r="H114" s="2" t="s">
        <v>39</v>
      </c>
      <c r="I114" s="1">
        <v>0</v>
      </c>
      <c r="J114" s="3" t="s">
        <v>19</v>
      </c>
      <c r="K114" s="2" t="str">
        <f>J114*174.00</f>
        <v>0</v>
      </c>
      <c r="L114" s="5"/>
    </row>
    <row r="115" spans="1:12" customHeight="1" ht="105" outlineLevel="4">
      <c r="A115" s="1"/>
      <c r="B115" s="1">
        <v>903225</v>
      </c>
      <c r="C115" s="1" t="s">
        <v>455</v>
      </c>
      <c r="D115" s="1" t="s">
        <v>456</v>
      </c>
      <c r="E115" s="2" t="s">
        <v>457</v>
      </c>
      <c r="F115" s="2" t="s">
        <v>458</v>
      </c>
      <c r="G115" s="2" t="s">
        <v>30</v>
      </c>
      <c r="H115" s="2" t="s">
        <v>24</v>
      </c>
      <c r="I115" s="1">
        <v>0</v>
      </c>
      <c r="J115" s="3" t="s">
        <v>19</v>
      </c>
      <c r="K115" s="2" t="str">
        <f>J115*278.00</f>
        <v>0</v>
      </c>
      <c r="L115" s="5"/>
    </row>
    <row r="116" spans="1:12" customHeight="1" ht="105" outlineLevel="4">
      <c r="A116" s="1"/>
      <c r="B116" s="1">
        <v>903226</v>
      </c>
      <c r="C116" s="1" t="s">
        <v>459</v>
      </c>
      <c r="D116" s="1" t="s">
        <v>460</v>
      </c>
      <c r="E116" s="2" t="s">
        <v>461</v>
      </c>
      <c r="F116" s="2" t="s">
        <v>462</v>
      </c>
      <c r="G116" s="2">
        <v>0</v>
      </c>
      <c r="H116" s="2" t="s">
        <v>55</v>
      </c>
      <c r="I116" s="1">
        <v>0</v>
      </c>
      <c r="J116" s="3" t="s">
        <v>19</v>
      </c>
      <c r="K116" s="2" t="str">
        <f>J116*503.00</f>
        <v>0</v>
      </c>
      <c r="L116" s="5"/>
    </row>
    <row r="117" spans="1:12" customHeight="1" ht="105" outlineLevel="4">
      <c r="A117" s="1"/>
      <c r="B117" s="1">
        <v>818664</v>
      </c>
      <c r="C117" s="1" t="s">
        <v>463</v>
      </c>
      <c r="D117" s="1" t="s">
        <v>464</v>
      </c>
      <c r="E117" s="2" t="s">
        <v>465</v>
      </c>
      <c r="F117" s="2" t="s">
        <v>466</v>
      </c>
      <c r="G117" s="2" t="s">
        <v>39</v>
      </c>
      <c r="H117" s="2" t="s">
        <v>25</v>
      </c>
      <c r="I117" s="1">
        <v>0</v>
      </c>
      <c r="J117" s="3" t="s">
        <v>19</v>
      </c>
      <c r="K117" s="2" t="str">
        <f>J117*371.00</f>
        <v>0</v>
      </c>
      <c r="L117" s="5"/>
    </row>
    <row r="118" spans="1:12" customHeight="1" ht="105" outlineLevel="4">
      <c r="A118" s="1"/>
      <c r="B118" s="1">
        <v>903227</v>
      </c>
      <c r="C118" s="1" t="s">
        <v>467</v>
      </c>
      <c r="D118" s="1" t="s">
        <v>468</v>
      </c>
      <c r="E118" s="2" t="s">
        <v>469</v>
      </c>
      <c r="F118" s="2" t="s">
        <v>347</v>
      </c>
      <c r="G118" s="2">
        <v>6</v>
      </c>
      <c r="H118" s="2" t="s">
        <v>39</v>
      </c>
      <c r="I118" s="1">
        <v>0</v>
      </c>
      <c r="J118" s="3" t="s">
        <v>19</v>
      </c>
      <c r="K118" s="2" t="str">
        <f>J118*406.00</f>
        <v>0</v>
      </c>
      <c r="L118" s="5"/>
    </row>
    <row r="119" spans="1:12" customHeight="1" ht="105" outlineLevel="4">
      <c r="A119" s="1"/>
      <c r="B119" s="1">
        <v>903228</v>
      </c>
      <c r="C119" s="1" t="s">
        <v>470</v>
      </c>
      <c r="D119" s="1" t="s">
        <v>471</v>
      </c>
      <c r="E119" s="2" t="s">
        <v>472</v>
      </c>
      <c r="F119" s="2" t="s">
        <v>163</v>
      </c>
      <c r="G119" s="2">
        <v>0</v>
      </c>
      <c r="H119" s="2">
        <v>0</v>
      </c>
      <c r="I119" s="1">
        <v>0</v>
      </c>
      <c r="J119" s="3" t="s">
        <v>19</v>
      </c>
      <c r="K119" s="2" t="str">
        <f>J119*75.00</f>
        <v>0</v>
      </c>
      <c r="L119" s="5"/>
    </row>
    <row r="120" spans="1:12" customHeight="1" ht="105" outlineLevel="4">
      <c r="A120" s="1"/>
      <c r="B120" s="1">
        <v>818667</v>
      </c>
      <c r="C120" s="1" t="s">
        <v>473</v>
      </c>
      <c r="D120" s="1" t="s">
        <v>474</v>
      </c>
      <c r="E120" s="2" t="s">
        <v>475</v>
      </c>
      <c r="F120" s="2" t="s">
        <v>190</v>
      </c>
      <c r="G120" s="2" t="s">
        <v>17</v>
      </c>
      <c r="H120" s="2" t="s">
        <v>18</v>
      </c>
      <c r="I120" s="1">
        <v>0</v>
      </c>
      <c r="J120" s="3" t="s">
        <v>19</v>
      </c>
      <c r="K120" s="2" t="str">
        <f>J120*18.00</f>
        <v>0</v>
      </c>
      <c r="L120" s="5"/>
    </row>
    <row r="121" spans="1:12" customHeight="1" ht="105" outlineLevel="4">
      <c r="A121" s="1"/>
      <c r="B121" s="1">
        <v>903229</v>
      </c>
      <c r="C121" s="1" t="s">
        <v>476</v>
      </c>
      <c r="D121" s="1" t="s">
        <v>477</v>
      </c>
      <c r="E121" s="2" t="s">
        <v>478</v>
      </c>
      <c r="F121" s="2" t="s">
        <v>131</v>
      </c>
      <c r="G121" s="2" t="s">
        <v>39</v>
      </c>
      <c r="H121" s="2" t="s">
        <v>18</v>
      </c>
      <c r="I121" s="1">
        <v>0</v>
      </c>
      <c r="J121" s="3" t="s">
        <v>19</v>
      </c>
      <c r="K121" s="2" t="str">
        <f>J121*28.00</f>
        <v>0</v>
      </c>
      <c r="L121" s="5"/>
    </row>
    <row r="122" spans="1:12" customHeight="1" ht="105" outlineLevel="4">
      <c r="A122" s="1"/>
      <c r="B122" s="1">
        <v>903230</v>
      </c>
      <c r="C122" s="1" t="s">
        <v>479</v>
      </c>
      <c r="D122" s="1" t="s">
        <v>480</v>
      </c>
      <c r="E122" s="2" t="s">
        <v>481</v>
      </c>
      <c r="F122" s="2" t="s">
        <v>482</v>
      </c>
      <c r="G122" s="2" t="s">
        <v>39</v>
      </c>
      <c r="H122" s="2" t="s">
        <v>25</v>
      </c>
      <c r="I122" s="1">
        <v>0</v>
      </c>
      <c r="J122" s="3" t="s">
        <v>19</v>
      </c>
      <c r="K122" s="2" t="str">
        <f>J122*47.00</f>
        <v>0</v>
      </c>
      <c r="L122" s="5"/>
    </row>
    <row r="123" spans="1:12" customHeight="1" ht="105" outlineLevel="4">
      <c r="A123" s="1"/>
      <c r="B123" s="1">
        <v>903231</v>
      </c>
      <c r="C123" s="1" t="s">
        <v>483</v>
      </c>
      <c r="D123" s="1" t="s">
        <v>484</v>
      </c>
      <c r="E123" s="2" t="s">
        <v>485</v>
      </c>
      <c r="F123" s="2" t="s">
        <v>486</v>
      </c>
      <c r="G123" s="2" t="s">
        <v>30</v>
      </c>
      <c r="H123" s="2" t="s">
        <v>17</v>
      </c>
      <c r="I123" s="1">
        <v>0</v>
      </c>
      <c r="J123" s="3" t="s">
        <v>19</v>
      </c>
      <c r="K123" s="2" t="str">
        <f>J123*89.00</f>
        <v>0</v>
      </c>
      <c r="L123" s="5"/>
    </row>
    <row r="124" spans="1:12" customHeight="1" ht="105" outlineLevel="4">
      <c r="A124" s="1"/>
      <c r="B124" s="1">
        <v>903232</v>
      </c>
      <c r="C124" s="1" t="s">
        <v>487</v>
      </c>
      <c r="D124" s="1" t="s">
        <v>488</v>
      </c>
      <c r="E124" s="2" t="s">
        <v>489</v>
      </c>
      <c r="F124" s="2" t="s">
        <v>490</v>
      </c>
      <c r="G124" s="2">
        <v>8</v>
      </c>
      <c r="H124" s="2" t="s">
        <v>17</v>
      </c>
      <c r="I124" s="1">
        <v>0</v>
      </c>
      <c r="J124" s="3" t="s">
        <v>19</v>
      </c>
      <c r="K124" s="2" t="str">
        <f>J124*159.00</f>
        <v>0</v>
      </c>
      <c r="L124" s="5"/>
    </row>
    <row r="125" spans="1:12" customHeight="1" ht="105" outlineLevel="4">
      <c r="A125" s="1"/>
      <c r="B125" s="1">
        <v>903233</v>
      </c>
      <c r="C125" s="1" t="s">
        <v>491</v>
      </c>
      <c r="D125" s="1" t="s">
        <v>492</v>
      </c>
      <c r="E125" s="2" t="s">
        <v>493</v>
      </c>
      <c r="F125" s="2" t="s">
        <v>494</v>
      </c>
      <c r="G125" s="2">
        <v>0</v>
      </c>
      <c r="H125" s="2" t="s">
        <v>39</v>
      </c>
      <c r="I125" s="1">
        <v>0</v>
      </c>
      <c r="J125" s="3" t="s">
        <v>19</v>
      </c>
      <c r="K125" s="2" t="str">
        <f>J125*319.00</f>
        <v>0</v>
      </c>
      <c r="L125" s="5"/>
    </row>
    <row r="126" spans="1:12" customHeight="1" ht="105" outlineLevel="4">
      <c r="A126" s="1"/>
      <c r="B126" s="1">
        <v>903234</v>
      </c>
      <c r="C126" s="1" t="s">
        <v>495</v>
      </c>
      <c r="D126" s="1" t="s">
        <v>496</v>
      </c>
      <c r="E126" s="2" t="s">
        <v>497</v>
      </c>
      <c r="F126" s="2" t="s">
        <v>498</v>
      </c>
      <c r="G126" s="2">
        <v>0</v>
      </c>
      <c r="H126" s="2" t="s">
        <v>24</v>
      </c>
      <c r="I126" s="1">
        <v>0</v>
      </c>
      <c r="J126" s="3" t="s">
        <v>19</v>
      </c>
      <c r="K126" s="2" t="str">
        <f>J126*557.00</f>
        <v>0</v>
      </c>
      <c r="L126" s="5"/>
    </row>
    <row r="127" spans="1:12" customHeight="1" ht="105" outlineLevel="4">
      <c r="A127" s="1"/>
      <c r="B127" s="1">
        <v>903235</v>
      </c>
      <c r="C127" s="1" t="s">
        <v>499</v>
      </c>
      <c r="D127" s="1" t="s">
        <v>500</v>
      </c>
      <c r="E127" s="2" t="s">
        <v>501</v>
      </c>
      <c r="F127" s="2" t="s">
        <v>502</v>
      </c>
      <c r="G127" s="2">
        <v>0</v>
      </c>
      <c r="H127" s="2" t="s">
        <v>55</v>
      </c>
      <c r="I127" s="1">
        <v>0</v>
      </c>
      <c r="J127" s="3" t="s">
        <v>19</v>
      </c>
      <c r="K127" s="2" t="str">
        <f>J127*1035.00</f>
        <v>0</v>
      </c>
      <c r="L127" s="5"/>
    </row>
    <row r="128" spans="1:12" customHeight="1" ht="105" outlineLevel="4">
      <c r="A128" s="1"/>
      <c r="B128" s="1">
        <v>903236</v>
      </c>
      <c r="C128" s="1" t="s">
        <v>503</v>
      </c>
      <c r="D128" s="1" t="s">
        <v>504</v>
      </c>
      <c r="E128" s="2" t="s">
        <v>505</v>
      </c>
      <c r="F128" s="2" t="s">
        <v>506</v>
      </c>
      <c r="G128" s="2" t="s">
        <v>55</v>
      </c>
      <c r="H128" s="2" t="s">
        <v>17</v>
      </c>
      <c r="I128" s="1">
        <v>0</v>
      </c>
      <c r="J128" s="3" t="s">
        <v>19</v>
      </c>
      <c r="K128" s="2" t="str">
        <f>J128*161.00</f>
        <v>0</v>
      </c>
      <c r="L128" s="5"/>
    </row>
    <row r="129" spans="1:12" customHeight="1" ht="105" outlineLevel="4">
      <c r="A129" s="1"/>
      <c r="B129" s="1">
        <v>903237</v>
      </c>
      <c r="C129" s="1" t="s">
        <v>507</v>
      </c>
      <c r="D129" s="1" t="s">
        <v>508</v>
      </c>
      <c r="E129" s="2" t="s">
        <v>509</v>
      </c>
      <c r="F129" s="2" t="s">
        <v>510</v>
      </c>
      <c r="G129" s="2" t="s">
        <v>30</v>
      </c>
      <c r="H129" s="2" t="s">
        <v>24</v>
      </c>
      <c r="I129" s="1">
        <v>0</v>
      </c>
      <c r="J129" s="3" t="s">
        <v>19</v>
      </c>
      <c r="K129" s="2" t="str">
        <f>J129*200.00</f>
        <v>0</v>
      </c>
      <c r="L129" s="5"/>
    </row>
    <row r="130" spans="1:12" customHeight="1" ht="105" outlineLevel="4">
      <c r="A130" s="1"/>
      <c r="B130" s="1">
        <v>818677</v>
      </c>
      <c r="C130" s="1" t="s">
        <v>511</v>
      </c>
      <c r="D130" s="1" t="s">
        <v>512</v>
      </c>
      <c r="E130" s="2" t="s">
        <v>513</v>
      </c>
      <c r="F130" s="2" t="s">
        <v>514</v>
      </c>
      <c r="G130" s="2" t="s">
        <v>30</v>
      </c>
      <c r="H130" s="2" t="s">
        <v>25</v>
      </c>
      <c r="I130" s="1">
        <v>0</v>
      </c>
      <c r="J130" s="3" t="s">
        <v>19</v>
      </c>
      <c r="K130" s="2" t="str">
        <f>J130*184.00</f>
        <v>0</v>
      </c>
      <c r="L130" s="5"/>
    </row>
    <row r="131" spans="1:12" customHeight="1" ht="105" outlineLevel="4">
      <c r="A131" s="1"/>
      <c r="B131" s="1">
        <v>903238</v>
      </c>
      <c r="C131" s="1" t="s">
        <v>515</v>
      </c>
      <c r="D131" s="1" t="s">
        <v>516</v>
      </c>
      <c r="E131" s="2" t="s">
        <v>517</v>
      </c>
      <c r="F131" s="2" t="s">
        <v>518</v>
      </c>
      <c r="G131" s="2" t="s">
        <v>30</v>
      </c>
      <c r="H131" s="2" t="s">
        <v>39</v>
      </c>
      <c r="I131" s="1">
        <v>0</v>
      </c>
      <c r="J131" s="3" t="s">
        <v>19</v>
      </c>
      <c r="K131" s="2" t="str">
        <f>J131*221.00</f>
        <v>0</v>
      </c>
      <c r="L131" s="5"/>
    </row>
    <row r="132" spans="1:12" customHeight="1" ht="105" outlineLevel="4">
      <c r="A132" s="1"/>
      <c r="B132" s="1">
        <v>818679</v>
      </c>
      <c r="C132" s="1" t="s">
        <v>519</v>
      </c>
      <c r="D132" s="1" t="s">
        <v>520</v>
      </c>
      <c r="E132" s="2" t="s">
        <v>521</v>
      </c>
      <c r="F132" s="2" t="s">
        <v>522</v>
      </c>
      <c r="G132" s="2" t="s">
        <v>30</v>
      </c>
      <c r="H132" s="2" t="s">
        <v>17</v>
      </c>
      <c r="I132" s="1">
        <v>0</v>
      </c>
      <c r="J132" s="3" t="s">
        <v>19</v>
      </c>
      <c r="K132" s="2" t="str">
        <f>J132*293.00</f>
        <v>0</v>
      </c>
      <c r="L132" s="5"/>
    </row>
    <row r="133" spans="1:12" customHeight="1" ht="105" outlineLevel="4">
      <c r="A133" s="1"/>
      <c r="B133" s="1">
        <v>903239</v>
      </c>
      <c r="C133" s="1" t="s">
        <v>523</v>
      </c>
      <c r="D133" s="1" t="s">
        <v>524</v>
      </c>
      <c r="E133" s="2" t="s">
        <v>525</v>
      </c>
      <c r="F133" s="2" t="s">
        <v>526</v>
      </c>
      <c r="G133" s="2">
        <v>7</v>
      </c>
      <c r="H133" s="2" t="s">
        <v>39</v>
      </c>
      <c r="I133" s="1">
        <v>0</v>
      </c>
      <c r="J133" s="3" t="s">
        <v>19</v>
      </c>
      <c r="K133" s="2" t="str">
        <f>J133*317.00</f>
        <v>0</v>
      </c>
      <c r="L133" s="5"/>
    </row>
    <row r="134" spans="1:12" customHeight="1" ht="105" outlineLevel="4">
      <c r="A134" s="1"/>
      <c r="B134" s="1">
        <v>903240</v>
      </c>
      <c r="C134" s="1" t="s">
        <v>527</v>
      </c>
      <c r="D134" s="1" t="s">
        <v>528</v>
      </c>
      <c r="E134" s="2" t="s">
        <v>529</v>
      </c>
      <c r="F134" s="2" t="s">
        <v>530</v>
      </c>
      <c r="G134" s="2" t="s">
        <v>24</v>
      </c>
      <c r="H134" s="2" t="s">
        <v>39</v>
      </c>
      <c r="I134" s="1">
        <v>0</v>
      </c>
      <c r="J134" s="3" t="s">
        <v>19</v>
      </c>
      <c r="K134" s="2" t="str">
        <f>J134*394.00</f>
        <v>0</v>
      </c>
      <c r="L134" s="5"/>
    </row>
    <row r="135" spans="1:12" customHeight="1" ht="105" outlineLevel="4">
      <c r="A135" s="1"/>
      <c r="B135" s="1">
        <v>818682</v>
      </c>
      <c r="C135" s="1" t="s">
        <v>531</v>
      </c>
      <c r="D135" s="1" t="s">
        <v>532</v>
      </c>
      <c r="E135" s="2" t="s">
        <v>533</v>
      </c>
      <c r="F135" s="2" t="s">
        <v>534</v>
      </c>
      <c r="G135" s="2" t="s">
        <v>39</v>
      </c>
      <c r="H135" s="2" t="s">
        <v>25</v>
      </c>
      <c r="I135" s="1">
        <v>0</v>
      </c>
      <c r="J135" s="3" t="s">
        <v>19</v>
      </c>
      <c r="K135" s="2" t="str">
        <f>J135*202.00</f>
        <v>0</v>
      </c>
      <c r="L135" s="5"/>
    </row>
    <row r="136" spans="1:12" customHeight="1" ht="105" outlineLevel="4">
      <c r="A136" s="1"/>
      <c r="B136" s="1">
        <v>903241</v>
      </c>
      <c r="C136" s="1" t="s">
        <v>535</v>
      </c>
      <c r="D136" s="1" t="s">
        <v>536</v>
      </c>
      <c r="E136" s="2" t="s">
        <v>537</v>
      </c>
      <c r="F136" s="2" t="s">
        <v>538</v>
      </c>
      <c r="G136" s="2" t="s">
        <v>55</v>
      </c>
      <c r="H136" s="2" t="s">
        <v>39</v>
      </c>
      <c r="I136" s="1">
        <v>0</v>
      </c>
      <c r="J136" s="3" t="s">
        <v>19</v>
      </c>
      <c r="K136" s="2" t="str">
        <f>J136*253.00</f>
        <v>0</v>
      </c>
      <c r="L136" s="5"/>
    </row>
    <row r="137" spans="1:12" customHeight="1" ht="105" outlineLevel="4">
      <c r="A137" s="1"/>
      <c r="B137" s="1">
        <v>818684</v>
      </c>
      <c r="C137" s="1" t="s">
        <v>539</v>
      </c>
      <c r="D137" s="1" t="s">
        <v>540</v>
      </c>
      <c r="E137" s="2" t="s">
        <v>541</v>
      </c>
      <c r="F137" s="2" t="s">
        <v>542</v>
      </c>
      <c r="G137" s="2" t="s">
        <v>30</v>
      </c>
      <c r="H137" s="2" t="s">
        <v>25</v>
      </c>
      <c r="I137" s="1">
        <v>0</v>
      </c>
      <c r="J137" s="3" t="s">
        <v>19</v>
      </c>
      <c r="K137" s="2" t="str">
        <f>J137*256.00</f>
        <v>0</v>
      </c>
      <c r="L137" s="5"/>
    </row>
    <row r="138" spans="1:12" customHeight="1" ht="105" outlineLevel="4">
      <c r="A138" s="1"/>
      <c r="B138" s="1">
        <v>903242</v>
      </c>
      <c r="C138" s="1" t="s">
        <v>543</v>
      </c>
      <c r="D138" s="1" t="s">
        <v>544</v>
      </c>
      <c r="E138" s="2" t="s">
        <v>545</v>
      </c>
      <c r="F138" s="2" t="s">
        <v>526</v>
      </c>
      <c r="G138" s="2" t="s">
        <v>39</v>
      </c>
      <c r="H138" s="2" t="s">
        <v>39</v>
      </c>
      <c r="I138" s="1">
        <v>0</v>
      </c>
      <c r="J138" s="3" t="s">
        <v>19</v>
      </c>
      <c r="K138" s="2" t="str">
        <f>J138*317.00</f>
        <v>0</v>
      </c>
      <c r="L138" s="5"/>
    </row>
    <row r="139" spans="1:12" customHeight="1" ht="105" outlineLevel="4">
      <c r="A139" s="1"/>
      <c r="B139" s="1">
        <v>818686</v>
      </c>
      <c r="C139" s="1" t="s">
        <v>546</v>
      </c>
      <c r="D139" s="1" t="s">
        <v>547</v>
      </c>
      <c r="E139" s="2" t="s">
        <v>548</v>
      </c>
      <c r="F139" s="2" t="s">
        <v>549</v>
      </c>
      <c r="G139" s="2" t="s">
        <v>30</v>
      </c>
      <c r="H139" s="2" t="s">
        <v>17</v>
      </c>
      <c r="I139" s="1">
        <v>0</v>
      </c>
      <c r="J139" s="3" t="s">
        <v>19</v>
      </c>
      <c r="K139" s="2" t="str">
        <f>J139*340.00</f>
        <v>0</v>
      </c>
      <c r="L139" s="5"/>
    </row>
    <row r="140" spans="1:12" customHeight="1" ht="105" outlineLevel="4">
      <c r="A140" s="1"/>
      <c r="B140" s="1">
        <v>903243</v>
      </c>
      <c r="C140" s="1" t="s">
        <v>550</v>
      </c>
      <c r="D140" s="1" t="s">
        <v>551</v>
      </c>
      <c r="E140" s="2" t="s">
        <v>552</v>
      </c>
      <c r="F140" s="2" t="s">
        <v>553</v>
      </c>
      <c r="G140" s="2">
        <v>9</v>
      </c>
      <c r="H140" s="2" t="s">
        <v>39</v>
      </c>
      <c r="I140" s="1">
        <v>0</v>
      </c>
      <c r="J140" s="3" t="s">
        <v>19</v>
      </c>
      <c r="K140" s="2" t="str">
        <f>J140*376.00</f>
        <v>0</v>
      </c>
      <c r="L140" s="5"/>
    </row>
    <row r="141" spans="1:12" customHeight="1" ht="105" outlineLevel="4">
      <c r="A141" s="1"/>
      <c r="B141" s="1">
        <v>903244</v>
      </c>
      <c r="C141" s="1" t="s">
        <v>554</v>
      </c>
      <c r="D141" s="1" t="s">
        <v>555</v>
      </c>
      <c r="E141" s="2" t="s">
        <v>556</v>
      </c>
      <c r="F141" s="2" t="s">
        <v>557</v>
      </c>
      <c r="G141" s="2" t="s">
        <v>39</v>
      </c>
      <c r="H141" s="2" t="s">
        <v>39</v>
      </c>
      <c r="I141" s="1">
        <v>0</v>
      </c>
      <c r="J141" s="3" t="s">
        <v>19</v>
      </c>
      <c r="K141" s="2" t="str">
        <f>J141*468.00</f>
        <v>0</v>
      </c>
      <c r="L141" s="5"/>
    </row>
    <row r="142" spans="1:12" customHeight="1" ht="105" outlineLevel="4">
      <c r="A142" s="1"/>
      <c r="B142" s="1">
        <v>818689</v>
      </c>
      <c r="C142" s="1" t="s">
        <v>558</v>
      </c>
      <c r="D142" s="1" t="s">
        <v>559</v>
      </c>
      <c r="E142" s="2" t="s">
        <v>560</v>
      </c>
      <c r="F142" s="2" t="s">
        <v>561</v>
      </c>
      <c r="G142" s="2">
        <v>9</v>
      </c>
      <c r="H142" s="2" t="s">
        <v>39</v>
      </c>
      <c r="I142" s="1">
        <v>0</v>
      </c>
      <c r="J142" s="3" t="s">
        <v>19</v>
      </c>
      <c r="K142" s="2" t="str">
        <f>J142*298.00</f>
        <v>0</v>
      </c>
      <c r="L142" s="5"/>
    </row>
    <row r="143" spans="1:12" customHeight="1" ht="105" outlineLevel="4">
      <c r="A143" s="1"/>
      <c r="B143" s="1">
        <v>818690</v>
      </c>
      <c r="C143" s="1" t="s">
        <v>562</v>
      </c>
      <c r="D143" s="1" t="s">
        <v>563</v>
      </c>
      <c r="E143" s="2" t="s">
        <v>564</v>
      </c>
      <c r="F143" s="2" t="s">
        <v>565</v>
      </c>
      <c r="G143" s="2">
        <v>9</v>
      </c>
      <c r="H143" s="2" t="s">
        <v>39</v>
      </c>
      <c r="I143" s="1">
        <v>0</v>
      </c>
      <c r="J143" s="3" t="s">
        <v>19</v>
      </c>
      <c r="K143" s="2" t="str">
        <f>J143*329.00</f>
        <v>0</v>
      </c>
      <c r="L143" s="5"/>
    </row>
    <row r="144" spans="1:12" customHeight="1" ht="105" outlineLevel="4">
      <c r="A144" s="1"/>
      <c r="B144" s="1">
        <v>903245</v>
      </c>
      <c r="C144" s="1" t="s">
        <v>566</v>
      </c>
      <c r="D144" s="1" t="s">
        <v>567</v>
      </c>
      <c r="E144" s="2" t="s">
        <v>568</v>
      </c>
      <c r="F144" s="2" t="s">
        <v>569</v>
      </c>
      <c r="G144" s="2" t="s">
        <v>24</v>
      </c>
      <c r="H144" s="2" t="s">
        <v>17</v>
      </c>
      <c r="I144" s="1">
        <v>0</v>
      </c>
      <c r="J144" s="3" t="s">
        <v>19</v>
      </c>
      <c r="K144" s="2" t="str">
        <f>J144*33.00</f>
        <v>0</v>
      </c>
      <c r="L144" s="5"/>
    </row>
    <row r="145" spans="1:12" customHeight="1" ht="105" outlineLevel="4">
      <c r="A145" s="1"/>
      <c r="B145" s="1">
        <v>903246</v>
      </c>
      <c r="C145" s="1" t="s">
        <v>570</v>
      </c>
      <c r="D145" s="1" t="s">
        <v>571</v>
      </c>
      <c r="E145" s="2" t="s">
        <v>572</v>
      </c>
      <c r="F145" s="2" t="s">
        <v>573</v>
      </c>
      <c r="G145" s="2" t="s">
        <v>39</v>
      </c>
      <c r="H145" s="2" t="s">
        <v>18</v>
      </c>
      <c r="I145" s="1">
        <v>0</v>
      </c>
      <c r="J145" s="3" t="s">
        <v>19</v>
      </c>
      <c r="K145" s="2" t="str">
        <f>J145*29.00</f>
        <v>0</v>
      </c>
      <c r="L145" s="5"/>
    </row>
    <row r="146" spans="1:12" customHeight="1" ht="105" outlineLevel="4">
      <c r="A146" s="1"/>
      <c r="B146" s="1">
        <v>903247</v>
      </c>
      <c r="C146" s="1" t="s">
        <v>574</v>
      </c>
      <c r="D146" s="1" t="s">
        <v>575</v>
      </c>
      <c r="E146" s="2" t="s">
        <v>576</v>
      </c>
      <c r="F146" s="2" t="s">
        <v>577</v>
      </c>
      <c r="G146" s="2" t="s">
        <v>24</v>
      </c>
      <c r="H146" s="2" t="s">
        <v>39</v>
      </c>
      <c r="I146" s="1">
        <v>0</v>
      </c>
      <c r="J146" s="3" t="s">
        <v>19</v>
      </c>
      <c r="K146" s="2" t="str">
        <f>J146*42.00</f>
        <v>0</v>
      </c>
      <c r="L146" s="5"/>
    </row>
    <row r="147" spans="1:12" customHeight="1" ht="105" outlineLevel="4">
      <c r="A147" s="1"/>
      <c r="B147" s="1">
        <v>903248</v>
      </c>
      <c r="C147" s="1" t="s">
        <v>578</v>
      </c>
      <c r="D147" s="1" t="s">
        <v>579</v>
      </c>
      <c r="E147" s="2" t="s">
        <v>580</v>
      </c>
      <c r="F147" s="2" t="s">
        <v>143</v>
      </c>
      <c r="G147" s="2" t="s">
        <v>39</v>
      </c>
      <c r="H147" s="2" t="s">
        <v>39</v>
      </c>
      <c r="I147" s="1">
        <v>0</v>
      </c>
      <c r="J147" s="3" t="s">
        <v>19</v>
      </c>
      <c r="K147" s="2" t="str">
        <f>J147*44.00</f>
        <v>0</v>
      </c>
      <c r="L147" s="5"/>
    </row>
    <row r="148" spans="1:12" customHeight="1" ht="105" outlineLevel="4">
      <c r="A148" s="1"/>
      <c r="B148" s="1">
        <v>903249</v>
      </c>
      <c r="C148" s="1" t="s">
        <v>581</v>
      </c>
      <c r="D148" s="1" t="s">
        <v>582</v>
      </c>
      <c r="E148" s="2" t="s">
        <v>583</v>
      </c>
      <c r="F148" s="2" t="s">
        <v>584</v>
      </c>
      <c r="G148" s="2" t="s">
        <v>39</v>
      </c>
      <c r="H148" s="2" t="s">
        <v>25</v>
      </c>
      <c r="I148" s="1">
        <v>0</v>
      </c>
      <c r="J148" s="3" t="s">
        <v>19</v>
      </c>
      <c r="K148" s="2" t="str">
        <f>J148*48.00</f>
        <v>0</v>
      </c>
      <c r="L148" s="5"/>
    </row>
    <row r="149" spans="1:12" customHeight="1" ht="105" outlineLevel="4">
      <c r="A149" s="1"/>
      <c r="B149" s="1">
        <v>903250</v>
      </c>
      <c r="C149" s="1" t="s">
        <v>585</v>
      </c>
      <c r="D149" s="1" t="s">
        <v>586</v>
      </c>
      <c r="E149" s="2" t="s">
        <v>587</v>
      </c>
      <c r="F149" s="2" t="s">
        <v>588</v>
      </c>
      <c r="G149" s="2" t="s">
        <v>30</v>
      </c>
      <c r="H149" s="2" t="s">
        <v>39</v>
      </c>
      <c r="I149" s="1">
        <v>0</v>
      </c>
      <c r="J149" s="3" t="s">
        <v>19</v>
      </c>
      <c r="K149" s="2" t="str">
        <f>J149*55.00</f>
        <v>0</v>
      </c>
      <c r="L149" s="5"/>
    </row>
    <row r="150" spans="1:12" customHeight="1" ht="105" outlineLevel="4">
      <c r="A150" s="1"/>
      <c r="B150" s="1">
        <v>903251</v>
      </c>
      <c r="C150" s="1" t="s">
        <v>589</v>
      </c>
      <c r="D150" s="1" t="s">
        <v>590</v>
      </c>
      <c r="E150" s="2" t="s">
        <v>591</v>
      </c>
      <c r="F150" s="2" t="s">
        <v>584</v>
      </c>
      <c r="G150" s="2" t="s">
        <v>55</v>
      </c>
      <c r="H150" s="2" t="s">
        <v>24</v>
      </c>
      <c r="I150" s="1">
        <v>0</v>
      </c>
      <c r="J150" s="3" t="s">
        <v>19</v>
      </c>
      <c r="K150" s="2" t="str">
        <f>J150*48.00</f>
        <v>0</v>
      </c>
      <c r="L150" s="5"/>
    </row>
    <row r="151" spans="1:12" customHeight="1" ht="105" outlineLevel="4">
      <c r="A151" s="1"/>
      <c r="B151" s="1">
        <v>818698</v>
      </c>
      <c r="C151" s="1" t="s">
        <v>592</v>
      </c>
      <c r="D151" s="1" t="s">
        <v>593</v>
      </c>
      <c r="E151" s="2" t="s">
        <v>594</v>
      </c>
      <c r="F151" s="2" t="s">
        <v>213</v>
      </c>
      <c r="G151" s="2" t="s">
        <v>39</v>
      </c>
      <c r="H151" s="2" t="s">
        <v>25</v>
      </c>
      <c r="I151" s="1">
        <v>0</v>
      </c>
      <c r="J151" s="3" t="s">
        <v>19</v>
      </c>
      <c r="K151" s="2" t="str">
        <f>J151*49.00</f>
        <v>0</v>
      </c>
      <c r="L151" s="5"/>
    </row>
    <row r="152" spans="1:12" customHeight="1" ht="105" outlineLevel="4">
      <c r="A152" s="1"/>
      <c r="B152" s="1">
        <v>903252</v>
      </c>
      <c r="C152" s="1" t="s">
        <v>595</v>
      </c>
      <c r="D152" s="1" t="s">
        <v>596</v>
      </c>
      <c r="E152" s="2" t="s">
        <v>597</v>
      </c>
      <c r="F152" s="2" t="s">
        <v>224</v>
      </c>
      <c r="G152" s="2" t="s">
        <v>55</v>
      </c>
      <c r="H152" s="2" t="s">
        <v>25</v>
      </c>
      <c r="I152" s="1">
        <v>0</v>
      </c>
      <c r="J152" s="3" t="s">
        <v>19</v>
      </c>
      <c r="K152" s="2" t="str">
        <f>J152*86.00</f>
        <v>0</v>
      </c>
      <c r="L152" s="5"/>
    </row>
    <row r="153" spans="1:12" customHeight="1" ht="105" outlineLevel="4">
      <c r="A153" s="1"/>
      <c r="B153" s="1">
        <v>903253</v>
      </c>
      <c r="C153" s="1" t="s">
        <v>598</v>
      </c>
      <c r="D153" s="1" t="s">
        <v>599</v>
      </c>
      <c r="E153" s="2" t="s">
        <v>600</v>
      </c>
      <c r="F153" s="2" t="s">
        <v>601</v>
      </c>
      <c r="G153" s="2" t="s">
        <v>55</v>
      </c>
      <c r="H153" s="2" t="s">
        <v>25</v>
      </c>
      <c r="I153" s="1">
        <v>0</v>
      </c>
      <c r="J153" s="3" t="s">
        <v>19</v>
      </c>
      <c r="K153" s="2" t="str">
        <f>J153*90.00</f>
        <v>0</v>
      </c>
      <c r="L153" s="5"/>
    </row>
    <row r="154" spans="1:12" customHeight="1" ht="105" outlineLevel="4">
      <c r="A154" s="1"/>
      <c r="B154" s="1">
        <v>903254</v>
      </c>
      <c r="C154" s="1" t="s">
        <v>602</v>
      </c>
      <c r="D154" s="1" t="s">
        <v>603</v>
      </c>
      <c r="E154" s="2" t="s">
        <v>604</v>
      </c>
      <c r="F154" s="2" t="s">
        <v>605</v>
      </c>
      <c r="G154" s="2">
        <v>9</v>
      </c>
      <c r="H154" s="2" t="s">
        <v>17</v>
      </c>
      <c r="I154" s="1">
        <v>0</v>
      </c>
      <c r="J154" s="3" t="s">
        <v>19</v>
      </c>
      <c r="K154" s="2" t="str">
        <f>J154*105.00</f>
        <v>0</v>
      </c>
      <c r="L154" s="5"/>
    </row>
    <row r="155" spans="1:12" customHeight="1" ht="105" outlineLevel="4">
      <c r="A155" s="1"/>
      <c r="B155" s="1">
        <v>903255</v>
      </c>
      <c r="C155" s="1" t="s">
        <v>606</v>
      </c>
      <c r="D155" s="1" t="s">
        <v>607</v>
      </c>
      <c r="E155" s="2" t="s">
        <v>608</v>
      </c>
      <c r="F155" s="2" t="s">
        <v>609</v>
      </c>
      <c r="G155" s="2" t="s">
        <v>30</v>
      </c>
      <c r="H155" s="2" t="s">
        <v>39</v>
      </c>
      <c r="I155" s="1">
        <v>0</v>
      </c>
      <c r="J155" s="3" t="s">
        <v>19</v>
      </c>
      <c r="K155" s="2" t="str">
        <f>J155*132.00</f>
        <v>0</v>
      </c>
      <c r="L155" s="5"/>
    </row>
    <row r="156" spans="1:12" customHeight="1" ht="105" outlineLevel="4">
      <c r="A156" s="1"/>
      <c r="B156" s="1">
        <v>903256</v>
      </c>
      <c r="C156" s="1" t="s">
        <v>610</v>
      </c>
      <c r="D156" s="1" t="s">
        <v>611</v>
      </c>
      <c r="E156" s="2" t="s">
        <v>612</v>
      </c>
      <c r="F156" s="2" t="s">
        <v>613</v>
      </c>
      <c r="G156" s="2" t="s">
        <v>55</v>
      </c>
      <c r="H156" s="2" t="s">
        <v>39</v>
      </c>
      <c r="I156" s="1">
        <v>0</v>
      </c>
      <c r="J156" s="3" t="s">
        <v>19</v>
      </c>
      <c r="K156" s="2" t="str">
        <f>J156*150.00</f>
        <v>0</v>
      </c>
      <c r="L156" s="5"/>
    </row>
    <row r="157" spans="1:12" customHeight="1" ht="105" outlineLevel="4">
      <c r="A157" s="1"/>
      <c r="B157" s="1">
        <v>903257</v>
      </c>
      <c r="C157" s="1" t="s">
        <v>614</v>
      </c>
      <c r="D157" s="1" t="s">
        <v>615</v>
      </c>
      <c r="E157" s="2" t="s">
        <v>616</v>
      </c>
      <c r="F157" s="2" t="s">
        <v>454</v>
      </c>
      <c r="G157" s="2" t="s">
        <v>30</v>
      </c>
      <c r="H157" s="2" t="s">
        <v>25</v>
      </c>
      <c r="I157" s="1">
        <v>0</v>
      </c>
      <c r="J157" s="3" t="s">
        <v>19</v>
      </c>
      <c r="K157" s="2" t="str">
        <f>J157*174.00</f>
        <v>0</v>
      </c>
      <c r="L157" s="5"/>
    </row>
    <row r="158" spans="1:12" customHeight="1" ht="105" outlineLevel="4">
      <c r="A158" s="1"/>
      <c r="B158" s="1">
        <v>903258</v>
      </c>
      <c r="C158" s="1" t="s">
        <v>617</v>
      </c>
      <c r="D158" s="1" t="s">
        <v>618</v>
      </c>
      <c r="E158" s="2" t="s">
        <v>619</v>
      </c>
      <c r="F158" s="2" t="s">
        <v>620</v>
      </c>
      <c r="G158" s="2" t="s">
        <v>30</v>
      </c>
      <c r="H158" s="2" t="s">
        <v>39</v>
      </c>
      <c r="I158" s="1">
        <v>0</v>
      </c>
      <c r="J158" s="3" t="s">
        <v>19</v>
      </c>
      <c r="K158" s="2" t="str">
        <f>J158*214.00</f>
        <v>0</v>
      </c>
      <c r="L158" s="5"/>
    </row>
    <row r="159" spans="1:12" customHeight="1" ht="105" outlineLevel="4">
      <c r="A159" s="1"/>
      <c r="B159" s="1">
        <v>903259</v>
      </c>
      <c r="C159" s="1" t="s">
        <v>621</v>
      </c>
      <c r="D159" s="1" t="s">
        <v>622</v>
      </c>
      <c r="E159" s="2" t="s">
        <v>623</v>
      </c>
      <c r="F159" s="2" t="s">
        <v>624</v>
      </c>
      <c r="G159" s="2">
        <v>0</v>
      </c>
      <c r="H159" s="2" t="s">
        <v>39</v>
      </c>
      <c r="I159" s="1">
        <v>0</v>
      </c>
      <c r="J159" s="3" t="s">
        <v>19</v>
      </c>
      <c r="K159" s="2" t="str">
        <f>J159*258.00</f>
        <v>0</v>
      </c>
      <c r="L159" s="5"/>
    </row>
    <row r="160" spans="1:12" customHeight="1" ht="105" outlineLevel="4">
      <c r="A160" s="1"/>
      <c r="B160" s="1">
        <v>903260</v>
      </c>
      <c r="C160" s="1" t="s">
        <v>625</v>
      </c>
      <c r="D160" s="1" t="s">
        <v>626</v>
      </c>
      <c r="E160" s="2" t="s">
        <v>627</v>
      </c>
      <c r="F160" s="2" t="s">
        <v>628</v>
      </c>
      <c r="G160" s="2">
        <v>0</v>
      </c>
      <c r="H160" s="2" t="s">
        <v>39</v>
      </c>
      <c r="I160" s="1">
        <v>0</v>
      </c>
      <c r="J160" s="3" t="s">
        <v>19</v>
      </c>
      <c r="K160" s="2" t="str">
        <f>J160*276.00</f>
        <v>0</v>
      </c>
      <c r="L160" s="5"/>
    </row>
    <row r="161" spans="1:12" customHeight="1" ht="105" outlineLevel="4">
      <c r="A161" s="1"/>
      <c r="B161" s="1">
        <v>903261</v>
      </c>
      <c r="C161" s="1" t="s">
        <v>629</v>
      </c>
      <c r="D161" s="1" t="s">
        <v>630</v>
      </c>
      <c r="E161" s="2" t="s">
        <v>631</v>
      </c>
      <c r="F161" s="2" t="s">
        <v>632</v>
      </c>
      <c r="G161" s="2">
        <v>0</v>
      </c>
      <c r="H161" s="2" t="s">
        <v>39</v>
      </c>
      <c r="I161" s="1">
        <v>0</v>
      </c>
      <c r="J161" s="3" t="s">
        <v>19</v>
      </c>
      <c r="K161" s="2" t="str">
        <f>J161*289.00</f>
        <v>0</v>
      </c>
      <c r="L161" s="5"/>
    </row>
    <row r="162" spans="1:12" customHeight="1" ht="105" outlineLevel="4">
      <c r="A162" s="1"/>
      <c r="B162" s="1">
        <v>903262</v>
      </c>
      <c r="C162" s="1" t="s">
        <v>633</v>
      </c>
      <c r="D162" s="1" t="s">
        <v>634</v>
      </c>
      <c r="E162" s="2" t="s">
        <v>635</v>
      </c>
      <c r="F162" s="2" t="s">
        <v>636</v>
      </c>
      <c r="G162" s="2">
        <v>1</v>
      </c>
      <c r="H162" s="2" t="s">
        <v>39</v>
      </c>
      <c r="I162" s="1">
        <v>0</v>
      </c>
      <c r="J162" s="3" t="s">
        <v>19</v>
      </c>
      <c r="K162" s="2" t="str">
        <f>J162*271.00</f>
        <v>0</v>
      </c>
      <c r="L162" s="5"/>
    </row>
    <row r="163" spans="1:12" customHeight="1" ht="105" outlineLevel="4">
      <c r="A163" s="1"/>
      <c r="B163" s="1">
        <v>903263</v>
      </c>
      <c r="C163" s="1" t="s">
        <v>637</v>
      </c>
      <c r="D163" s="1" t="s">
        <v>638</v>
      </c>
      <c r="E163" s="2" t="s">
        <v>639</v>
      </c>
      <c r="F163" s="2" t="s">
        <v>640</v>
      </c>
      <c r="G163" s="2">
        <v>0</v>
      </c>
      <c r="H163" s="2" t="s">
        <v>24</v>
      </c>
      <c r="I163" s="1">
        <v>0</v>
      </c>
      <c r="J163" s="3" t="s">
        <v>19</v>
      </c>
      <c r="K163" s="2" t="str">
        <f>J163*369.00</f>
        <v>0</v>
      </c>
      <c r="L163" s="5"/>
    </row>
    <row r="164" spans="1:12" customHeight="1" ht="105" outlineLevel="4">
      <c r="A164" s="1"/>
      <c r="B164" s="1">
        <v>903264</v>
      </c>
      <c r="C164" s="1" t="s">
        <v>641</v>
      </c>
      <c r="D164" s="1" t="s">
        <v>642</v>
      </c>
      <c r="E164" s="2" t="s">
        <v>643</v>
      </c>
      <c r="F164" s="2" t="s">
        <v>462</v>
      </c>
      <c r="G164" s="2">
        <v>0</v>
      </c>
      <c r="H164" s="2" t="s">
        <v>39</v>
      </c>
      <c r="I164" s="1">
        <v>0</v>
      </c>
      <c r="J164" s="3" t="s">
        <v>19</v>
      </c>
      <c r="K164" s="2" t="str">
        <f>J164*503.00</f>
        <v>0</v>
      </c>
      <c r="L164" s="5"/>
    </row>
    <row r="165" spans="1:12" customHeight="1" ht="105" outlineLevel="4">
      <c r="A165" s="1"/>
      <c r="B165" s="1">
        <v>903265</v>
      </c>
      <c r="C165" s="1" t="s">
        <v>644</v>
      </c>
      <c r="D165" s="1" t="s">
        <v>645</v>
      </c>
      <c r="E165" s="2" t="s">
        <v>646</v>
      </c>
      <c r="F165" s="2" t="s">
        <v>647</v>
      </c>
      <c r="G165" s="2">
        <v>0</v>
      </c>
      <c r="H165" s="2" t="s">
        <v>55</v>
      </c>
      <c r="I165" s="1">
        <v>0</v>
      </c>
      <c r="J165" s="3" t="s">
        <v>19</v>
      </c>
      <c r="K165" s="2" t="str">
        <f>J165*564.00</f>
        <v>0</v>
      </c>
      <c r="L165" s="5"/>
    </row>
    <row r="166" spans="1:12" customHeight="1" ht="105" outlineLevel="4">
      <c r="A166" s="1"/>
      <c r="B166" s="1">
        <v>903266</v>
      </c>
      <c r="C166" s="1" t="s">
        <v>648</v>
      </c>
      <c r="D166" s="1" t="s">
        <v>649</v>
      </c>
      <c r="E166" s="2" t="s">
        <v>650</v>
      </c>
      <c r="F166" s="2" t="s">
        <v>651</v>
      </c>
      <c r="G166" s="2">
        <v>0</v>
      </c>
      <c r="H166" s="2" t="s">
        <v>30</v>
      </c>
      <c r="I166" s="1">
        <v>0</v>
      </c>
      <c r="J166" s="3" t="s">
        <v>19</v>
      </c>
      <c r="K166" s="2" t="str">
        <f>J166*665.00</f>
        <v>0</v>
      </c>
      <c r="L166" s="5"/>
    </row>
    <row r="167" spans="1:12" customHeight="1" ht="105" outlineLevel="4">
      <c r="A167" s="1"/>
      <c r="B167" s="1">
        <v>903267</v>
      </c>
      <c r="C167" s="1" t="s">
        <v>652</v>
      </c>
      <c r="D167" s="1" t="s">
        <v>653</v>
      </c>
      <c r="E167" s="2" t="s">
        <v>654</v>
      </c>
      <c r="F167" s="2" t="s">
        <v>655</v>
      </c>
      <c r="G167" s="2" t="s">
        <v>39</v>
      </c>
      <c r="H167" s="2" t="s">
        <v>17</v>
      </c>
      <c r="I167" s="1">
        <v>0</v>
      </c>
      <c r="J167" s="3" t="s">
        <v>19</v>
      </c>
      <c r="K167" s="2" t="str">
        <f>J167*26.00</f>
        <v>0</v>
      </c>
      <c r="L167" s="5"/>
    </row>
    <row r="168" spans="1:12" customHeight="1" ht="105" outlineLevel="4">
      <c r="A168" s="1"/>
      <c r="B168" s="1">
        <v>903268</v>
      </c>
      <c r="C168" s="1" t="s">
        <v>656</v>
      </c>
      <c r="D168" s="1" t="s">
        <v>657</v>
      </c>
      <c r="E168" s="2" t="s">
        <v>658</v>
      </c>
      <c r="F168" s="2" t="s">
        <v>659</v>
      </c>
      <c r="G168" s="2" t="s">
        <v>24</v>
      </c>
      <c r="H168" s="2" t="s">
        <v>17</v>
      </c>
      <c r="I168" s="1">
        <v>0</v>
      </c>
      <c r="J168" s="3" t="s">
        <v>19</v>
      </c>
      <c r="K168" s="2" t="str">
        <f>J168*39.00</f>
        <v>0</v>
      </c>
      <c r="L168" s="5"/>
    </row>
    <row r="169" spans="1:12" customHeight="1" ht="105" outlineLevel="4">
      <c r="A169" s="1"/>
      <c r="B169" s="1">
        <v>903269</v>
      </c>
      <c r="C169" s="1" t="s">
        <v>660</v>
      </c>
      <c r="D169" s="1" t="s">
        <v>661</v>
      </c>
      <c r="E169" s="2" t="s">
        <v>662</v>
      </c>
      <c r="F169" s="2" t="s">
        <v>217</v>
      </c>
      <c r="G169" s="2" t="s">
        <v>24</v>
      </c>
      <c r="H169" s="2" t="s">
        <v>17</v>
      </c>
      <c r="I169" s="1">
        <v>0</v>
      </c>
      <c r="J169" s="3" t="s">
        <v>19</v>
      </c>
      <c r="K169" s="2" t="str">
        <f>J169*60.00</f>
        <v>0</v>
      </c>
      <c r="L169" s="5"/>
    </row>
    <row r="170" spans="1:12" customHeight="1" ht="105" outlineLevel="4">
      <c r="A170" s="1"/>
      <c r="B170" s="1">
        <v>903270</v>
      </c>
      <c r="C170" s="1" t="s">
        <v>663</v>
      </c>
      <c r="D170" s="1" t="s">
        <v>664</v>
      </c>
      <c r="E170" s="2" t="s">
        <v>665</v>
      </c>
      <c r="F170" s="2" t="s">
        <v>202</v>
      </c>
      <c r="G170" s="2" t="s">
        <v>24</v>
      </c>
      <c r="H170" s="2" t="s">
        <v>17</v>
      </c>
      <c r="I170" s="1">
        <v>0</v>
      </c>
      <c r="J170" s="3" t="s">
        <v>19</v>
      </c>
      <c r="K170" s="2" t="str">
        <f>J170*32.00</f>
        <v>0</v>
      </c>
      <c r="L170" s="5"/>
    </row>
    <row r="171" spans="1:12" customHeight="1" ht="105" outlineLevel="4">
      <c r="A171" s="1"/>
      <c r="B171" s="1">
        <v>903271</v>
      </c>
      <c r="C171" s="1" t="s">
        <v>666</v>
      </c>
      <c r="D171" s="1" t="s">
        <v>667</v>
      </c>
      <c r="E171" s="2" t="s">
        <v>668</v>
      </c>
      <c r="F171" s="2" t="s">
        <v>482</v>
      </c>
      <c r="G171" s="2" t="s">
        <v>55</v>
      </c>
      <c r="H171" s="2" t="s">
        <v>39</v>
      </c>
      <c r="I171" s="1">
        <v>0</v>
      </c>
      <c r="J171" s="3" t="s">
        <v>19</v>
      </c>
      <c r="K171" s="2" t="str">
        <f>J171*47.00</f>
        <v>0</v>
      </c>
      <c r="L171" s="5"/>
    </row>
    <row r="172" spans="1:12" customHeight="1" ht="105" outlineLevel="4">
      <c r="A172" s="1"/>
      <c r="B172" s="1">
        <v>903272</v>
      </c>
      <c r="C172" s="1" t="s">
        <v>669</v>
      </c>
      <c r="D172" s="1" t="s">
        <v>670</v>
      </c>
      <c r="E172" s="2" t="s">
        <v>671</v>
      </c>
      <c r="F172" s="2" t="s">
        <v>672</v>
      </c>
      <c r="G172" s="2" t="s">
        <v>55</v>
      </c>
      <c r="H172" s="2" t="s">
        <v>39</v>
      </c>
      <c r="I172" s="1">
        <v>0</v>
      </c>
      <c r="J172" s="3" t="s">
        <v>19</v>
      </c>
      <c r="K172" s="2" t="str">
        <f>J172*82.00</f>
        <v>0</v>
      </c>
      <c r="L172" s="5"/>
    </row>
    <row r="173" spans="1:12" customHeight="1" ht="105" outlineLevel="4">
      <c r="A173" s="1"/>
      <c r="B173" s="1">
        <v>903273</v>
      </c>
      <c r="C173" s="1" t="s">
        <v>673</v>
      </c>
      <c r="D173" s="1" t="s">
        <v>674</v>
      </c>
      <c r="E173" s="2" t="s">
        <v>675</v>
      </c>
      <c r="F173" s="2" t="s">
        <v>676</v>
      </c>
      <c r="G173" s="2" t="s">
        <v>30</v>
      </c>
      <c r="H173" s="2" t="s">
        <v>24</v>
      </c>
      <c r="I173" s="1">
        <v>0</v>
      </c>
      <c r="J173" s="3" t="s">
        <v>19</v>
      </c>
      <c r="K173" s="2" t="str">
        <f>J173*153.00</f>
        <v>0</v>
      </c>
      <c r="L173" s="5"/>
    </row>
    <row r="174" spans="1:12" customHeight="1" ht="105" outlineLevel="4">
      <c r="A174" s="1"/>
      <c r="B174" s="1">
        <v>903274</v>
      </c>
      <c r="C174" s="1" t="s">
        <v>677</v>
      </c>
      <c r="D174" s="1" t="s">
        <v>678</v>
      </c>
      <c r="E174" s="2" t="s">
        <v>679</v>
      </c>
      <c r="F174" s="2" t="s">
        <v>680</v>
      </c>
      <c r="G174" s="2">
        <v>4</v>
      </c>
      <c r="H174" s="2" t="s">
        <v>24</v>
      </c>
      <c r="I174" s="1">
        <v>0</v>
      </c>
      <c r="J174" s="3" t="s">
        <v>19</v>
      </c>
      <c r="K174" s="2" t="str">
        <f>J174*259.00</f>
        <v>0</v>
      </c>
      <c r="L174" s="5"/>
    </row>
    <row r="175" spans="1:12" customHeight="1" ht="105" outlineLevel="4">
      <c r="A175" s="1"/>
      <c r="B175" s="1">
        <v>818722</v>
      </c>
      <c r="C175" s="1" t="s">
        <v>681</v>
      </c>
      <c r="D175" s="1" t="s">
        <v>682</v>
      </c>
      <c r="E175" s="2" t="s">
        <v>683</v>
      </c>
      <c r="F175" s="2" t="s">
        <v>684</v>
      </c>
      <c r="G175" s="2" t="s">
        <v>55</v>
      </c>
      <c r="H175" s="2" t="s">
        <v>17</v>
      </c>
      <c r="I175" s="1">
        <v>0</v>
      </c>
      <c r="J175" s="3" t="s">
        <v>19</v>
      </c>
      <c r="K175" s="2" t="str">
        <f>J175*788.00</f>
        <v>0</v>
      </c>
      <c r="L175" s="5"/>
    </row>
    <row r="176" spans="1:12" customHeight="1" ht="105" outlineLevel="4">
      <c r="A176" s="1"/>
      <c r="B176" s="1">
        <v>818723</v>
      </c>
      <c r="C176" s="1" t="s">
        <v>685</v>
      </c>
      <c r="D176" s="1" t="s">
        <v>686</v>
      </c>
      <c r="E176" s="2" t="s">
        <v>687</v>
      </c>
      <c r="F176" s="2" t="s">
        <v>688</v>
      </c>
      <c r="G176" s="2" t="s">
        <v>55</v>
      </c>
      <c r="H176" s="2" t="s">
        <v>39</v>
      </c>
      <c r="I176" s="1">
        <v>0</v>
      </c>
      <c r="J176" s="3" t="s">
        <v>19</v>
      </c>
      <c r="K176" s="2" t="str">
        <f>J176*1299.00</f>
        <v>0</v>
      </c>
      <c r="L176" s="5"/>
    </row>
    <row r="177" spans="1:12" customHeight="1" ht="105" outlineLevel="4">
      <c r="A177" s="1"/>
      <c r="B177" s="1">
        <v>903275</v>
      </c>
      <c r="C177" s="1" t="s">
        <v>689</v>
      </c>
      <c r="D177" s="1" t="s">
        <v>690</v>
      </c>
      <c r="E177" s="2" t="s">
        <v>691</v>
      </c>
      <c r="F177" s="2" t="s">
        <v>692</v>
      </c>
      <c r="G177" s="2" t="s">
        <v>30</v>
      </c>
      <c r="H177" s="2" t="s">
        <v>39</v>
      </c>
      <c r="I177" s="1">
        <v>0</v>
      </c>
      <c r="J177" s="3" t="s">
        <v>19</v>
      </c>
      <c r="K177" s="2" t="str">
        <f>J177*1824.00</f>
        <v>0</v>
      </c>
      <c r="L177" s="5"/>
    </row>
    <row r="178" spans="1:12" customHeight="1" ht="105" outlineLevel="4">
      <c r="A178" s="1"/>
      <c r="B178" s="1">
        <v>903276</v>
      </c>
      <c r="C178" s="1" t="s">
        <v>693</v>
      </c>
      <c r="D178" s="1" t="s">
        <v>694</v>
      </c>
      <c r="E178" s="2" t="s">
        <v>695</v>
      </c>
      <c r="F178" s="2" t="s">
        <v>696</v>
      </c>
      <c r="G178" s="2">
        <v>2</v>
      </c>
      <c r="H178" s="2" t="s">
        <v>39</v>
      </c>
      <c r="I178" s="1">
        <v>0</v>
      </c>
      <c r="J178" s="3" t="s">
        <v>19</v>
      </c>
      <c r="K178" s="2" t="str">
        <f>J178*2433.00</f>
        <v>0</v>
      </c>
      <c r="L178" s="5"/>
    </row>
    <row r="179" spans="1:12" customHeight="1" ht="105" outlineLevel="4">
      <c r="A179" s="1"/>
      <c r="B179" s="1">
        <v>903277</v>
      </c>
      <c r="C179" s="1" t="s">
        <v>697</v>
      </c>
      <c r="D179" s="1" t="s">
        <v>698</v>
      </c>
      <c r="E179" s="2" t="s">
        <v>699</v>
      </c>
      <c r="F179" s="2" t="s">
        <v>700</v>
      </c>
      <c r="G179" s="2" t="s">
        <v>39</v>
      </c>
      <c r="H179" s="2" t="s">
        <v>18</v>
      </c>
      <c r="I179" s="1">
        <v>0</v>
      </c>
      <c r="J179" s="3" t="s">
        <v>19</v>
      </c>
      <c r="K179" s="2" t="str">
        <f>J179*311.00</f>
        <v>0</v>
      </c>
      <c r="L179" s="5"/>
    </row>
    <row r="180" spans="1:12" customHeight="1" ht="105" outlineLevel="4">
      <c r="A180" s="1"/>
      <c r="B180" s="1">
        <v>818727</v>
      </c>
      <c r="C180" s="1" t="s">
        <v>701</v>
      </c>
      <c r="D180" s="1" t="s">
        <v>702</v>
      </c>
      <c r="E180" s="2" t="s">
        <v>703</v>
      </c>
      <c r="F180" s="2" t="s">
        <v>704</v>
      </c>
      <c r="G180" s="2" t="s">
        <v>39</v>
      </c>
      <c r="H180" s="2" t="s">
        <v>25</v>
      </c>
      <c r="I180" s="1">
        <v>0</v>
      </c>
      <c r="J180" s="3" t="s">
        <v>19</v>
      </c>
      <c r="K180" s="2" t="str">
        <f>J180*516.00</f>
        <v>0</v>
      </c>
      <c r="L180" s="5"/>
    </row>
    <row r="181" spans="1:12" customHeight="1" ht="105" outlineLevel="4">
      <c r="A181" s="1"/>
      <c r="B181" s="1">
        <v>903278</v>
      </c>
      <c r="C181" s="1" t="s">
        <v>705</v>
      </c>
      <c r="D181" s="1" t="s">
        <v>706</v>
      </c>
      <c r="E181" s="2" t="s">
        <v>707</v>
      </c>
      <c r="F181" s="2" t="s">
        <v>708</v>
      </c>
      <c r="G181" s="2" t="s">
        <v>24</v>
      </c>
      <c r="H181" s="2" t="s">
        <v>25</v>
      </c>
      <c r="I181" s="1">
        <v>0</v>
      </c>
      <c r="J181" s="3" t="s">
        <v>19</v>
      </c>
      <c r="K181" s="2" t="str">
        <f>J181*776.00</f>
        <v>0</v>
      </c>
      <c r="L181" s="5"/>
    </row>
    <row r="182" spans="1:12" customHeight="1" ht="105" outlineLevel="4">
      <c r="A182" s="1"/>
      <c r="B182" s="1">
        <v>903279</v>
      </c>
      <c r="C182" s="1" t="s">
        <v>709</v>
      </c>
      <c r="D182" s="1" t="s">
        <v>710</v>
      </c>
      <c r="E182" s="2" t="s">
        <v>711</v>
      </c>
      <c r="F182" s="2" t="s">
        <v>712</v>
      </c>
      <c r="G182" s="2" t="s">
        <v>30</v>
      </c>
      <c r="H182" s="2" t="s">
        <v>39</v>
      </c>
      <c r="I182" s="1">
        <v>0</v>
      </c>
      <c r="J182" s="3" t="s">
        <v>19</v>
      </c>
      <c r="K182" s="2" t="str">
        <f>J182*1204.00</f>
        <v>0</v>
      </c>
      <c r="L182" s="5"/>
    </row>
    <row r="183" spans="1:12" customHeight="1" ht="105" outlineLevel="4">
      <c r="A183" s="1"/>
      <c r="B183" s="1">
        <v>903280</v>
      </c>
      <c r="C183" s="1" t="s">
        <v>713</v>
      </c>
      <c r="D183" s="1" t="s">
        <v>714</v>
      </c>
      <c r="E183" s="2" t="s">
        <v>715</v>
      </c>
      <c r="F183" s="2" t="s">
        <v>716</v>
      </c>
      <c r="G183" s="2">
        <v>10</v>
      </c>
      <c r="H183" s="2" t="s">
        <v>39</v>
      </c>
      <c r="I183" s="1">
        <v>0</v>
      </c>
      <c r="J183" s="3" t="s">
        <v>19</v>
      </c>
      <c r="K183" s="2" t="str">
        <f>J183*2179.00</f>
        <v>0</v>
      </c>
      <c r="L183" s="5"/>
    </row>
    <row r="184" spans="1:12" customHeight="1" ht="105" outlineLevel="4">
      <c r="A184" s="1"/>
      <c r="B184" s="1">
        <v>903281</v>
      </c>
      <c r="C184" s="1" t="s">
        <v>717</v>
      </c>
      <c r="D184" s="1" t="s">
        <v>718</v>
      </c>
      <c r="E184" s="2" t="s">
        <v>719</v>
      </c>
      <c r="F184" s="2" t="s">
        <v>720</v>
      </c>
      <c r="G184" s="2">
        <v>0</v>
      </c>
      <c r="H184" s="2" t="s">
        <v>24</v>
      </c>
      <c r="I184" s="1">
        <v>0</v>
      </c>
      <c r="J184" s="3" t="s">
        <v>19</v>
      </c>
      <c r="K184" s="2" t="str">
        <f>J184*3666.00</f>
        <v>0</v>
      </c>
      <c r="L184" s="5"/>
    </row>
    <row r="185" spans="1:12" customHeight="1" ht="105" outlineLevel="4">
      <c r="A185" s="1"/>
      <c r="B185" s="1">
        <v>903282</v>
      </c>
      <c r="C185" s="1" t="s">
        <v>721</v>
      </c>
      <c r="D185" s="1" t="s">
        <v>722</v>
      </c>
      <c r="E185" s="2" t="s">
        <v>723</v>
      </c>
      <c r="F185" s="2" t="s">
        <v>724</v>
      </c>
      <c r="G185" s="2">
        <v>0</v>
      </c>
      <c r="H185" s="2" t="s">
        <v>39</v>
      </c>
      <c r="I185" s="1">
        <v>0</v>
      </c>
      <c r="J185" s="3" t="s">
        <v>19</v>
      </c>
      <c r="K185" s="2" t="str">
        <f>J185*477.00</f>
        <v>0</v>
      </c>
      <c r="L185" s="5"/>
    </row>
    <row r="186" spans="1:12" customHeight="1" ht="105" outlineLevel="4">
      <c r="A186" s="1"/>
      <c r="B186" s="1">
        <v>903283</v>
      </c>
      <c r="C186" s="1" t="s">
        <v>725</v>
      </c>
      <c r="D186" s="1" t="s">
        <v>726</v>
      </c>
      <c r="E186" s="2" t="s">
        <v>727</v>
      </c>
      <c r="F186" s="2" t="s">
        <v>728</v>
      </c>
      <c r="G186" s="2">
        <v>0</v>
      </c>
      <c r="H186" s="2" t="s">
        <v>39</v>
      </c>
      <c r="I186" s="1">
        <v>0</v>
      </c>
      <c r="J186" s="3" t="s">
        <v>19</v>
      </c>
      <c r="K186" s="2" t="str">
        <f>J186*775.00</f>
        <v>0</v>
      </c>
      <c r="L186" s="5"/>
    </row>
    <row r="187" spans="1:12" customHeight="1" ht="105" outlineLevel="4">
      <c r="A187" s="1"/>
      <c r="B187" s="1">
        <v>903284</v>
      </c>
      <c r="C187" s="1" t="s">
        <v>729</v>
      </c>
      <c r="D187" s="1" t="s">
        <v>730</v>
      </c>
      <c r="E187" s="2" t="s">
        <v>731</v>
      </c>
      <c r="F187" s="2" t="s">
        <v>732</v>
      </c>
      <c r="G187" s="2">
        <v>0</v>
      </c>
      <c r="H187" s="2" t="s">
        <v>39</v>
      </c>
      <c r="I187" s="1">
        <v>0</v>
      </c>
      <c r="J187" s="3" t="s">
        <v>19</v>
      </c>
      <c r="K187" s="2" t="str">
        <f>J187*1073.00</f>
        <v>0</v>
      </c>
      <c r="L187" s="5"/>
    </row>
    <row r="188" spans="1:12" customHeight="1" ht="105" outlineLevel="4">
      <c r="A188" s="1"/>
      <c r="B188" s="1">
        <v>903285</v>
      </c>
      <c r="C188" s="1" t="s">
        <v>733</v>
      </c>
      <c r="D188" s="1" t="s">
        <v>734</v>
      </c>
      <c r="E188" s="2" t="s">
        <v>735</v>
      </c>
      <c r="F188" s="2" t="s">
        <v>736</v>
      </c>
      <c r="G188" s="2">
        <v>0</v>
      </c>
      <c r="H188" s="2" t="s">
        <v>55</v>
      </c>
      <c r="I188" s="1">
        <v>0</v>
      </c>
      <c r="J188" s="3" t="s">
        <v>19</v>
      </c>
      <c r="K188" s="2" t="str">
        <f>J188*778.00</f>
        <v>0</v>
      </c>
      <c r="L188" s="5"/>
    </row>
    <row r="189" spans="1:12" customHeight="1" ht="105" outlineLevel="4">
      <c r="A189" s="1"/>
      <c r="B189" s="1">
        <v>903286</v>
      </c>
      <c r="C189" s="1" t="s">
        <v>737</v>
      </c>
      <c r="D189" s="1" t="s">
        <v>738</v>
      </c>
      <c r="E189" s="2" t="s">
        <v>739</v>
      </c>
      <c r="F189" s="2" t="s">
        <v>740</v>
      </c>
      <c r="G189" s="2">
        <v>0</v>
      </c>
      <c r="H189" s="2" t="s">
        <v>39</v>
      </c>
      <c r="I189" s="1">
        <v>0</v>
      </c>
      <c r="J189" s="3" t="s">
        <v>19</v>
      </c>
      <c r="K189" s="2" t="str">
        <f>J189*1173.00</f>
        <v>0</v>
      </c>
      <c r="L189" s="5"/>
    </row>
    <row r="190" spans="1:12" customHeight="1" ht="105" outlineLevel="4">
      <c r="A190" s="1"/>
      <c r="B190" s="1">
        <v>903287</v>
      </c>
      <c r="C190" s="1" t="s">
        <v>741</v>
      </c>
      <c r="D190" s="1" t="s">
        <v>742</v>
      </c>
      <c r="E190" s="2" t="s">
        <v>743</v>
      </c>
      <c r="F190" s="2" t="s">
        <v>744</v>
      </c>
      <c r="G190" s="2">
        <v>0</v>
      </c>
      <c r="H190" s="2" t="s">
        <v>55</v>
      </c>
      <c r="I190" s="1">
        <v>0</v>
      </c>
      <c r="J190" s="3" t="s">
        <v>19</v>
      </c>
      <c r="K190" s="2" t="str">
        <f>J190*1866.00</f>
        <v>0</v>
      </c>
      <c r="L190" s="5"/>
    </row>
    <row r="191" spans="1:12" customHeight="1" ht="105" outlineLevel="4">
      <c r="A191" s="1"/>
      <c r="B191" s="1">
        <v>818738</v>
      </c>
      <c r="C191" s="1" t="s">
        <v>745</v>
      </c>
      <c r="D191" s="1" t="s">
        <v>746</v>
      </c>
      <c r="E191" s="2" t="s">
        <v>747</v>
      </c>
      <c r="F191" s="2" t="s">
        <v>83</v>
      </c>
      <c r="G191" s="2" t="s">
        <v>25</v>
      </c>
      <c r="H191" s="2" t="s">
        <v>18</v>
      </c>
      <c r="I191" s="1">
        <v>0</v>
      </c>
      <c r="J191" s="3" t="s">
        <v>19</v>
      </c>
      <c r="K191" s="2" t="str">
        <f>J191*15.00</f>
        <v>0</v>
      </c>
      <c r="L191" s="5"/>
    </row>
    <row r="192" spans="1:12" customHeight="1" ht="105" outlineLevel="4">
      <c r="A192" s="1"/>
      <c r="B192" s="1">
        <v>818739</v>
      </c>
      <c r="C192" s="1" t="s">
        <v>748</v>
      </c>
      <c r="D192" s="1" t="s">
        <v>749</v>
      </c>
      <c r="E192" s="2" t="s">
        <v>750</v>
      </c>
      <c r="F192" s="2" t="s">
        <v>751</v>
      </c>
      <c r="G192" s="2" t="s">
        <v>25</v>
      </c>
      <c r="H192" s="2" t="s">
        <v>18</v>
      </c>
      <c r="I192" s="1">
        <v>0</v>
      </c>
      <c r="J192" s="3" t="s">
        <v>19</v>
      </c>
      <c r="K192" s="2" t="str">
        <f>J192*22.00</f>
        <v>0</v>
      </c>
      <c r="L192" s="5"/>
    </row>
    <row r="193" spans="1:12" customHeight="1" ht="105" outlineLevel="4">
      <c r="A193" s="1"/>
      <c r="B193" s="1">
        <v>818740</v>
      </c>
      <c r="C193" s="1" t="s">
        <v>752</v>
      </c>
      <c r="D193" s="1" t="s">
        <v>753</v>
      </c>
      <c r="E193" s="2" t="s">
        <v>754</v>
      </c>
      <c r="F193" s="2" t="s">
        <v>755</v>
      </c>
      <c r="G193" s="2" t="s">
        <v>39</v>
      </c>
      <c r="H193" s="2" t="s">
        <v>18</v>
      </c>
      <c r="I193" s="1">
        <v>0</v>
      </c>
      <c r="J193" s="3" t="s">
        <v>19</v>
      </c>
      <c r="K193" s="2" t="str">
        <f>J193*38.00</f>
        <v>0</v>
      </c>
      <c r="L193" s="5"/>
    </row>
    <row r="194" spans="1:12" customHeight="1" ht="105" outlineLevel="4">
      <c r="A194" s="1"/>
      <c r="B194" s="1">
        <v>903288</v>
      </c>
      <c r="C194" s="1" t="s">
        <v>756</v>
      </c>
      <c r="D194" s="1" t="s">
        <v>757</v>
      </c>
      <c r="E194" s="2" t="s">
        <v>758</v>
      </c>
      <c r="F194" s="2" t="s">
        <v>759</v>
      </c>
      <c r="G194" s="2" t="s">
        <v>24</v>
      </c>
      <c r="H194" s="2" t="s">
        <v>18</v>
      </c>
      <c r="I194" s="1">
        <v>0</v>
      </c>
      <c r="J194" s="3" t="s">
        <v>19</v>
      </c>
      <c r="K194" s="2" t="str">
        <f>J194*74.00</f>
        <v>0</v>
      </c>
      <c r="L194" s="5"/>
    </row>
    <row r="195" spans="1:12" customHeight="1" ht="105" outlineLevel="4">
      <c r="A195" s="1"/>
      <c r="B195" s="1">
        <v>903289</v>
      </c>
      <c r="C195" s="1" t="s">
        <v>760</v>
      </c>
      <c r="D195" s="1" t="s">
        <v>761</v>
      </c>
      <c r="E195" s="2" t="s">
        <v>762</v>
      </c>
      <c r="F195" s="2" t="s">
        <v>59</v>
      </c>
      <c r="G195" s="2" t="s">
        <v>55</v>
      </c>
      <c r="H195" s="2" t="s">
        <v>25</v>
      </c>
      <c r="I195" s="1">
        <v>0</v>
      </c>
      <c r="J195" s="3" t="s">
        <v>19</v>
      </c>
      <c r="K195" s="2" t="str">
        <f>J195*126.00</f>
        <v>0</v>
      </c>
      <c r="L195" s="5"/>
    </row>
    <row r="196" spans="1:12" customHeight="1" ht="105" outlineLevel="4">
      <c r="A196" s="1"/>
      <c r="B196" s="1">
        <v>903290</v>
      </c>
      <c r="C196" s="1" t="s">
        <v>763</v>
      </c>
      <c r="D196" s="1" t="s">
        <v>764</v>
      </c>
      <c r="E196" s="2" t="s">
        <v>765</v>
      </c>
      <c r="F196" s="2" t="s">
        <v>766</v>
      </c>
      <c r="G196" s="2">
        <v>0</v>
      </c>
      <c r="H196" s="2" t="s">
        <v>17</v>
      </c>
      <c r="I196" s="1">
        <v>0</v>
      </c>
      <c r="J196" s="3" t="s">
        <v>19</v>
      </c>
      <c r="K196" s="2" t="str">
        <f>J196*306.00</f>
        <v>0</v>
      </c>
      <c r="L196" s="5"/>
    </row>
    <row r="197" spans="1:12" customHeight="1" ht="105" outlineLevel="4">
      <c r="A197" s="1"/>
      <c r="B197" s="1">
        <v>903291</v>
      </c>
      <c r="C197" s="1" t="s">
        <v>767</v>
      </c>
      <c r="D197" s="1" t="s">
        <v>768</v>
      </c>
      <c r="E197" s="2" t="s">
        <v>769</v>
      </c>
      <c r="F197" s="2" t="s">
        <v>391</v>
      </c>
      <c r="G197" s="2">
        <v>0</v>
      </c>
      <c r="H197" s="2" t="s">
        <v>39</v>
      </c>
      <c r="I197" s="1">
        <v>0</v>
      </c>
      <c r="J197" s="3" t="s">
        <v>19</v>
      </c>
      <c r="K197" s="2" t="str">
        <f>J197*547.00</f>
        <v>0</v>
      </c>
      <c r="L197" s="5"/>
    </row>
    <row r="198" spans="1:12" customHeight="1" ht="105" outlineLevel="4">
      <c r="A198" s="1"/>
      <c r="B198" s="1">
        <v>903292</v>
      </c>
      <c r="C198" s="1" t="s">
        <v>770</v>
      </c>
      <c r="D198" s="1" t="s">
        <v>771</v>
      </c>
      <c r="E198" s="2" t="s">
        <v>772</v>
      </c>
      <c r="F198" s="2" t="s">
        <v>773</v>
      </c>
      <c r="G198" s="2">
        <v>0</v>
      </c>
      <c r="H198" s="2" t="s">
        <v>30</v>
      </c>
      <c r="I198" s="1">
        <v>0</v>
      </c>
      <c r="J198" s="3" t="s">
        <v>19</v>
      </c>
      <c r="K198" s="2" t="str">
        <f>J198*1114.00</f>
        <v>0</v>
      </c>
      <c r="L198" s="5"/>
    </row>
    <row r="199" spans="1:12" customHeight="1" ht="105" outlineLevel="4">
      <c r="A199" s="1"/>
      <c r="B199" s="1">
        <v>818746</v>
      </c>
      <c r="C199" s="1" t="s">
        <v>774</v>
      </c>
      <c r="D199" s="1" t="s">
        <v>775</v>
      </c>
      <c r="E199" s="2" t="s">
        <v>776</v>
      </c>
      <c r="F199" s="2" t="s">
        <v>777</v>
      </c>
      <c r="G199" s="2">
        <v>6</v>
      </c>
      <c r="H199" s="2" t="s">
        <v>25</v>
      </c>
      <c r="I199" s="1">
        <v>0</v>
      </c>
      <c r="J199" s="3" t="s">
        <v>19</v>
      </c>
      <c r="K199" s="2" t="str">
        <f>J199*144.00</f>
        <v>0</v>
      </c>
      <c r="L199" s="5"/>
    </row>
    <row r="200" spans="1:12" customHeight="1" ht="105" outlineLevel="4">
      <c r="A200" s="1"/>
      <c r="B200" s="1">
        <v>903293</v>
      </c>
      <c r="C200" s="1" t="s">
        <v>778</v>
      </c>
      <c r="D200" s="1" t="s">
        <v>779</v>
      </c>
      <c r="E200" s="2" t="s">
        <v>780</v>
      </c>
      <c r="F200" s="2" t="s">
        <v>781</v>
      </c>
      <c r="G200" s="2" t="s">
        <v>39</v>
      </c>
      <c r="H200" s="2" t="s">
        <v>39</v>
      </c>
      <c r="I200" s="1">
        <v>0</v>
      </c>
      <c r="J200" s="3" t="s">
        <v>19</v>
      </c>
      <c r="K200" s="2" t="str">
        <f>J200*189.00</f>
        <v>0</v>
      </c>
      <c r="L200" s="5"/>
    </row>
    <row r="201" spans="1:12" customHeight="1" ht="105" outlineLevel="4">
      <c r="A201" s="1"/>
      <c r="B201" s="1">
        <v>903294</v>
      </c>
      <c r="C201" s="1" t="s">
        <v>782</v>
      </c>
      <c r="D201" s="1" t="s">
        <v>783</v>
      </c>
      <c r="E201" s="2" t="s">
        <v>784</v>
      </c>
      <c r="F201" s="2" t="s">
        <v>785</v>
      </c>
      <c r="G201" s="2" t="s">
        <v>39</v>
      </c>
      <c r="H201" s="2" t="s">
        <v>25</v>
      </c>
      <c r="I201" s="1">
        <v>0</v>
      </c>
      <c r="J201" s="3" t="s">
        <v>19</v>
      </c>
      <c r="K201" s="2" t="str">
        <f>J201*154.00</f>
        <v>0</v>
      </c>
      <c r="L201" s="5"/>
    </row>
    <row r="202" spans="1:12" customHeight="1" ht="105" outlineLevel="4">
      <c r="A202" s="1"/>
      <c r="B202" s="1">
        <v>818749</v>
      </c>
      <c r="C202" s="1" t="s">
        <v>786</v>
      </c>
      <c r="D202" s="1" t="s">
        <v>787</v>
      </c>
      <c r="E202" s="2" t="s">
        <v>788</v>
      </c>
      <c r="F202" s="2" t="s">
        <v>339</v>
      </c>
      <c r="G202" s="2" t="s">
        <v>30</v>
      </c>
      <c r="H202" s="2" t="s">
        <v>17</v>
      </c>
      <c r="I202" s="1">
        <v>0</v>
      </c>
      <c r="J202" s="3" t="s">
        <v>19</v>
      </c>
      <c r="K202" s="2" t="str">
        <f>J202*213.00</f>
        <v>0</v>
      </c>
      <c r="L202" s="5"/>
    </row>
    <row r="203" spans="1:12" customHeight="1" ht="105" outlineLevel="4">
      <c r="A203" s="1"/>
      <c r="B203" s="1">
        <v>903295</v>
      </c>
      <c r="C203" s="1" t="s">
        <v>789</v>
      </c>
      <c r="D203" s="1" t="s">
        <v>790</v>
      </c>
      <c r="E203" s="2" t="s">
        <v>791</v>
      </c>
      <c r="F203" s="2" t="s">
        <v>792</v>
      </c>
      <c r="G203" s="2" t="s">
        <v>30</v>
      </c>
      <c r="H203" s="2" t="s">
        <v>39</v>
      </c>
      <c r="I203" s="1">
        <v>0</v>
      </c>
      <c r="J203" s="3" t="s">
        <v>19</v>
      </c>
      <c r="K203" s="2" t="str">
        <f>J203*305.00</f>
        <v>0</v>
      </c>
      <c r="L203" s="5"/>
    </row>
    <row r="204" spans="1:12" customHeight="1" ht="105" outlineLevel="4">
      <c r="A204" s="1"/>
      <c r="B204" s="1">
        <v>903296</v>
      </c>
      <c r="C204" s="1" t="s">
        <v>793</v>
      </c>
      <c r="D204" s="1" t="s">
        <v>794</v>
      </c>
      <c r="E204" s="2" t="s">
        <v>795</v>
      </c>
      <c r="F204" s="2" t="s">
        <v>796</v>
      </c>
      <c r="G204" s="2" t="s">
        <v>30</v>
      </c>
      <c r="H204" s="2" t="s">
        <v>39</v>
      </c>
      <c r="I204" s="1">
        <v>0</v>
      </c>
      <c r="J204" s="3" t="s">
        <v>19</v>
      </c>
      <c r="K204" s="2" t="str">
        <f>J204*374.00</f>
        <v>0</v>
      </c>
      <c r="L204" s="5"/>
    </row>
    <row r="205" spans="1:12" customHeight="1" ht="105" outlineLevel="4">
      <c r="A205" s="1"/>
      <c r="B205" s="1">
        <v>903297</v>
      </c>
      <c r="C205" s="1" t="s">
        <v>797</v>
      </c>
      <c r="D205" s="1" t="s">
        <v>798</v>
      </c>
      <c r="E205" s="2" t="s">
        <v>799</v>
      </c>
      <c r="F205" s="2" t="s">
        <v>442</v>
      </c>
      <c r="G205" s="2" t="s">
        <v>24</v>
      </c>
      <c r="H205" s="2" t="s">
        <v>25</v>
      </c>
      <c r="I205" s="1">
        <v>0</v>
      </c>
      <c r="J205" s="3" t="s">
        <v>19</v>
      </c>
      <c r="K205" s="2" t="str">
        <f>J205*183.00</f>
        <v>0</v>
      </c>
      <c r="L205" s="5"/>
    </row>
    <row r="206" spans="1:12" customHeight="1" ht="105" outlineLevel="4">
      <c r="A206" s="1"/>
      <c r="B206" s="1">
        <v>903298</v>
      </c>
      <c r="C206" s="1" t="s">
        <v>800</v>
      </c>
      <c r="D206" s="1" t="s">
        <v>801</v>
      </c>
      <c r="E206" s="2" t="s">
        <v>802</v>
      </c>
      <c r="F206" s="2" t="s">
        <v>680</v>
      </c>
      <c r="G206" s="2" t="s">
        <v>39</v>
      </c>
      <c r="H206" s="2" t="s">
        <v>39</v>
      </c>
      <c r="I206" s="1">
        <v>0</v>
      </c>
      <c r="J206" s="3" t="s">
        <v>19</v>
      </c>
      <c r="K206" s="2" t="str">
        <f>J206*259.00</f>
        <v>0</v>
      </c>
      <c r="L206" s="5"/>
    </row>
    <row r="207" spans="1:12" customHeight="1" ht="105" outlineLevel="4">
      <c r="A207" s="1"/>
      <c r="B207" s="1">
        <v>903299</v>
      </c>
      <c r="C207" s="1" t="s">
        <v>803</v>
      </c>
      <c r="D207" s="1" t="s">
        <v>804</v>
      </c>
      <c r="E207" s="2" t="s">
        <v>805</v>
      </c>
      <c r="F207" s="2" t="s">
        <v>806</v>
      </c>
      <c r="G207" s="2">
        <v>4</v>
      </c>
      <c r="H207" s="2" t="s">
        <v>17</v>
      </c>
      <c r="I207" s="1">
        <v>0</v>
      </c>
      <c r="J207" s="3" t="s">
        <v>19</v>
      </c>
      <c r="K207" s="2" t="str">
        <f>J207*211.00</f>
        <v>0</v>
      </c>
      <c r="L207" s="5"/>
    </row>
    <row r="208" spans="1:12" customHeight="1" ht="105" outlineLevel="4">
      <c r="A208" s="1"/>
      <c r="B208" s="1">
        <v>903300</v>
      </c>
      <c r="C208" s="1" t="s">
        <v>807</v>
      </c>
      <c r="D208" s="1" t="s">
        <v>808</v>
      </c>
      <c r="E208" s="2" t="s">
        <v>809</v>
      </c>
      <c r="F208" s="2" t="s">
        <v>43</v>
      </c>
      <c r="G208" s="2" t="s">
        <v>30</v>
      </c>
      <c r="H208" s="2" t="s">
        <v>39</v>
      </c>
      <c r="I208" s="1">
        <v>0</v>
      </c>
      <c r="J208" s="3" t="s">
        <v>19</v>
      </c>
      <c r="K208" s="2" t="str">
        <f>J208*270.00</f>
        <v>0</v>
      </c>
      <c r="L208" s="5"/>
    </row>
    <row r="209" spans="1:12" customHeight="1" ht="105" outlineLevel="4">
      <c r="A209" s="1"/>
      <c r="B209" s="1">
        <v>903301</v>
      </c>
      <c r="C209" s="1" t="s">
        <v>810</v>
      </c>
      <c r="D209" s="1" t="s">
        <v>811</v>
      </c>
      <c r="E209" s="2" t="s">
        <v>812</v>
      </c>
      <c r="F209" s="2" t="s">
        <v>813</v>
      </c>
      <c r="G209" s="2" t="s">
        <v>30</v>
      </c>
      <c r="H209" s="2" t="s">
        <v>39</v>
      </c>
      <c r="I209" s="1">
        <v>0</v>
      </c>
      <c r="J209" s="3" t="s">
        <v>19</v>
      </c>
      <c r="K209" s="2" t="str">
        <f>J209*361.00</f>
        <v>0</v>
      </c>
      <c r="L209" s="5"/>
    </row>
    <row r="210" spans="1:12" customHeight="1" ht="105" outlineLevel="4">
      <c r="A210" s="1"/>
      <c r="B210" s="1">
        <v>903302</v>
      </c>
      <c r="C210" s="1" t="s">
        <v>814</v>
      </c>
      <c r="D210" s="1" t="s">
        <v>815</v>
      </c>
      <c r="E210" s="2" t="s">
        <v>816</v>
      </c>
      <c r="F210" s="2" t="s">
        <v>817</v>
      </c>
      <c r="G210" s="2" t="s">
        <v>24</v>
      </c>
      <c r="H210" s="2" t="s">
        <v>39</v>
      </c>
      <c r="I210" s="1">
        <v>0</v>
      </c>
      <c r="J210" s="3" t="s">
        <v>19</v>
      </c>
      <c r="K210" s="2" t="str">
        <f>J210*454.00</f>
        <v>0</v>
      </c>
      <c r="L210" s="5"/>
    </row>
    <row r="211" spans="1:12" customHeight="1" ht="105" outlineLevel="4">
      <c r="A211" s="1"/>
      <c r="B211" s="1">
        <v>818758</v>
      </c>
      <c r="C211" s="1" t="s">
        <v>818</v>
      </c>
      <c r="D211" s="1" t="s">
        <v>819</v>
      </c>
      <c r="E211" s="2" t="s">
        <v>820</v>
      </c>
      <c r="F211" s="2" t="s">
        <v>821</v>
      </c>
      <c r="G211" s="2" t="s">
        <v>39</v>
      </c>
      <c r="H211" s="2" t="s">
        <v>18</v>
      </c>
      <c r="I211" s="1">
        <v>0</v>
      </c>
      <c r="J211" s="3" t="s">
        <v>19</v>
      </c>
      <c r="K211" s="2" t="str">
        <f>J211*162.00</f>
        <v>0</v>
      </c>
      <c r="L211" s="5"/>
    </row>
    <row r="212" spans="1:12" customHeight="1" ht="105" outlineLevel="4">
      <c r="A212" s="1"/>
      <c r="B212" s="1">
        <v>818759</v>
      </c>
      <c r="C212" s="1" t="s">
        <v>822</v>
      </c>
      <c r="D212" s="1" t="s">
        <v>823</v>
      </c>
      <c r="E212" s="2" t="s">
        <v>824</v>
      </c>
      <c r="F212" s="2" t="s">
        <v>825</v>
      </c>
      <c r="G212" s="2" t="s">
        <v>55</v>
      </c>
      <c r="H212" s="2" t="s">
        <v>17</v>
      </c>
      <c r="I212" s="1">
        <v>0</v>
      </c>
      <c r="J212" s="3" t="s">
        <v>19</v>
      </c>
      <c r="K212" s="2" t="str">
        <f>J212*196.00</f>
        <v>0</v>
      </c>
      <c r="L212" s="5"/>
    </row>
    <row r="213" spans="1:12" customHeight="1" ht="105" outlineLevel="4">
      <c r="A213" s="1"/>
      <c r="B213" s="1">
        <v>818760</v>
      </c>
      <c r="C213" s="1" t="s">
        <v>826</v>
      </c>
      <c r="D213" s="1" t="s">
        <v>827</v>
      </c>
      <c r="E213" s="2" t="s">
        <v>828</v>
      </c>
      <c r="F213" s="2" t="s">
        <v>829</v>
      </c>
      <c r="G213" s="2" t="s">
        <v>55</v>
      </c>
      <c r="H213" s="2" t="s">
        <v>25</v>
      </c>
      <c r="I213" s="1">
        <v>0</v>
      </c>
      <c r="J213" s="3" t="s">
        <v>19</v>
      </c>
      <c r="K213" s="2" t="str">
        <f>J213*205.00</f>
        <v>0</v>
      </c>
      <c r="L213" s="5"/>
    </row>
    <row r="214" spans="1:12" customHeight="1" ht="105" outlineLevel="4">
      <c r="A214" s="1"/>
      <c r="B214" s="1">
        <v>818761</v>
      </c>
      <c r="C214" s="1" t="s">
        <v>830</v>
      </c>
      <c r="D214" s="1" t="s">
        <v>831</v>
      </c>
      <c r="E214" s="2" t="s">
        <v>832</v>
      </c>
      <c r="F214" s="2" t="s">
        <v>833</v>
      </c>
      <c r="G214" s="2">
        <v>10</v>
      </c>
      <c r="H214" s="2" t="s">
        <v>39</v>
      </c>
      <c r="I214" s="1">
        <v>0</v>
      </c>
      <c r="J214" s="3" t="s">
        <v>19</v>
      </c>
      <c r="K214" s="2" t="str">
        <f>J214*249.00</f>
        <v>0</v>
      </c>
      <c r="L214" s="5"/>
    </row>
    <row r="215" spans="1:12" customHeight="1" ht="105" outlineLevel="4">
      <c r="A215" s="1"/>
      <c r="B215" s="1">
        <v>903303</v>
      </c>
      <c r="C215" s="1" t="s">
        <v>834</v>
      </c>
      <c r="D215" s="1" t="s">
        <v>835</v>
      </c>
      <c r="E215" s="2" t="s">
        <v>836</v>
      </c>
      <c r="F215" s="2" t="s">
        <v>510</v>
      </c>
      <c r="G215" s="2" t="s">
        <v>55</v>
      </c>
      <c r="H215" s="2" t="s">
        <v>25</v>
      </c>
      <c r="I215" s="1">
        <v>0</v>
      </c>
      <c r="J215" s="3" t="s">
        <v>19</v>
      </c>
      <c r="K215" s="2" t="str">
        <f>J215*200.00</f>
        <v>0</v>
      </c>
      <c r="L215" s="5"/>
    </row>
    <row r="216" spans="1:12" customHeight="1" ht="105" outlineLevel="4">
      <c r="A216" s="1"/>
      <c r="B216" s="1">
        <v>903304</v>
      </c>
      <c r="C216" s="1" t="s">
        <v>837</v>
      </c>
      <c r="D216" s="1" t="s">
        <v>838</v>
      </c>
      <c r="E216" s="2" t="s">
        <v>839</v>
      </c>
      <c r="F216" s="2" t="s">
        <v>840</v>
      </c>
      <c r="G216" s="2">
        <v>8</v>
      </c>
      <c r="H216" s="2" t="s">
        <v>39</v>
      </c>
      <c r="I216" s="1">
        <v>0</v>
      </c>
      <c r="J216" s="3" t="s">
        <v>19</v>
      </c>
      <c r="K216" s="2" t="str">
        <f>J216*273.00</f>
        <v>0</v>
      </c>
      <c r="L216" s="5"/>
    </row>
    <row r="217" spans="1:12" customHeight="1" ht="105" outlineLevel="4">
      <c r="A217" s="1"/>
      <c r="B217" s="1">
        <v>818764</v>
      </c>
      <c r="C217" s="1" t="s">
        <v>841</v>
      </c>
      <c r="D217" s="1" t="s">
        <v>842</v>
      </c>
      <c r="E217" s="2" t="s">
        <v>843</v>
      </c>
      <c r="F217" s="2" t="s">
        <v>844</v>
      </c>
      <c r="G217" s="2">
        <v>10</v>
      </c>
      <c r="H217" s="2" t="s">
        <v>39</v>
      </c>
      <c r="I217" s="1">
        <v>0</v>
      </c>
      <c r="J217" s="3" t="s">
        <v>19</v>
      </c>
      <c r="K217" s="2" t="str">
        <f>J217*263.00</f>
        <v>0</v>
      </c>
      <c r="L217" s="5"/>
    </row>
    <row r="218" spans="1:12" customHeight="1" ht="105" outlineLevel="4">
      <c r="A218" s="1"/>
      <c r="B218" s="1">
        <v>903305</v>
      </c>
      <c r="C218" s="1" t="s">
        <v>845</v>
      </c>
      <c r="D218" s="1" t="s">
        <v>846</v>
      </c>
      <c r="E218" s="2" t="s">
        <v>847</v>
      </c>
      <c r="F218" s="2" t="s">
        <v>848</v>
      </c>
      <c r="G218" s="2">
        <v>10</v>
      </c>
      <c r="H218" s="2" t="s">
        <v>39</v>
      </c>
      <c r="I218" s="1">
        <v>0</v>
      </c>
      <c r="J218" s="3" t="s">
        <v>19</v>
      </c>
      <c r="K218" s="2" t="str">
        <f>J218*462.00</f>
        <v>0</v>
      </c>
      <c r="L218" s="5"/>
    </row>
    <row r="219" spans="1:12" customHeight="1" ht="105" outlineLevel="4">
      <c r="A219" s="1"/>
      <c r="B219" s="1">
        <v>903306</v>
      </c>
      <c r="C219" s="1" t="s">
        <v>849</v>
      </c>
      <c r="D219" s="1" t="s">
        <v>850</v>
      </c>
      <c r="E219" s="2" t="s">
        <v>851</v>
      </c>
      <c r="F219" s="2" t="s">
        <v>83</v>
      </c>
      <c r="G219" s="2" t="s">
        <v>39</v>
      </c>
      <c r="H219" s="2" t="s">
        <v>18</v>
      </c>
      <c r="I219" s="1">
        <v>0</v>
      </c>
      <c r="J219" s="3" t="s">
        <v>19</v>
      </c>
      <c r="K219" s="2" t="str">
        <f>J219*15.00</f>
        <v>0</v>
      </c>
      <c r="L219" s="5"/>
    </row>
    <row r="220" spans="1:12" customHeight="1" ht="105" outlineLevel="4">
      <c r="A220" s="1"/>
      <c r="B220" s="1">
        <v>818767</v>
      </c>
      <c r="C220" s="1" t="s">
        <v>852</v>
      </c>
      <c r="D220" s="1" t="s">
        <v>853</v>
      </c>
      <c r="E220" s="2" t="s">
        <v>854</v>
      </c>
      <c r="F220" s="2" t="s">
        <v>194</v>
      </c>
      <c r="G220" s="2" t="s">
        <v>17</v>
      </c>
      <c r="H220" s="2" t="s">
        <v>18</v>
      </c>
      <c r="I220" s="1">
        <v>0</v>
      </c>
      <c r="J220" s="3" t="s">
        <v>19</v>
      </c>
      <c r="K220" s="2" t="str">
        <f>J220*21.00</f>
        <v>0</v>
      </c>
      <c r="L220" s="5"/>
    </row>
    <row r="221" spans="1:12" customHeight="1" ht="105" outlineLevel="4">
      <c r="A221" s="1"/>
      <c r="B221" s="1">
        <v>903307</v>
      </c>
      <c r="C221" s="1" t="s">
        <v>855</v>
      </c>
      <c r="D221" s="1" t="s">
        <v>856</v>
      </c>
      <c r="E221" s="2" t="s">
        <v>857</v>
      </c>
      <c r="F221" s="2" t="s">
        <v>858</v>
      </c>
      <c r="G221" s="2" t="s">
        <v>39</v>
      </c>
      <c r="H221" s="2" t="s">
        <v>18</v>
      </c>
      <c r="I221" s="1">
        <v>0</v>
      </c>
      <c r="J221" s="3" t="s">
        <v>19</v>
      </c>
      <c r="K221" s="2" t="str">
        <f>J221*34.00</f>
        <v>0</v>
      </c>
      <c r="L221" s="5"/>
    </row>
    <row r="222" spans="1:12" customHeight="1" ht="105" outlineLevel="4">
      <c r="A222" s="1"/>
      <c r="B222" s="1">
        <v>903308</v>
      </c>
      <c r="C222" s="1" t="s">
        <v>859</v>
      </c>
      <c r="D222" s="1" t="s">
        <v>860</v>
      </c>
      <c r="E222" s="2" t="s">
        <v>861</v>
      </c>
      <c r="F222" s="2" t="s">
        <v>759</v>
      </c>
      <c r="G222" s="2" t="s">
        <v>55</v>
      </c>
      <c r="H222" s="2" t="s">
        <v>25</v>
      </c>
      <c r="I222" s="1">
        <v>0</v>
      </c>
      <c r="J222" s="3" t="s">
        <v>19</v>
      </c>
      <c r="K222" s="2" t="str">
        <f>J222*74.00</f>
        <v>0</v>
      </c>
      <c r="L222" s="5"/>
    </row>
    <row r="223" spans="1:12" customHeight="1" ht="105" outlineLevel="4">
      <c r="A223" s="1"/>
      <c r="B223" s="1">
        <v>903309</v>
      </c>
      <c r="C223" s="1" t="s">
        <v>862</v>
      </c>
      <c r="D223" s="1" t="s">
        <v>863</v>
      </c>
      <c r="E223" s="2" t="s">
        <v>864</v>
      </c>
      <c r="F223" s="2" t="s">
        <v>865</v>
      </c>
      <c r="G223" s="2" t="s">
        <v>30</v>
      </c>
      <c r="H223" s="2" t="s">
        <v>17</v>
      </c>
      <c r="I223" s="1">
        <v>0</v>
      </c>
      <c r="J223" s="3" t="s">
        <v>19</v>
      </c>
      <c r="K223" s="2" t="str">
        <f>J223*138.00</f>
        <v>0</v>
      </c>
      <c r="L223" s="5"/>
    </row>
    <row r="224" spans="1:12" customHeight="1" ht="105" outlineLevel="4">
      <c r="A224" s="1"/>
      <c r="B224" s="1">
        <v>903310</v>
      </c>
      <c r="C224" s="1" t="s">
        <v>866</v>
      </c>
      <c r="D224" s="1" t="s">
        <v>867</v>
      </c>
      <c r="E224" s="2" t="s">
        <v>868</v>
      </c>
      <c r="F224" s="2" t="s">
        <v>869</v>
      </c>
      <c r="G224" s="2">
        <v>0</v>
      </c>
      <c r="H224" s="2" t="s">
        <v>39</v>
      </c>
      <c r="I224" s="1">
        <v>0</v>
      </c>
      <c r="J224" s="3" t="s">
        <v>19</v>
      </c>
      <c r="K224" s="2" t="str">
        <f>J224*250.00</f>
        <v>0</v>
      </c>
      <c r="L224" s="5"/>
    </row>
    <row r="225" spans="1:12" customHeight="1" ht="105" outlineLevel="4">
      <c r="A225" s="1"/>
      <c r="B225" s="1">
        <v>818772</v>
      </c>
      <c r="C225" s="1" t="s">
        <v>870</v>
      </c>
      <c r="D225" s="1" t="s">
        <v>871</v>
      </c>
      <c r="E225" s="2" t="s">
        <v>872</v>
      </c>
      <c r="F225" s="2" t="s">
        <v>873</v>
      </c>
      <c r="G225" s="2" t="s">
        <v>24</v>
      </c>
      <c r="H225" s="2">
        <v>0</v>
      </c>
      <c r="I225" s="1">
        <v>0</v>
      </c>
      <c r="J225" s="3" t="s">
        <v>19</v>
      </c>
      <c r="K225" s="2" t="str">
        <f>J225*291.00</f>
        <v>0</v>
      </c>
      <c r="L225" s="5"/>
    </row>
    <row r="226" spans="1:12" customHeight="1" ht="105" outlineLevel="4">
      <c r="A226" s="1"/>
      <c r="B226" s="1">
        <v>903311</v>
      </c>
      <c r="C226" s="1" t="s">
        <v>874</v>
      </c>
      <c r="D226" s="1" t="s">
        <v>875</v>
      </c>
      <c r="E226" s="2" t="s">
        <v>876</v>
      </c>
      <c r="F226" s="2" t="s">
        <v>877</v>
      </c>
      <c r="G226" s="2" t="s">
        <v>30</v>
      </c>
      <c r="H226" s="2" t="s">
        <v>17</v>
      </c>
      <c r="I226" s="1">
        <v>0</v>
      </c>
      <c r="J226" s="3" t="s">
        <v>19</v>
      </c>
      <c r="K226" s="2" t="str">
        <f>J226*359.00</f>
        <v>0</v>
      </c>
      <c r="L226" s="5"/>
    </row>
    <row r="227" spans="1:12" customHeight="1" ht="105" outlineLevel="4">
      <c r="A227" s="1"/>
      <c r="B227" s="1">
        <v>903312</v>
      </c>
      <c r="C227" s="1" t="s">
        <v>878</v>
      </c>
      <c r="D227" s="1" t="s">
        <v>879</v>
      </c>
      <c r="E227" s="2" t="s">
        <v>880</v>
      </c>
      <c r="F227" s="2" t="s">
        <v>881</v>
      </c>
      <c r="G227" s="2" t="s">
        <v>24</v>
      </c>
      <c r="H227" s="2" t="s">
        <v>39</v>
      </c>
      <c r="I227" s="1">
        <v>0</v>
      </c>
      <c r="J227" s="3" t="s">
        <v>19</v>
      </c>
      <c r="K227" s="2" t="str">
        <f>J227*431.00</f>
        <v>0</v>
      </c>
      <c r="L227" s="5"/>
    </row>
    <row r="228" spans="1:12" customHeight="1" ht="105" outlineLevel="4">
      <c r="A228" s="1"/>
      <c r="B228" s="1">
        <v>903313</v>
      </c>
      <c r="C228" s="1" t="s">
        <v>882</v>
      </c>
      <c r="D228" s="1" t="s">
        <v>883</v>
      </c>
      <c r="E228" s="2" t="s">
        <v>884</v>
      </c>
      <c r="F228" s="2" t="s">
        <v>885</v>
      </c>
      <c r="G228" s="2" t="s">
        <v>24</v>
      </c>
      <c r="H228" s="2" t="s">
        <v>25</v>
      </c>
      <c r="I228" s="1">
        <v>0</v>
      </c>
      <c r="J228" s="3" t="s">
        <v>19</v>
      </c>
      <c r="K228" s="2" t="str">
        <f>J228*538.00</f>
        <v>0</v>
      </c>
      <c r="L228" s="5"/>
    </row>
    <row r="229" spans="1:12" customHeight="1" ht="105" outlineLevel="4">
      <c r="A229" s="1"/>
      <c r="B229" s="1">
        <v>903314</v>
      </c>
      <c r="C229" s="1" t="s">
        <v>886</v>
      </c>
      <c r="D229" s="1" t="s">
        <v>887</v>
      </c>
      <c r="E229" s="2" t="s">
        <v>888</v>
      </c>
      <c r="F229" s="2" t="s">
        <v>889</v>
      </c>
      <c r="G229" s="2" t="s">
        <v>55</v>
      </c>
      <c r="H229" s="2" t="s">
        <v>17</v>
      </c>
      <c r="I229" s="1">
        <v>0</v>
      </c>
      <c r="J229" s="3" t="s">
        <v>19</v>
      </c>
      <c r="K229" s="2" t="str">
        <f>J229*583.00</f>
        <v>0</v>
      </c>
      <c r="L229" s="5"/>
    </row>
    <row r="230" spans="1:12" customHeight="1" ht="105" outlineLevel="4">
      <c r="A230" s="1"/>
      <c r="B230" s="1">
        <v>903315</v>
      </c>
      <c r="C230" s="1" t="s">
        <v>890</v>
      </c>
      <c r="D230" s="1" t="s">
        <v>891</v>
      </c>
      <c r="E230" s="2" t="s">
        <v>892</v>
      </c>
      <c r="F230" s="2" t="s">
        <v>893</v>
      </c>
      <c r="G230" s="2" t="s">
        <v>55</v>
      </c>
      <c r="H230" s="2" t="s">
        <v>25</v>
      </c>
      <c r="I230" s="1">
        <v>0</v>
      </c>
      <c r="J230" s="3" t="s">
        <v>19</v>
      </c>
      <c r="K230" s="2" t="str">
        <f>J230*726.00</f>
        <v>0</v>
      </c>
      <c r="L230" s="5"/>
    </row>
    <row r="231" spans="1:12" customHeight="1" ht="105" outlineLevel="4">
      <c r="A231" s="1"/>
      <c r="B231" s="1">
        <v>903316</v>
      </c>
      <c r="C231" s="1" t="s">
        <v>894</v>
      </c>
      <c r="D231" s="1" t="s">
        <v>895</v>
      </c>
      <c r="E231" s="2" t="s">
        <v>896</v>
      </c>
      <c r="F231" s="2" t="s">
        <v>897</v>
      </c>
      <c r="G231" s="2" t="s">
        <v>30</v>
      </c>
      <c r="H231" s="2" t="s">
        <v>39</v>
      </c>
      <c r="I231" s="1">
        <v>0</v>
      </c>
      <c r="J231" s="3" t="s">
        <v>19</v>
      </c>
      <c r="K231" s="2" t="str">
        <f>J231*1232.00</f>
        <v>0</v>
      </c>
      <c r="L231" s="5"/>
    </row>
    <row r="232" spans="1:12" customHeight="1" ht="105" outlineLevel="4">
      <c r="A232" s="1"/>
      <c r="B232" s="1">
        <v>903317</v>
      </c>
      <c r="C232" s="1" t="s">
        <v>898</v>
      </c>
      <c r="D232" s="1" t="s">
        <v>899</v>
      </c>
      <c r="E232" s="2" t="s">
        <v>900</v>
      </c>
      <c r="F232" s="2" t="s">
        <v>901</v>
      </c>
      <c r="G232" s="2" t="s">
        <v>30</v>
      </c>
      <c r="H232" s="2" t="s">
        <v>39</v>
      </c>
      <c r="I232" s="1">
        <v>0</v>
      </c>
      <c r="J232" s="3" t="s">
        <v>19</v>
      </c>
      <c r="K232" s="2" t="str">
        <f>J232*2073.00</f>
        <v>0</v>
      </c>
      <c r="L232" s="5"/>
    </row>
    <row r="233" spans="1:12" customHeight="1" ht="105" outlineLevel="4">
      <c r="A233" s="1"/>
      <c r="B233" s="1">
        <v>903318</v>
      </c>
      <c r="C233" s="1" t="s">
        <v>902</v>
      </c>
      <c r="D233" s="1" t="s">
        <v>903</v>
      </c>
      <c r="E233" s="2" t="s">
        <v>904</v>
      </c>
      <c r="F233" s="2" t="s">
        <v>905</v>
      </c>
      <c r="G233" s="2">
        <v>0</v>
      </c>
      <c r="H233" s="2" t="s">
        <v>24</v>
      </c>
      <c r="I233" s="1">
        <v>0</v>
      </c>
      <c r="J233" s="3" t="s">
        <v>19</v>
      </c>
      <c r="K233" s="2" t="str">
        <f>J233*5438.00</f>
        <v>0</v>
      </c>
      <c r="L233" s="5"/>
    </row>
    <row r="234" spans="1:12" customHeight="1" ht="105" outlineLevel="4">
      <c r="A234" s="1"/>
      <c r="B234" s="1">
        <v>818781</v>
      </c>
      <c r="C234" s="1" t="s">
        <v>906</v>
      </c>
      <c r="D234" s="1" t="s">
        <v>907</v>
      </c>
      <c r="E234" s="2" t="s">
        <v>908</v>
      </c>
      <c r="F234" s="2" t="s">
        <v>561</v>
      </c>
      <c r="G234" s="2" t="s">
        <v>39</v>
      </c>
      <c r="H234" s="2" t="s">
        <v>25</v>
      </c>
      <c r="I234" s="1">
        <v>0</v>
      </c>
      <c r="J234" s="3" t="s">
        <v>19</v>
      </c>
      <c r="K234" s="2" t="str">
        <f>J234*298.00</f>
        <v>0</v>
      </c>
      <c r="L234" s="5"/>
    </row>
    <row r="235" spans="1:12" customHeight="1" ht="105" outlineLevel="4">
      <c r="A235" s="1"/>
      <c r="B235" s="1">
        <v>903319</v>
      </c>
      <c r="C235" s="1" t="s">
        <v>909</v>
      </c>
      <c r="D235" s="1" t="s">
        <v>910</v>
      </c>
      <c r="E235" s="2" t="s">
        <v>911</v>
      </c>
      <c r="F235" s="2" t="s">
        <v>912</v>
      </c>
      <c r="G235" s="2" t="s">
        <v>55</v>
      </c>
      <c r="H235" s="2" t="s">
        <v>39</v>
      </c>
      <c r="I235" s="1">
        <v>0</v>
      </c>
      <c r="J235" s="3" t="s">
        <v>19</v>
      </c>
      <c r="K235" s="2" t="str">
        <f>J235*385.00</f>
        <v>0</v>
      </c>
      <c r="L235" s="5"/>
    </row>
    <row r="236" spans="1:12" customHeight="1" ht="105" outlineLevel="4">
      <c r="A236" s="1"/>
      <c r="B236" s="1">
        <v>903320</v>
      </c>
      <c r="C236" s="1" t="s">
        <v>913</v>
      </c>
      <c r="D236" s="1" t="s">
        <v>914</v>
      </c>
      <c r="E236" s="2" t="s">
        <v>915</v>
      </c>
      <c r="F236" s="2" t="s">
        <v>916</v>
      </c>
      <c r="G236" s="2" t="s">
        <v>55</v>
      </c>
      <c r="H236" s="2" t="s">
        <v>39</v>
      </c>
      <c r="I236" s="1">
        <v>0</v>
      </c>
      <c r="J236" s="3" t="s">
        <v>19</v>
      </c>
      <c r="K236" s="2" t="str">
        <f>J236*424.00</f>
        <v>0</v>
      </c>
      <c r="L236" s="5"/>
    </row>
    <row r="237" spans="1:12" customHeight="1" ht="105" outlineLevel="4">
      <c r="A237" s="1"/>
      <c r="B237" s="1">
        <v>903321</v>
      </c>
      <c r="C237" s="1" t="s">
        <v>917</v>
      </c>
      <c r="D237" s="1" t="s">
        <v>918</v>
      </c>
      <c r="E237" s="2" t="s">
        <v>919</v>
      </c>
      <c r="F237" s="2" t="s">
        <v>557</v>
      </c>
      <c r="G237" s="2" t="s">
        <v>39</v>
      </c>
      <c r="H237" s="2" t="s">
        <v>25</v>
      </c>
      <c r="I237" s="1">
        <v>0</v>
      </c>
      <c r="J237" s="3" t="s">
        <v>19</v>
      </c>
      <c r="K237" s="2" t="str">
        <f>J237*468.00</f>
        <v>0</v>
      </c>
      <c r="L237" s="5"/>
    </row>
    <row r="238" spans="1:12" customHeight="1" ht="105" outlineLevel="4">
      <c r="A238" s="1"/>
      <c r="B238" s="1">
        <v>903322</v>
      </c>
      <c r="C238" s="1" t="s">
        <v>920</v>
      </c>
      <c r="D238" s="1" t="s">
        <v>921</v>
      </c>
      <c r="E238" s="2" t="s">
        <v>922</v>
      </c>
      <c r="F238" s="2" t="s">
        <v>557</v>
      </c>
      <c r="G238" s="2" t="s">
        <v>55</v>
      </c>
      <c r="H238" s="2" t="s">
        <v>17</v>
      </c>
      <c r="I238" s="1">
        <v>0</v>
      </c>
      <c r="J238" s="3" t="s">
        <v>19</v>
      </c>
      <c r="K238" s="2" t="str">
        <f>J238*468.00</f>
        <v>0</v>
      </c>
      <c r="L238" s="5"/>
    </row>
    <row r="239" spans="1:12" customHeight="1" ht="105" outlineLevel="4">
      <c r="A239" s="1"/>
      <c r="B239" s="1">
        <v>903323</v>
      </c>
      <c r="C239" s="1" t="s">
        <v>923</v>
      </c>
      <c r="D239" s="1" t="s">
        <v>924</v>
      </c>
      <c r="E239" s="2" t="s">
        <v>925</v>
      </c>
      <c r="F239" s="2" t="s">
        <v>926</v>
      </c>
      <c r="G239" s="2" t="s">
        <v>55</v>
      </c>
      <c r="H239" s="2" t="s">
        <v>25</v>
      </c>
      <c r="I239" s="1">
        <v>0</v>
      </c>
      <c r="J239" s="3" t="s">
        <v>19</v>
      </c>
      <c r="K239" s="2" t="str">
        <f>J239*606.00</f>
        <v>0</v>
      </c>
      <c r="L239" s="5"/>
    </row>
    <row r="240" spans="1:12" customHeight="1" ht="105" outlineLevel="4">
      <c r="A240" s="1"/>
      <c r="B240" s="1">
        <v>903324</v>
      </c>
      <c r="C240" s="1" t="s">
        <v>927</v>
      </c>
      <c r="D240" s="1" t="s">
        <v>928</v>
      </c>
      <c r="E240" s="2" t="s">
        <v>929</v>
      </c>
      <c r="F240" s="2" t="s">
        <v>930</v>
      </c>
      <c r="G240" s="2" t="s">
        <v>30</v>
      </c>
      <c r="H240" s="2" t="s">
        <v>39</v>
      </c>
      <c r="I240" s="1">
        <v>0</v>
      </c>
      <c r="J240" s="3" t="s">
        <v>19</v>
      </c>
      <c r="K240" s="2" t="str">
        <f>J240*991.00</f>
        <v>0</v>
      </c>
      <c r="L240" s="5"/>
    </row>
    <row r="241" spans="1:12" customHeight="1" ht="105" outlineLevel="4">
      <c r="A241" s="1"/>
      <c r="B241" s="1">
        <v>903325</v>
      </c>
      <c r="C241" s="1" t="s">
        <v>931</v>
      </c>
      <c r="D241" s="1" t="s">
        <v>932</v>
      </c>
      <c r="E241" s="2" t="s">
        <v>933</v>
      </c>
      <c r="F241" s="2" t="s">
        <v>934</v>
      </c>
      <c r="G241" s="2" t="s">
        <v>30</v>
      </c>
      <c r="H241" s="2" t="s">
        <v>24</v>
      </c>
      <c r="I241" s="1">
        <v>0</v>
      </c>
      <c r="J241" s="3" t="s">
        <v>19</v>
      </c>
      <c r="K241" s="2" t="str">
        <f>J241*1126.00</f>
        <v>0</v>
      </c>
      <c r="L241" s="5"/>
    </row>
    <row r="242" spans="1:12" customHeight="1" ht="105" outlineLevel="4">
      <c r="A242" s="1"/>
      <c r="B242" s="1">
        <v>903326</v>
      </c>
      <c r="C242" s="1" t="s">
        <v>935</v>
      </c>
      <c r="D242" s="1" t="s">
        <v>936</v>
      </c>
      <c r="E242" s="2" t="s">
        <v>937</v>
      </c>
      <c r="F242" s="2" t="s">
        <v>938</v>
      </c>
      <c r="G242" s="2">
        <v>8</v>
      </c>
      <c r="H242" s="2" t="s">
        <v>39</v>
      </c>
      <c r="I242" s="1">
        <v>0</v>
      </c>
      <c r="J242" s="3" t="s">
        <v>19</v>
      </c>
      <c r="K242" s="2" t="str">
        <f>J242*2167.00</f>
        <v>0</v>
      </c>
      <c r="L242" s="5"/>
    </row>
    <row r="243" spans="1:12" customHeight="1" ht="105" outlineLevel="4">
      <c r="A243" s="1"/>
      <c r="B243" s="1">
        <v>903327</v>
      </c>
      <c r="C243" s="1" t="s">
        <v>939</v>
      </c>
      <c r="D243" s="1" t="s">
        <v>940</v>
      </c>
      <c r="E243" s="2" t="s">
        <v>941</v>
      </c>
      <c r="F243" s="2" t="s">
        <v>942</v>
      </c>
      <c r="G243" s="2">
        <v>0</v>
      </c>
      <c r="H243" s="2" t="s">
        <v>24</v>
      </c>
      <c r="I243" s="1">
        <v>0</v>
      </c>
      <c r="J243" s="3" t="s">
        <v>19</v>
      </c>
      <c r="K243" s="2" t="str">
        <f>J243*4932.00</f>
        <v>0</v>
      </c>
      <c r="L243" s="5"/>
    </row>
    <row r="244" spans="1:12" customHeight="1" ht="105" outlineLevel="4">
      <c r="A244" s="1"/>
      <c r="B244" s="1">
        <v>903328</v>
      </c>
      <c r="C244" s="1" t="s">
        <v>943</v>
      </c>
      <c r="D244" s="1" t="s">
        <v>944</v>
      </c>
      <c r="E244" s="2" t="s">
        <v>945</v>
      </c>
      <c r="F244" s="2" t="s">
        <v>946</v>
      </c>
      <c r="G244" s="2" t="s">
        <v>30</v>
      </c>
      <c r="H244" s="2" t="s">
        <v>39</v>
      </c>
      <c r="I244" s="1">
        <v>0</v>
      </c>
      <c r="J244" s="3" t="s">
        <v>19</v>
      </c>
      <c r="K244" s="2" t="str">
        <f>J244*284.00</f>
        <v>0</v>
      </c>
      <c r="L244" s="5"/>
    </row>
    <row r="245" spans="1:12" customHeight="1" ht="105" outlineLevel="4">
      <c r="A245" s="1"/>
      <c r="B245" s="1">
        <v>903329</v>
      </c>
      <c r="C245" s="1" t="s">
        <v>947</v>
      </c>
      <c r="D245" s="1" t="s">
        <v>948</v>
      </c>
      <c r="E245" s="2" t="s">
        <v>949</v>
      </c>
      <c r="F245" s="2" t="s">
        <v>950</v>
      </c>
      <c r="G245" s="2" t="s">
        <v>30</v>
      </c>
      <c r="H245" s="2" t="s">
        <v>39</v>
      </c>
      <c r="I245" s="1">
        <v>0</v>
      </c>
      <c r="J245" s="3" t="s">
        <v>19</v>
      </c>
      <c r="K245" s="2" t="str">
        <f>J245*506.00</f>
        <v>0</v>
      </c>
      <c r="L245" s="5"/>
    </row>
    <row r="246" spans="1:12" customHeight="1" ht="105" outlineLevel="4">
      <c r="A246" s="1"/>
      <c r="B246" s="1">
        <v>903330</v>
      </c>
      <c r="C246" s="1" t="s">
        <v>951</v>
      </c>
      <c r="D246" s="1" t="s">
        <v>952</v>
      </c>
      <c r="E246" s="2" t="s">
        <v>953</v>
      </c>
      <c r="F246" s="2" t="s">
        <v>954</v>
      </c>
      <c r="G246" s="2" t="s">
        <v>30</v>
      </c>
      <c r="H246" s="2" t="s">
        <v>39</v>
      </c>
      <c r="I246" s="1">
        <v>0</v>
      </c>
      <c r="J246" s="3" t="s">
        <v>19</v>
      </c>
      <c r="K246" s="2" t="str">
        <f>J246*660.00</f>
        <v>0</v>
      </c>
      <c r="L246" s="5"/>
    </row>
    <row r="247" spans="1:12" customHeight="1" ht="105" outlineLevel="4">
      <c r="A247" s="1"/>
      <c r="B247" s="1">
        <v>903331</v>
      </c>
      <c r="C247" s="1" t="s">
        <v>955</v>
      </c>
      <c r="D247" s="1" t="s">
        <v>956</v>
      </c>
      <c r="E247" s="2" t="s">
        <v>957</v>
      </c>
      <c r="F247" s="2" t="s">
        <v>958</v>
      </c>
      <c r="G247" s="2">
        <v>5</v>
      </c>
      <c r="H247" s="2" t="s">
        <v>39</v>
      </c>
      <c r="I247" s="1">
        <v>0</v>
      </c>
      <c r="J247" s="3" t="s">
        <v>19</v>
      </c>
      <c r="K247" s="2" t="str">
        <f>J247*1256.00</f>
        <v>0</v>
      </c>
      <c r="L247" s="5"/>
    </row>
    <row r="248" spans="1:12" customHeight="1" ht="105" outlineLevel="4">
      <c r="A248" s="1"/>
      <c r="B248" s="1">
        <v>818795</v>
      </c>
      <c r="C248" s="1" t="s">
        <v>959</v>
      </c>
      <c r="D248" s="1" t="s">
        <v>960</v>
      </c>
      <c r="E248" s="2" t="s">
        <v>961</v>
      </c>
      <c r="F248" s="2" t="s">
        <v>962</v>
      </c>
      <c r="G248" s="2">
        <v>4</v>
      </c>
      <c r="H248" s="2" t="s">
        <v>24</v>
      </c>
      <c r="I248" s="1">
        <v>0</v>
      </c>
      <c r="J248" s="3" t="s">
        <v>19</v>
      </c>
      <c r="K248" s="2" t="str">
        <f>J248*2223.00</f>
        <v>0</v>
      </c>
      <c r="L248" s="5"/>
    </row>
    <row r="249" spans="1:12" customHeight="1" ht="105" outlineLevel="4">
      <c r="A249" s="1"/>
      <c r="B249" s="1">
        <v>903332</v>
      </c>
      <c r="C249" s="1" t="s">
        <v>963</v>
      </c>
      <c r="D249" s="1" t="s">
        <v>964</v>
      </c>
      <c r="E249" s="2" t="s">
        <v>965</v>
      </c>
      <c r="F249" s="2" t="s">
        <v>966</v>
      </c>
      <c r="G249" s="2">
        <v>1</v>
      </c>
      <c r="H249" s="2" t="s">
        <v>55</v>
      </c>
      <c r="I249" s="1">
        <v>0</v>
      </c>
      <c r="J249" s="3" t="s">
        <v>19</v>
      </c>
      <c r="K249" s="2" t="str">
        <f>J249*4486.00</f>
        <v>0</v>
      </c>
      <c r="L249" s="5"/>
    </row>
    <row r="250" spans="1:12" customHeight="1" ht="105" outlineLevel="4">
      <c r="A250" s="1"/>
      <c r="B250" s="1">
        <v>903333</v>
      </c>
      <c r="C250" s="1" t="s">
        <v>967</v>
      </c>
      <c r="D250" s="1" t="s">
        <v>968</v>
      </c>
      <c r="E250" s="2" t="s">
        <v>969</v>
      </c>
      <c r="F250" s="2" t="s">
        <v>970</v>
      </c>
      <c r="G250" s="2">
        <v>0</v>
      </c>
      <c r="H250" s="2">
        <v>10</v>
      </c>
      <c r="I250" s="1">
        <v>0</v>
      </c>
      <c r="J250" s="3" t="s">
        <v>19</v>
      </c>
      <c r="K250" s="2" t="str">
        <f>J250*8001.00</f>
        <v>0</v>
      </c>
      <c r="L250" s="5"/>
    </row>
    <row r="251" spans="1:12" customHeight="1" ht="105" outlineLevel="4">
      <c r="A251" s="1"/>
      <c r="B251" s="1">
        <v>903334</v>
      </c>
      <c r="C251" s="1" t="s">
        <v>971</v>
      </c>
      <c r="D251" s="1" t="s">
        <v>972</v>
      </c>
      <c r="E251" s="2" t="s">
        <v>973</v>
      </c>
      <c r="F251" s="2" t="s">
        <v>974</v>
      </c>
      <c r="G251" s="2" t="s">
        <v>55</v>
      </c>
      <c r="H251" s="2" t="s">
        <v>39</v>
      </c>
      <c r="I251" s="1">
        <v>0</v>
      </c>
      <c r="J251" s="3" t="s">
        <v>19</v>
      </c>
      <c r="K251" s="2" t="str">
        <f>J251*88.00</f>
        <v>0</v>
      </c>
      <c r="L251" s="5"/>
    </row>
    <row r="252" spans="1:12" customHeight="1" ht="105" outlineLevel="4">
      <c r="A252" s="1"/>
      <c r="B252" s="1">
        <v>903335</v>
      </c>
      <c r="C252" s="1" t="s">
        <v>975</v>
      </c>
      <c r="D252" s="1" t="s">
        <v>976</v>
      </c>
      <c r="E252" s="2" t="s">
        <v>977</v>
      </c>
      <c r="F252" s="2" t="s">
        <v>213</v>
      </c>
      <c r="G252" s="2" t="s">
        <v>30</v>
      </c>
      <c r="H252" s="2" t="s">
        <v>25</v>
      </c>
      <c r="I252" s="1">
        <v>0</v>
      </c>
      <c r="J252" s="3" t="s">
        <v>19</v>
      </c>
      <c r="K252" s="2" t="str">
        <f>J252*49.00</f>
        <v>0</v>
      </c>
      <c r="L252" s="5"/>
    </row>
    <row r="253" spans="1:12" customHeight="1" ht="105" outlineLevel="4">
      <c r="A253" s="1"/>
      <c r="B253" s="1">
        <v>903336</v>
      </c>
      <c r="C253" s="1" t="s">
        <v>978</v>
      </c>
      <c r="D253" s="1" t="s">
        <v>979</v>
      </c>
      <c r="E253" s="2" t="s">
        <v>980</v>
      </c>
      <c r="F253" s="2" t="s">
        <v>981</v>
      </c>
      <c r="G253" s="2" t="s">
        <v>30</v>
      </c>
      <c r="H253" s="2" t="s">
        <v>39</v>
      </c>
      <c r="I253" s="1">
        <v>0</v>
      </c>
      <c r="J253" s="3" t="s">
        <v>19</v>
      </c>
      <c r="K253" s="2" t="str">
        <f>J253*93.00</f>
        <v>0</v>
      </c>
      <c r="L253" s="5"/>
    </row>
    <row r="254" spans="1:12" customHeight="1" ht="105" outlineLevel="4">
      <c r="A254" s="1"/>
      <c r="B254" s="1">
        <v>818801</v>
      </c>
      <c r="C254" s="1" t="s">
        <v>982</v>
      </c>
      <c r="D254" s="1" t="s">
        <v>983</v>
      </c>
      <c r="E254" s="2" t="s">
        <v>984</v>
      </c>
      <c r="F254" s="2" t="s">
        <v>985</v>
      </c>
      <c r="G254" s="2" t="s">
        <v>39</v>
      </c>
      <c r="H254" s="2" t="s">
        <v>18</v>
      </c>
      <c r="I254" s="1">
        <v>0</v>
      </c>
      <c r="J254" s="3" t="s">
        <v>19</v>
      </c>
      <c r="K254" s="2" t="str">
        <f>J254*30.00</f>
        <v>0</v>
      </c>
      <c r="L254" s="5"/>
    </row>
    <row r="255" spans="1:12" customHeight="1" ht="105" outlineLevel="4">
      <c r="A255" s="1"/>
      <c r="B255" s="1">
        <v>903337</v>
      </c>
      <c r="C255" s="1" t="s">
        <v>986</v>
      </c>
      <c r="D255" s="1" t="s">
        <v>987</v>
      </c>
      <c r="E255" s="2" t="s">
        <v>988</v>
      </c>
      <c r="F255" s="2" t="s">
        <v>588</v>
      </c>
      <c r="G255" s="2" t="s">
        <v>24</v>
      </c>
      <c r="H255" s="2" t="s">
        <v>25</v>
      </c>
      <c r="I255" s="1">
        <v>0</v>
      </c>
      <c r="J255" s="3" t="s">
        <v>19</v>
      </c>
      <c r="K255" s="2" t="str">
        <f>J255*55.00</f>
        <v>0</v>
      </c>
      <c r="L255" s="5"/>
    </row>
    <row r="256" spans="1:12" customHeight="1" ht="105" outlineLevel="4">
      <c r="A256" s="1"/>
      <c r="B256" s="1">
        <v>818803</v>
      </c>
      <c r="C256" s="1" t="s">
        <v>989</v>
      </c>
      <c r="D256" s="1" t="s">
        <v>990</v>
      </c>
      <c r="E256" s="2" t="s">
        <v>991</v>
      </c>
      <c r="F256" s="2" t="s">
        <v>135</v>
      </c>
      <c r="G256" s="2" t="s">
        <v>39</v>
      </c>
      <c r="H256" s="2" t="s">
        <v>39</v>
      </c>
      <c r="I256" s="1">
        <v>0</v>
      </c>
      <c r="J256" s="3" t="s">
        <v>19</v>
      </c>
      <c r="K256" s="2" t="str">
        <f>J256*35.00</f>
        <v>0</v>
      </c>
      <c r="L256" s="5"/>
    </row>
    <row r="257" spans="1:12" customHeight="1" ht="105" outlineLevel="4">
      <c r="A257" s="1"/>
      <c r="B257" s="1">
        <v>818804</v>
      </c>
      <c r="C257" s="1" t="s">
        <v>992</v>
      </c>
      <c r="D257" s="1" t="s">
        <v>993</v>
      </c>
      <c r="E257" s="2" t="s">
        <v>994</v>
      </c>
      <c r="F257" s="2" t="s">
        <v>147</v>
      </c>
      <c r="G257" s="2" t="s">
        <v>55</v>
      </c>
      <c r="H257" s="2" t="s">
        <v>39</v>
      </c>
      <c r="I257" s="1">
        <v>0</v>
      </c>
      <c r="J257" s="3" t="s">
        <v>19</v>
      </c>
      <c r="K257" s="2" t="str">
        <f>J257*53.00</f>
        <v>0</v>
      </c>
      <c r="L257" s="5"/>
    </row>
    <row r="258" spans="1:12" customHeight="1" ht="105" outlineLevel="4">
      <c r="A258" s="1"/>
      <c r="B258" s="1">
        <v>903338</v>
      </c>
      <c r="C258" s="1" t="s">
        <v>995</v>
      </c>
      <c r="D258" s="1" t="s">
        <v>996</v>
      </c>
      <c r="E258" s="2" t="s">
        <v>997</v>
      </c>
      <c r="F258" s="2" t="s">
        <v>998</v>
      </c>
      <c r="G258" s="2" t="s">
        <v>55</v>
      </c>
      <c r="H258" s="2" t="s">
        <v>39</v>
      </c>
      <c r="I258" s="1">
        <v>0</v>
      </c>
      <c r="J258" s="3" t="s">
        <v>19</v>
      </c>
      <c r="K258" s="2" t="str">
        <f>J258*69.00</f>
        <v>0</v>
      </c>
      <c r="L258" s="5"/>
    </row>
    <row r="259" spans="1:12" outlineLevel="4">
      <c r="A259" s="1"/>
      <c r="B259" s="1">
        <v>929683</v>
      </c>
      <c r="C259" s="1" t="s">
        <v>999</v>
      </c>
      <c r="D259" s="1" t="s">
        <v>1000</v>
      </c>
      <c r="E259" s="2" t="s">
        <v>1001</v>
      </c>
      <c r="F259" s="2" t="s">
        <v>1002</v>
      </c>
      <c r="G259" s="2">
        <v>8</v>
      </c>
      <c r="H259" s="2">
        <v>0</v>
      </c>
      <c r="I259" s="1">
        <v>0</v>
      </c>
      <c r="J259" s="3" t="s">
        <v>19</v>
      </c>
      <c r="K259" s="2" t="str">
        <f>J259*835.00</f>
        <v>0</v>
      </c>
      <c r="L259" s="5"/>
    </row>
    <row r="260" spans="1:12" outlineLevel="4">
      <c r="A260" s="1"/>
      <c r="B260" s="1">
        <v>929684</v>
      </c>
      <c r="C260" s="1" t="s">
        <v>1003</v>
      </c>
      <c r="D260" s="1" t="s">
        <v>1004</v>
      </c>
      <c r="E260" s="2" t="s">
        <v>1005</v>
      </c>
      <c r="F260" s="2" t="s">
        <v>1006</v>
      </c>
      <c r="G260" s="2">
        <v>0</v>
      </c>
      <c r="H260" s="2">
        <v>0</v>
      </c>
      <c r="I260" s="1">
        <v>0</v>
      </c>
      <c r="J260" s="3" t="s">
        <v>19</v>
      </c>
      <c r="K260" s="2" t="str">
        <f>J260*1298.00</f>
        <v>0</v>
      </c>
      <c r="L260" s="5"/>
    </row>
    <row r="261" spans="1:12" outlineLevel="4">
      <c r="A261" s="1"/>
      <c r="B261" s="1">
        <v>954406</v>
      </c>
      <c r="C261" s="1" t="s">
        <v>1007</v>
      </c>
      <c r="D261" s="1" t="s">
        <v>1008</v>
      </c>
      <c r="E261" s="2" t="s">
        <v>1009</v>
      </c>
      <c r="F261" s="2" t="s">
        <v>1010</v>
      </c>
      <c r="G261" s="2">
        <v>7</v>
      </c>
      <c r="H261" s="2">
        <v>0</v>
      </c>
      <c r="I261" s="1">
        <v>0</v>
      </c>
      <c r="J261" s="3" t="s">
        <v>19</v>
      </c>
      <c r="K261" s="2" t="str">
        <f>J261*2907.00</f>
        <v>0</v>
      </c>
      <c r="L261" s="5"/>
    </row>
    <row r="262" spans="1:12" outlineLevel="4">
      <c r="A262" s="1"/>
      <c r="B262" s="1">
        <v>954407</v>
      </c>
      <c r="C262" s="1" t="s">
        <v>1011</v>
      </c>
      <c r="D262" s="1" t="s">
        <v>1012</v>
      </c>
      <c r="E262" s="2" t="s">
        <v>1013</v>
      </c>
      <c r="F262" s="2" t="s">
        <v>1014</v>
      </c>
      <c r="G262" s="2">
        <v>7</v>
      </c>
      <c r="H262" s="2">
        <v>0</v>
      </c>
      <c r="I262" s="1">
        <v>0</v>
      </c>
      <c r="J262" s="3" t="s">
        <v>19</v>
      </c>
      <c r="K262" s="2" t="str">
        <f>J262*4352.00</f>
        <v>0</v>
      </c>
      <c r="L262" s="5"/>
    </row>
    <row r="263" spans="1:12" customHeight="1" ht="105" outlineLevel="4">
      <c r="A263" s="1"/>
      <c r="B263" s="1">
        <v>903339</v>
      </c>
      <c r="C263" s="1" t="s">
        <v>1015</v>
      </c>
      <c r="D263" s="1" t="s">
        <v>1016</v>
      </c>
      <c r="E263" s="2" t="s">
        <v>1017</v>
      </c>
      <c r="F263" s="2" t="s">
        <v>1018</v>
      </c>
      <c r="G263" s="2" t="s">
        <v>30</v>
      </c>
      <c r="H263" s="2" t="s">
        <v>39</v>
      </c>
      <c r="I263" s="1">
        <v>0</v>
      </c>
      <c r="J263" s="3" t="s">
        <v>19</v>
      </c>
      <c r="K263" s="2" t="str">
        <f>J263*629.00</f>
        <v>0</v>
      </c>
      <c r="L263" s="5"/>
    </row>
    <row r="264" spans="1:12" customHeight="1" ht="105" outlineLevel="4">
      <c r="A264" s="1"/>
      <c r="B264" s="1">
        <v>903340</v>
      </c>
      <c r="C264" s="1" t="s">
        <v>1019</v>
      </c>
      <c r="D264" s="1" t="s">
        <v>1020</v>
      </c>
      <c r="E264" s="2" t="s">
        <v>1021</v>
      </c>
      <c r="F264" s="2" t="s">
        <v>1022</v>
      </c>
      <c r="G264" s="2">
        <v>10</v>
      </c>
      <c r="H264" s="2" t="s">
        <v>39</v>
      </c>
      <c r="I264" s="1">
        <v>0</v>
      </c>
      <c r="J264" s="3" t="s">
        <v>19</v>
      </c>
      <c r="K264" s="2" t="str">
        <f>J264*700.00</f>
        <v>0</v>
      </c>
      <c r="L264" s="5"/>
    </row>
    <row r="265" spans="1:12" customHeight="1" ht="105" outlineLevel="4">
      <c r="A265" s="1"/>
      <c r="B265" s="1">
        <v>903341</v>
      </c>
      <c r="C265" s="1" t="s">
        <v>1023</v>
      </c>
      <c r="D265" s="1" t="s">
        <v>1024</v>
      </c>
      <c r="E265" s="2" t="s">
        <v>1025</v>
      </c>
      <c r="F265" s="2" t="s">
        <v>1026</v>
      </c>
      <c r="G265" s="2">
        <v>0</v>
      </c>
      <c r="H265" s="2">
        <v>0</v>
      </c>
      <c r="I265" s="1">
        <v>0</v>
      </c>
      <c r="J265" s="3" t="s">
        <v>19</v>
      </c>
      <c r="K265" s="2" t="str">
        <f>J265*233.00</f>
        <v>0</v>
      </c>
      <c r="L265" s="5"/>
    </row>
    <row r="266" spans="1:12" customHeight="1" ht="105" outlineLevel="4">
      <c r="A266" s="1"/>
      <c r="B266" s="1">
        <v>903342</v>
      </c>
      <c r="C266" s="1" t="s">
        <v>1027</v>
      </c>
      <c r="D266" s="1" t="s">
        <v>1028</v>
      </c>
      <c r="E266" s="2" t="s">
        <v>1029</v>
      </c>
      <c r="F266" s="2" t="s">
        <v>522</v>
      </c>
      <c r="G266" s="2" t="s">
        <v>30</v>
      </c>
      <c r="H266" s="2" t="s">
        <v>39</v>
      </c>
      <c r="I266" s="1">
        <v>0</v>
      </c>
      <c r="J266" s="3" t="s">
        <v>19</v>
      </c>
      <c r="K266" s="2" t="str">
        <f>J266*293.00</f>
        <v>0</v>
      </c>
      <c r="L266" s="5"/>
    </row>
    <row r="267" spans="1:12" customHeight="1" ht="105" outlineLevel="4">
      <c r="A267" s="1"/>
      <c r="B267" s="1">
        <v>903343</v>
      </c>
      <c r="C267" s="1" t="s">
        <v>1030</v>
      </c>
      <c r="D267" s="1" t="s">
        <v>1031</v>
      </c>
      <c r="E267" s="2" t="s">
        <v>1032</v>
      </c>
      <c r="F267" s="2" t="s">
        <v>1033</v>
      </c>
      <c r="G267" s="2" t="s">
        <v>30</v>
      </c>
      <c r="H267" s="2" t="s">
        <v>39</v>
      </c>
      <c r="I267" s="1">
        <v>0</v>
      </c>
      <c r="J267" s="3" t="s">
        <v>19</v>
      </c>
      <c r="K267" s="2" t="str">
        <f>J267*520.00</f>
        <v>0</v>
      </c>
      <c r="L267" s="5"/>
    </row>
    <row r="268" spans="1:12" customHeight="1" ht="105" outlineLevel="4">
      <c r="A268" s="1"/>
      <c r="B268" s="1">
        <v>903344</v>
      </c>
      <c r="C268" s="1" t="s">
        <v>1034</v>
      </c>
      <c r="D268" s="1" t="s">
        <v>1035</v>
      </c>
      <c r="E268" s="2" t="s">
        <v>1036</v>
      </c>
      <c r="F268" s="2" t="s">
        <v>1026</v>
      </c>
      <c r="G268" s="2">
        <v>8</v>
      </c>
      <c r="H268" s="2" t="s">
        <v>39</v>
      </c>
      <c r="I268" s="1">
        <v>0</v>
      </c>
      <c r="J268" s="3" t="s">
        <v>19</v>
      </c>
      <c r="K268" s="2" t="str">
        <f>J268*233.00</f>
        <v>0</v>
      </c>
      <c r="L268" s="5"/>
    </row>
    <row r="269" spans="1:12" customHeight="1" ht="105" outlineLevel="4">
      <c r="A269" s="1"/>
      <c r="B269" s="1">
        <v>903345</v>
      </c>
      <c r="C269" s="1" t="s">
        <v>1037</v>
      </c>
      <c r="D269" s="1" t="s">
        <v>1038</v>
      </c>
      <c r="E269" s="2" t="s">
        <v>1039</v>
      </c>
      <c r="F269" s="2" t="s">
        <v>103</v>
      </c>
      <c r="G269" s="2" t="s">
        <v>30</v>
      </c>
      <c r="H269" s="2" t="s">
        <v>55</v>
      </c>
      <c r="I269" s="1">
        <v>0</v>
      </c>
      <c r="J269" s="3" t="s">
        <v>19</v>
      </c>
      <c r="K269" s="2" t="str">
        <f>J269*274.00</f>
        <v>0</v>
      </c>
      <c r="L269" s="5"/>
    </row>
    <row r="270" spans="1:12" customHeight="1" ht="105" outlineLevel="4">
      <c r="A270" s="1"/>
      <c r="B270" s="1">
        <v>903346</v>
      </c>
      <c r="C270" s="1" t="s">
        <v>1040</v>
      </c>
      <c r="D270" s="1" t="s">
        <v>1041</v>
      </c>
      <c r="E270" s="2" t="s">
        <v>1042</v>
      </c>
      <c r="F270" s="2" t="s">
        <v>371</v>
      </c>
      <c r="G270" s="2">
        <v>7</v>
      </c>
      <c r="H270" s="2" t="s">
        <v>24</v>
      </c>
      <c r="I270" s="1">
        <v>0</v>
      </c>
      <c r="J270" s="3" t="s">
        <v>19</v>
      </c>
      <c r="K270" s="2" t="str">
        <f>J270*483.00</f>
        <v>0</v>
      </c>
      <c r="L270" s="5"/>
    </row>
    <row r="271" spans="1:12" customHeight="1" ht="105" outlineLevel="4">
      <c r="A271" s="1"/>
      <c r="B271" s="1">
        <v>903347</v>
      </c>
      <c r="C271" s="1" t="s">
        <v>1043</v>
      </c>
      <c r="D271" s="1" t="s">
        <v>1044</v>
      </c>
      <c r="E271" s="2" t="s">
        <v>1045</v>
      </c>
      <c r="F271" s="2" t="s">
        <v>1046</v>
      </c>
      <c r="G271" s="2">
        <v>0</v>
      </c>
      <c r="H271" s="2" t="s">
        <v>17</v>
      </c>
      <c r="I271" s="1">
        <v>0</v>
      </c>
      <c r="J271" s="3" t="s">
        <v>19</v>
      </c>
      <c r="K271" s="2" t="str">
        <f>J271*92.00</f>
        <v>0</v>
      </c>
      <c r="L271" s="5"/>
    </row>
    <row r="272" spans="1:12" customHeight="1" ht="105" outlineLevel="4">
      <c r="A272" s="1"/>
      <c r="B272" s="1">
        <v>903348</v>
      </c>
      <c r="C272" s="1" t="s">
        <v>1047</v>
      </c>
      <c r="D272" s="1" t="s">
        <v>1048</v>
      </c>
      <c r="E272" s="2" t="s">
        <v>1049</v>
      </c>
      <c r="F272" s="2" t="s">
        <v>1050</v>
      </c>
      <c r="G272" s="2">
        <v>1</v>
      </c>
      <c r="H272" s="2" t="s">
        <v>24</v>
      </c>
      <c r="I272" s="1">
        <v>0</v>
      </c>
      <c r="J272" s="3" t="s">
        <v>19</v>
      </c>
      <c r="K272" s="2" t="str">
        <f>J272*118.00</f>
        <v>0</v>
      </c>
      <c r="L272" s="5"/>
    </row>
    <row r="273" spans="1:12" customHeight="1" ht="105" outlineLevel="4">
      <c r="A273" s="1"/>
      <c r="B273" s="1">
        <v>903349</v>
      </c>
      <c r="C273" s="1" t="s">
        <v>1051</v>
      </c>
      <c r="D273" s="1" t="s">
        <v>1052</v>
      </c>
      <c r="E273" s="2" t="s">
        <v>1053</v>
      </c>
      <c r="F273" s="2" t="s">
        <v>1054</v>
      </c>
      <c r="G273" s="2" t="s">
        <v>55</v>
      </c>
      <c r="H273" s="2" t="s">
        <v>39</v>
      </c>
      <c r="I273" s="1">
        <v>0</v>
      </c>
      <c r="J273" s="3" t="s">
        <v>19</v>
      </c>
      <c r="K273" s="2" t="str">
        <f>J273*107.00</f>
        <v>0</v>
      </c>
      <c r="L273" s="5"/>
    </row>
    <row r="274" spans="1:12" customHeight="1" ht="105" outlineLevel="4">
      <c r="A274" s="1"/>
      <c r="B274" s="1">
        <v>818822</v>
      </c>
      <c r="C274" s="1" t="s">
        <v>1055</v>
      </c>
      <c r="D274" s="1" t="s">
        <v>1056</v>
      </c>
      <c r="E274" s="2" t="s">
        <v>1057</v>
      </c>
      <c r="F274" s="2" t="s">
        <v>1058</v>
      </c>
      <c r="G274" s="2" t="s">
        <v>39</v>
      </c>
      <c r="H274" s="2" t="s">
        <v>18</v>
      </c>
      <c r="I274" s="1">
        <v>0</v>
      </c>
      <c r="J274" s="3" t="s">
        <v>19</v>
      </c>
      <c r="K274" s="2" t="str">
        <f>J274*11.00</f>
        <v>0</v>
      </c>
      <c r="L274" s="5"/>
    </row>
    <row r="275" spans="1:12" customHeight="1" ht="105" outlineLevel="4">
      <c r="A275" s="1"/>
      <c r="B275" s="1">
        <v>818823</v>
      </c>
      <c r="C275" s="1" t="s">
        <v>1059</v>
      </c>
      <c r="D275" s="1" t="s">
        <v>1060</v>
      </c>
      <c r="E275" s="2" t="s">
        <v>1061</v>
      </c>
      <c r="F275" s="2" t="s">
        <v>83</v>
      </c>
      <c r="G275" s="2" t="s">
        <v>39</v>
      </c>
      <c r="H275" s="2" t="s">
        <v>25</v>
      </c>
      <c r="I275" s="1">
        <v>0</v>
      </c>
      <c r="J275" s="3" t="s">
        <v>19</v>
      </c>
      <c r="K275" s="2" t="str">
        <f>J275*15.00</f>
        <v>0</v>
      </c>
      <c r="L275" s="5"/>
    </row>
    <row r="276" spans="1:12" customHeight="1" ht="105" outlineLevel="4">
      <c r="A276" s="1"/>
      <c r="B276" s="1">
        <v>818824</v>
      </c>
      <c r="C276" s="1" t="s">
        <v>1062</v>
      </c>
      <c r="D276" s="1" t="s">
        <v>1063</v>
      </c>
      <c r="E276" s="2" t="s">
        <v>1064</v>
      </c>
      <c r="F276" s="2" t="s">
        <v>1065</v>
      </c>
      <c r="G276" s="2" t="s">
        <v>24</v>
      </c>
      <c r="H276" s="2" t="s">
        <v>25</v>
      </c>
      <c r="I276" s="1">
        <v>0</v>
      </c>
      <c r="J276" s="3" t="s">
        <v>19</v>
      </c>
      <c r="K276" s="2" t="str">
        <f>J276*27.00</f>
        <v>0</v>
      </c>
      <c r="L276" s="5"/>
    </row>
    <row r="277" spans="1:12" customHeight="1" ht="105" outlineLevel="4">
      <c r="A277" s="1"/>
      <c r="B277" s="1">
        <v>903350</v>
      </c>
      <c r="C277" s="1" t="s">
        <v>1066</v>
      </c>
      <c r="D277" s="1" t="s">
        <v>1067</v>
      </c>
      <c r="E277" s="2" t="s">
        <v>1068</v>
      </c>
      <c r="F277" s="2" t="s">
        <v>139</v>
      </c>
      <c r="G277" s="2" t="s">
        <v>30</v>
      </c>
      <c r="H277" s="2" t="s">
        <v>17</v>
      </c>
      <c r="I277" s="1">
        <v>0</v>
      </c>
      <c r="J277" s="3" t="s">
        <v>19</v>
      </c>
      <c r="K277" s="2" t="str">
        <f>J277*40.00</f>
        <v>0</v>
      </c>
      <c r="L277" s="5"/>
    </row>
    <row r="278" spans="1:12" customHeight="1" ht="105" outlineLevel="4">
      <c r="A278" s="1"/>
      <c r="B278" s="1">
        <v>903351</v>
      </c>
      <c r="C278" s="1" t="s">
        <v>1069</v>
      </c>
      <c r="D278" s="1" t="s">
        <v>1070</v>
      </c>
      <c r="E278" s="2" t="s">
        <v>1071</v>
      </c>
      <c r="F278" s="2" t="s">
        <v>95</v>
      </c>
      <c r="G278" s="2">
        <v>10</v>
      </c>
      <c r="H278" s="2" t="s">
        <v>39</v>
      </c>
      <c r="I278" s="1">
        <v>0</v>
      </c>
      <c r="J278" s="3" t="s">
        <v>19</v>
      </c>
      <c r="K278" s="2" t="str">
        <f>J278*71.00</f>
        <v>0</v>
      </c>
      <c r="L278" s="5"/>
    </row>
    <row r="279" spans="1:12" customHeight="1" ht="105" outlineLevel="4">
      <c r="A279" s="1"/>
      <c r="B279" s="1">
        <v>903352</v>
      </c>
      <c r="C279" s="1" t="s">
        <v>1072</v>
      </c>
      <c r="D279" s="1" t="s">
        <v>1073</v>
      </c>
      <c r="E279" s="2" t="s">
        <v>1074</v>
      </c>
      <c r="F279" s="2" t="s">
        <v>1075</v>
      </c>
      <c r="G279" s="2">
        <v>0</v>
      </c>
      <c r="H279" s="2" t="s">
        <v>39</v>
      </c>
      <c r="I279" s="1">
        <v>0</v>
      </c>
      <c r="J279" s="3" t="s">
        <v>19</v>
      </c>
      <c r="K279" s="2" t="str">
        <f>J279*136.00</f>
        <v>0</v>
      </c>
      <c r="L279" s="5"/>
    </row>
    <row r="280" spans="1:12" customHeight="1" ht="105" outlineLevel="4">
      <c r="A280" s="1"/>
      <c r="B280" s="1">
        <v>903353</v>
      </c>
      <c r="C280" s="1" t="s">
        <v>1076</v>
      </c>
      <c r="D280" s="1" t="s">
        <v>1077</v>
      </c>
      <c r="E280" s="2" t="s">
        <v>1078</v>
      </c>
      <c r="F280" s="2" t="s">
        <v>1079</v>
      </c>
      <c r="G280" s="2">
        <v>0</v>
      </c>
      <c r="H280" s="2">
        <v>0</v>
      </c>
      <c r="I280" s="1">
        <v>0</v>
      </c>
      <c r="J280" s="3" t="s">
        <v>19</v>
      </c>
      <c r="K280" s="2" t="str">
        <f>J280*428.00</f>
        <v>0</v>
      </c>
      <c r="L280" s="5"/>
    </row>
    <row r="281" spans="1:12" customHeight="1" ht="105" outlineLevel="4">
      <c r="A281" s="1"/>
      <c r="B281" s="1">
        <v>903354</v>
      </c>
      <c r="C281" s="1" t="s">
        <v>1080</v>
      </c>
      <c r="D281" s="1" t="s">
        <v>1081</v>
      </c>
      <c r="E281" s="2" t="s">
        <v>1082</v>
      </c>
      <c r="F281" s="2" t="s">
        <v>79</v>
      </c>
      <c r="G281" s="2" t="s">
        <v>24</v>
      </c>
      <c r="H281" s="2" t="s">
        <v>25</v>
      </c>
      <c r="I281" s="1">
        <v>0</v>
      </c>
      <c r="J281" s="3" t="s">
        <v>19</v>
      </c>
      <c r="K281" s="2" t="str">
        <f>J281*12.00</f>
        <v>0</v>
      </c>
      <c r="L281" s="5"/>
    </row>
    <row r="282" spans="1:12" customHeight="1" ht="105" outlineLevel="4">
      <c r="A282" s="1"/>
      <c r="B282" s="1">
        <v>903355</v>
      </c>
      <c r="C282" s="1" t="s">
        <v>1083</v>
      </c>
      <c r="D282" s="1" t="s">
        <v>1084</v>
      </c>
      <c r="E282" s="2" t="s">
        <v>1085</v>
      </c>
      <c r="F282" s="2" t="s">
        <v>119</v>
      </c>
      <c r="G282" s="2" t="s">
        <v>55</v>
      </c>
      <c r="H282" s="2" t="s">
        <v>17</v>
      </c>
      <c r="I282" s="1">
        <v>0</v>
      </c>
      <c r="J282" s="3" t="s">
        <v>19</v>
      </c>
      <c r="K282" s="2" t="str">
        <f>J282*17.00</f>
        <v>0</v>
      </c>
      <c r="L282" s="5"/>
    </row>
    <row r="283" spans="1:12" customHeight="1" ht="105" outlineLevel="4">
      <c r="A283" s="1"/>
      <c r="B283" s="1">
        <v>903356</v>
      </c>
      <c r="C283" s="1" t="s">
        <v>1086</v>
      </c>
      <c r="D283" s="1" t="s">
        <v>1087</v>
      </c>
      <c r="E283" s="2" t="s">
        <v>1088</v>
      </c>
      <c r="F283" s="2" t="s">
        <v>1089</v>
      </c>
      <c r="G283" s="2" t="s">
        <v>30</v>
      </c>
      <c r="H283" s="2" t="s">
        <v>39</v>
      </c>
      <c r="I283" s="1">
        <v>0</v>
      </c>
      <c r="J283" s="3" t="s">
        <v>19</v>
      </c>
      <c r="K283" s="2" t="str">
        <f>J283*37.00</f>
        <v>0</v>
      </c>
      <c r="L283" s="5"/>
    </row>
    <row r="284" spans="1:12" customHeight="1" ht="105" outlineLevel="4">
      <c r="A284" s="1"/>
      <c r="B284" s="1">
        <v>818832</v>
      </c>
      <c r="C284" s="1" t="s">
        <v>1090</v>
      </c>
      <c r="D284" s="1" t="s">
        <v>1091</v>
      </c>
      <c r="E284" s="2" t="s">
        <v>1092</v>
      </c>
      <c r="F284" s="2" t="s">
        <v>209</v>
      </c>
      <c r="G284" s="2" t="s">
        <v>39</v>
      </c>
      <c r="H284" s="2" t="s">
        <v>18</v>
      </c>
      <c r="I284" s="1">
        <v>0</v>
      </c>
      <c r="J284" s="3" t="s">
        <v>1093</v>
      </c>
      <c r="K284" s="2" t="str">
        <f>J284*52.00</f>
        <v>0</v>
      </c>
      <c r="L284" s="5"/>
    </row>
    <row r="285" spans="1:12" customHeight="1" ht="105" outlineLevel="4">
      <c r="A285" s="1"/>
      <c r="B285" s="1">
        <v>903357</v>
      </c>
      <c r="C285" s="1" t="s">
        <v>1094</v>
      </c>
      <c r="D285" s="1" t="s">
        <v>1095</v>
      </c>
      <c r="E285" s="2" t="s">
        <v>1096</v>
      </c>
      <c r="F285" s="2" t="s">
        <v>755</v>
      </c>
      <c r="G285" s="2" t="s">
        <v>55</v>
      </c>
      <c r="H285" s="2" t="s">
        <v>25</v>
      </c>
      <c r="I285" s="1">
        <v>0</v>
      </c>
      <c r="J285" s="3" t="s">
        <v>19</v>
      </c>
      <c r="K285" s="2" t="str">
        <f>J285*38.00</f>
        <v>0</v>
      </c>
      <c r="L285" s="5"/>
    </row>
    <row r="286" spans="1:12" customHeight="1" ht="105" outlineLevel="4">
      <c r="A286" s="1"/>
      <c r="B286" s="1">
        <v>903358</v>
      </c>
      <c r="C286" s="1" t="s">
        <v>1097</v>
      </c>
      <c r="D286" s="1" t="s">
        <v>1098</v>
      </c>
      <c r="E286" s="2" t="s">
        <v>1099</v>
      </c>
      <c r="F286" s="2" t="s">
        <v>1100</v>
      </c>
      <c r="G286" s="2" t="s">
        <v>30</v>
      </c>
      <c r="H286" s="2" t="s">
        <v>17</v>
      </c>
      <c r="I286" s="1">
        <v>0</v>
      </c>
      <c r="J286" s="3" t="s">
        <v>19</v>
      </c>
      <c r="K286" s="2" t="str">
        <f>J286*62.00</f>
        <v>0</v>
      </c>
      <c r="L286" s="5"/>
    </row>
    <row r="287" spans="1:12" customHeight="1" ht="105" outlineLevel="4">
      <c r="A287" s="1"/>
      <c r="B287" s="1">
        <v>903359</v>
      </c>
      <c r="C287" s="1" t="s">
        <v>1101</v>
      </c>
      <c r="D287" s="1" t="s">
        <v>1102</v>
      </c>
      <c r="E287" s="2" t="s">
        <v>1103</v>
      </c>
      <c r="F287" s="2" t="s">
        <v>1104</v>
      </c>
      <c r="G287" s="2" t="s">
        <v>30</v>
      </c>
      <c r="H287" s="2" t="s">
        <v>39</v>
      </c>
      <c r="I287" s="1">
        <v>0</v>
      </c>
      <c r="J287" s="3" t="s">
        <v>19</v>
      </c>
      <c r="K287" s="2" t="str">
        <f>J287*149.00</f>
        <v>0</v>
      </c>
      <c r="L287" s="5"/>
    </row>
    <row r="288" spans="1:12" customHeight="1" ht="105" outlineLevel="4">
      <c r="A288" s="1"/>
      <c r="B288" s="1">
        <v>903360</v>
      </c>
      <c r="C288" s="1" t="s">
        <v>1105</v>
      </c>
      <c r="D288" s="1" t="s">
        <v>1106</v>
      </c>
      <c r="E288" s="2" t="s">
        <v>1107</v>
      </c>
      <c r="F288" s="2" t="s">
        <v>1108</v>
      </c>
      <c r="G288" s="2" t="s">
        <v>30</v>
      </c>
      <c r="H288" s="2" t="s">
        <v>24</v>
      </c>
      <c r="I288" s="1">
        <v>0</v>
      </c>
      <c r="J288" s="3" t="s">
        <v>19</v>
      </c>
      <c r="K288" s="2" t="str">
        <f>J288*286.00</f>
        <v>0</v>
      </c>
      <c r="L288" s="5"/>
    </row>
    <row r="289" spans="1:12" customHeight="1" ht="105" outlineLevel="4">
      <c r="A289" s="1"/>
      <c r="B289" s="1">
        <v>903361</v>
      </c>
      <c r="C289" s="1" t="s">
        <v>1109</v>
      </c>
      <c r="D289" s="1" t="s">
        <v>1110</v>
      </c>
      <c r="E289" s="2" t="s">
        <v>1111</v>
      </c>
      <c r="F289" s="2" t="s">
        <v>59</v>
      </c>
      <c r="G289" s="2">
        <v>0</v>
      </c>
      <c r="H289" s="2" t="s">
        <v>39</v>
      </c>
      <c r="I289" s="1">
        <v>0</v>
      </c>
      <c r="J289" s="3" t="s">
        <v>19</v>
      </c>
      <c r="K289" s="2" t="str">
        <f>J289*126.00</f>
        <v>0</v>
      </c>
      <c r="L289" s="5"/>
    </row>
    <row r="290" spans="1:12" customHeight="1" ht="105" outlineLevel="4">
      <c r="A290" s="1"/>
      <c r="B290" s="1">
        <v>903362</v>
      </c>
      <c r="C290" s="1" t="s">
        <v>1112</v>
      </c>
      <c r="D290" s="1" t="s">
        <v>1113</v>
      </c>
      <c r="E290" s="2" t="s">
        <v>1114</v>
      </c>
      <c r="F290" s="2" t="s">
        <v>781</v>
      </c>
      <c r="G290" s="2">
        <v>0</v>
      </c>
      <c r="H290" s="2" t="s">
        <v>24</v>
      </c>
      <c r="I290" s="1">
        <v>0</v>
      </c>
      <c r="J290" s="3" t="s">
        <v>19</v>
      </c>
      <c r="K290" s="2" t="str">
        <f>J290*189.00</f>
        <v>0</v>
      </c>
      <c r="L290" s="5"/>
    </row>
    <row r="291" spans="1:12" customHeight="1" ht="105" outlineLevel="4">
      <c r="A291" s="1"/>
      <c r="B291" s="1">
        <v>903363</v>
      </c>
      <c r="C291" s="1" t="s">
        <v>1115</v>
      </c>
      <c r="D291" s="1" t="s">
        <v>1116</v>
      </c>
      <c r="E291" s="2" t="s">
        <v>1117</v>
      </c>
      <c r="F291" s="2" t="s">
        <v>1118</v>
      </c>
      <c r="G291" s="2">
        <v>0</v>
      </c>
      <c r="H291" s="2" t="s">
        <v>55</v>
      </c>
      <c r="I291" s="1">
        <v>0</v>
      </c>
      <c r="J291" s="3" t="s">
        <v>19</v>
      </c>
      <c r="K291" s="2" t="str">
        <f>J291*408.00</f>
        <v>0</v>
      </c>
      <c r="L291" s="5"/>
    </row>
    <row r="292" spans="1:12" customHeight="1" ht="105" outlineLevel="4">
      <c r="A292" s="1"/>
      <c r="B292" s="1">
        <v>903364</v>
      </c>
      <c r="C292" s="1" t="s">
        <v>1119</v>
      </c>
      <c r="D292" s="1" t="s">
        <v>1120</v>
      </c>
      <c r="E292" s="2" t="s">
        <v>1121</v>
      </c>
      <c r="F292" s="2" t="s">
        <v>1122</v>
      </c>
      <c r="G292" s="2">
        <v>2</v>
      </c>
      <c r="H292" s="2">
        <v>0</v>
      </c>
      <c r="I292" s="1">
        <v>0</v>
      </c>
      <c r="J292" s="3" t="s">
        <v>19</v>
      </c>
      <c r="K292" s="2" t="str">
        <f>J292*621.00</f>
        <v>0</v>
      </c>
      <c r="L292" s="5"/>
    </row>
    <row r="293" spans="1:12" customHeight="1" ht="105" outlineLevel="4">
      <c r="A293" s="1"/>
      <c r="B293" s="1">
        <v>903366</v>
      </c>
      <c r="C293" s="1" t="s">
        <v>1123</v>
      </c>
      <c r="D293" s="1" t="s">
        <v>1124</v>
      </c>
      <c r="E293" s="2" t="s">
        <v>1125</v>
      </c>
      <c r="F293" s="2" t="s">
        <v>498</v>
      </c>
      <c r="G293" s="2">
        <v>0</v>
      </c>
      <c r="H293" s="2">
        <v>0</v>
      </c>
      <c r="I293" s="1">
        <v>0</v>
      </c>
      <c r="J293" s="3" t="s">
        <v>19</v>
      </c>
      <c r="K293" s="2" t="str">
        <f>J293*557.00</f>
        <v>0</v>
      </c>
      <c r="L293" s="5"/>
    </row>
    <row r="294" spans="1:12" customHeight="1" ht="105" outlineLevel="4">
      <c r="A294" s="1"/>
      <c r="B294" s="1">
        <v>903367</v>
      </c>
      <c r="C294" s="1" t="s">
        <v>1126</v>
      </c>
      <c r="D294" s="1" t="s">
        <v>1127</v>
      </c>
      <c r="E294" s="2" t="s">
        <v>1128</v>
      </c>
      <c r="F294" s="2" t="s">
        <v>700</v>
      </c>
      <c r="G294" s="2">
        <v>0</v>
      </c>
      <c r="H294" s="2">
        <v>0</v>
      </c>
      <c r="I294" s="1">
        <v>0</v>
      </c>
      <c r="J294" s="3" t="s">
        <v>19</v>
      </c>
      <c r="K294" s="2" t="str">
        <f>J294*311.00</f>
        <v>0</v>
      </c>
      <c r="L294" s="5"/>
    </row>
    <row r="295" spans="1:12" customHeight="1" ht="105" outlineLevel="4">
      <c r="A295" s="1"/>
      <c r="B295" s="1">
        <v>903368</v>
      </c>
      <c r="C295" s="1" t="s">
        <v>1129</v>
      </c>
      <c r="D295" s="1" t="s">
        <v>1130</v>
      </c>
      <c r="E295" s="2" t="s">
        <v>1131</v>
      </c>
      <c r="F295" s="2" t="s">
        <v>1132</v>
      </c>
      <c r="G295" s="2">
        <v>0</v>
      </c>
      <c r="H295" s="2" t="s">
        <v>55</v>
      </c>
      <c r="I295" s="1">
        <v>0</v>
      </c>
      <c r="J295" s="3" t="s">
        <v>19</v>
      </c>
      <c r="K295" s="2" t="str">
        <f>J295*1600.00</f>
        <v>0</v>
      </c>
      <c r="L295" s="5"/>
    </row>
    <row r="296" spans="1:12" customHeight="1" ht="105" outlineLevel="4">
      <c r="A296" s="1"/>
      <c r="B296" s="1">
        <v>903369</v>
      </c>
      <c r="C296" s="1" t="s">
        <v>1133</v>
      </c>
      <c r="D296" s="1" t="s">
        <v>1134</v>
      </c>
      <c r="E296" s="2" t="s">
        <v>1135</v>
      </c>
      <c r="F296" s="2" t="s">
        <v>1136</v>
      </c>
      <c r="G296" s="2">
        <v>0</v>
      </c>
      <c r="H296" s="2">
        <v>0</v>
      </c>
      <c r="I296" s="1">
        <v>0</v>
      </c>
      <c r="J296" s="3" t="s">
        <v>19</v>
      </c>
      <c r="K296" s="2" t="str">
        <f>J296*701.00</f>
        <v>0</v>
      </c>
      <c r="L296" s="5"/>
    </row>
    <row r="297" spans="1:12" customHeight="1" ht="105" outlineLevel="4">
      <c r="A297" s="1"/>
      <c r="B297" s="1">
        <v>903370</v>
      </c>
      <c r="C297" s="1" t="s">
        <v>1137</v>
      </c>
      <c r="D297" s="1" t="s">
        <v>1138</v>
      </c>
      <c r="E297" s="2" t="s">
        <v>1139</v>
      </c>
      <c r="F297" s="2" t="s">
        <v>271</v>
      </c>
      <c r="G297" s="2">
        <v>0</v>
      </c>
      <c r="H297" s="2" t="s">
        <v>30</v>
      </c>
      <c r="I297" s="1">
        <v>0</v>
      </c>
      <c r="J297" s="3" t="s">
        <v>19</v>
      </c>
      <c r="K297" s="2" t="str">
        <f>J297*463.00</f>
        <v>0</v>
      </c>
      <c r="L297" s="5"/>
    </row>
    <row r="298" spans="1:12" customHeight="1" ht="105" outlineLevel="4">
      <c r="A298" s="1"/>
      <c r="B298" s="1">
        <v>956477</v>
      </c>
      <c r="C298" s="1" t="s">
        <v>1140</v>
      </c>
      <c r="D298" s="1" t="s">
        <v>1141</v>
      </c>
      <c r="E298" s="2" t="s">
        <v>1142</v>
      </c>
      <c r="F298" s="2" t="s">
        <v>1143</v>
      </c>
      <c r="G298" s="2" t="s">
        <v>30</v>
      </c>
      <c r="H298" s="2" t="s">
        <v>39</v>
      </c>
      <c r="I298" s="1">
        <v>0</v>
      </c>
      <c r="J298" s="3" t="s">
        <v>19</v>
      </c>
      <c r="K298" s="2" t="str">
        <f>J298*1083.00</f>
        <v>0</v>
      </c>
      <c r="L298" s="5"/>
    </row>
    <row r="299" spans="1:12" customHeight="1" ht="105" outlineLevel="4">
      <c r="A299" s="1"/>
      <c r="B299" s="1">
        <v>956478</v>
      </c>
      <c r="C299" s="1" t="s">
        <v>1144</v>
      </c>
      <c r="D299" s="1" t="s">
        <v>1145</v>
      </c>
      <c r="E299" s="2" t="s">
        <v>1146</v>
      </c>
      <c r="F299" s="2" t="s">
        <v>1147</v>
      </c>
      <c r="G299" s="2" t="s">
        <v>30</v>
      </c>
      <c r="H299" s="2" t="s">
        <v>39</v>
      </c>
      <c r="I299" s="1">
        <v>0</v>
      </c>
      <c r="J299" s="3" t="s">
        <v>19</v>
      </c>
      <c r="K299" s="2" t="str">
        <f>J299*921.00</f>
        <v>0</v>
      </c>
      <c r="L299" s="5"/>
    </row>
    <row r="300" spans="1:12" customHeight="1" ht="105" outlineLevel="4">
      <c r="A300" s="1"/>
      <c r="B300" s="1">
        <v>903371</v>
      </c>
      <c r="C300" s="1" t="s">
        <v>1148</v>
      </c>
      <c r="D300" s="1" t="s">
        <v>1149</v>
      </c>
      <c r="E300" s="2" t="s">
        <v>1150</v>
      </c>
      <c r="F300" s="2" t="s">
        <v>1151</v>
      </c>
      <c r="G300" s="2">
        <v>0</v>
      </c>
      <c r="H300" s="2" t="s">
        <v>39</v>
      </c>
      <c r="I300" s="1">
        <v>0</v>
      </c>
      <c r="J300" s="3" t="s">
        <v>19</v>
      </c>
      <c r="K300" s="2" t="str">
        <f>J300*447.00</f>
        <v>0</v>
      </c>
      <c r="L300" s="5"/>
    </row>
    <row r="301" spans="1:12" customHeight="1" ht="105" outlineLevel="4">
      <c r="A301" s="1"/>
      <c r="B301" s="1">
        <v>903372</v>
      </c>
      <c r="C301" s="1" t="s">
        <v>1152</v>
      </c>
      <c r="D301" s="1" t="s">
        <v>1153</v>
      </c>
      <c r="E301" s="2" t="s">
        <v>1154</v>
      </c>
      <c r="F301" s="2" t="s">
        <v>1155</v>
      </c>
      <c r="G301" s="2">
        <v>0</v>
      </c>
      <c r="H301" s="2" t="s">
        <v>24</v>
      </c>
      <c r="I301" s="1">
        <v>0</v>
      </c>
      <c r="J301" s="3" t="s">
        <v>19</v>
      </c>
      <c r="K301" s="2" t="str">
        <f>J301*530.00</f>
        <v>0</v>
      </c>
      <c r="L301" s="5"/>
    </row>
    <row r="302" spans="1:12" customHeight="1" ht="105" outlineLevel="4">
      <c r="A302" s="1"/>
      <c r="B302" s="1">
        <v>903373</v>
      </c>
      <c r="C302" s="1" t="s">
        <v>1156</v>
      </c>
      <c r="D302" s="1" t="s">
        <v>1157</v>
      </c>
      <c r="E302" s="2" t="s">
        <v>1158</v>
      </c>
      <c r="F302" s="2" t="s">
        <v>1159</v>
      </c>
      <c r="G302" s="2">
        <v>0</v>
      </c>
      <c r="H302" s="2" t="s">
        <v>24</v>
      </c>
      <c r="I302" s="1">
        <v>0</v>
      </c>
      <c r="J302" s="3" t="s">
        <v>19</v>
      </c>
      <c r="K302" s="2" t="str">
        <f>J302*379.00</f>
        <v>0</v>
      </c>
      <c r="L302" s="5"/>
    </row>
    <row r="303" spans="1:12" customHeight="1" ht="105" outlineLevel="4">
      <c r="A303" s="1"/>
      <c r="B303" s="1">
        <v>903374</v>
      </c>
      <c r="C303" s="1" t="s">
        <v>1160</v>
      </c>
      <c r="D303" s="1" t="s">
        <v>1161</v>
      </c>
      <c r="E303" s="2" t="s">
        <v>1162</v>
      </c>
      <c r="F303" s="2" t="s">
        <v>371</v>
      </c>
      <c r="G303" s="2">
        <v>0</v>
      </c>
      <c r="H303" s="2" t="s">
        <v>24</v>
      </c>
      <c r="I303" s="1">
        <v>0</v>
      </c>
      <c r="J303" s="3" t="s">
        <v>19</v>
      </c>
      <c r="K303" s="2" t="str">
        <f>J303*483.00</f>
        <v>0</v>
      </c>
      <c r="L30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2026-06-19T13:23:06+03:00</dcterms:created>
  <dcterms:modified xsi:type="dcterms:W3CDTF">2026-06-19T13:23:06+03:00</dcterms:modified>
  <dc:title>Untitled Spreadsheet</dc:title>
  <dc:description/>
  <dc:subject/>
  <cp:keywords/>
  <cp:category/>
</cp:coreProperties>
</file>