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<sst xmlns="http://schemas.openxmlformats.org/spreadsheetml/2006/main" uniqueCount="600">
  <si>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</si>
  <si>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</si>
  <si>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</si>
  <si>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</si>
  <si>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</si>
  <si>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</si>
  <si>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</si>
  <si>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</si>
  <si>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</si>
  <si>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</si>
  <si>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</si>
  <si>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Фитинги полипропиленовые</t>
  </si>
  <si>
    <t>Фитинги полипропиленовые VIEIR</t>
  </si>
  <si>
    <t>PPR-210023</t>
  </si>
  <si>
    <t>VER20Q</t>
  </si>
  <si>
    <t>PPR VIEIR Кран шаровой 20 (сталь шар) (10 /120шт)</t>
  </si>
  <si>
    <t>61.74 руб.</t>
  </si>
  <si>
    <t>&gt;50</t>
  </si>
  <si>
    <t>шт</t>
  </si>
  <si>
    <t>PPR-210024</t>
  </si>
  <si>
    <t>VER25Q</t>
  </si>
  <si>
    <t>PPR VIEIR Кран шаровой 25 (сталь шар)  (10 /100шт)</t>
  </si>
  <si>
    <t>88.20 руб.</t>
  </si>
  <si>
    <t>&gt;100</t>
  </si>
  <si>
    <t>PPR-210025</t>
  </si>
  <si>
    <t>VER32Q</t>
  </si>
  <si>
    <t>PPR VIEIR Кран шаровой 32 (сталь шар) (10 /70шт)</t>
  </si>
  <si>
    <t>111.72 руб.</t>
  </si>
  <si>
    <t>PPR-210026</t>
  </si>
  <si>
    <t>VER40Q</t>
  </si>
  <si>
    <t>PPR VIEIR Кран шаровой 40 (сталь шар) (6 /36шт)</t>
  </si>
  <si>
    <t>258.72 руб.</t>
  </si>
  <si>
    <t>&gt;25</t>
  </si>
  <si>
    <t>PPR-210027</t>
  </si>
  <si>
    <t>VER50Q</t>
  </si>
  <si>
    <t>PPR VIEIR Кран шаровой 50 (сталь шар) (10 /20шт)</t>
  </si>
  <si>
    <t>342.51 руб.</t>
  </si>
  <si>
    <t>&gt;10</t>
  </si>
  <si>
    <t>PPR-210028</t>
  </si>
  <si>
    <t>VER63Q</t>
  </si>
  <si>
    <t>PPR VIEIR Кран шаровой 63 (сталь шар) (1 /13шт)</t>
  </si>
  <si>
    <t>598.29 руб.</t>
  </si>
  <si>
    <t>PPR-210035</t>
  </si>
  <si>
    <t>VER203S</t>
  </si>
  <si>
    <t>PPR VIEIR Кран шаровой для радиатора 20х1/2" прямой (сталь шар) (10 /100шт)</t>
  </si>
  <si>
    <t>207.27 руб.</t>
  </si>
  <si>
    <t>PPR-210036</t>
  </si>
  <si>
    <t>VER254S</t>
  </si>
  <si>
    <t>PPR VIEIR Кран шаровой для радиатора 25х3/4" прямой (сталь шар) (10 /90шт)</t>
  </si>
  <si>
    <t>248.43 руб.</t>
  </si>
  <si>
    <t>PPR-210037</t>
  </si>
  <si>
    <t>VER203L</t>
  </si>
  <si>
    <t>PPR VIEIR Кран шаровой для радиатора 20х1/2" угловой (сталь шар) (10 /100шт)</t>
  </si>
  <si>
    <t>PPR-210038</t>
  </si>
  <si>
    <t>VER254L</t>
  </si>
  <si>
    <t>PPR VIEIR Кран шаровой для радиатора 25х3/4" угловой (сталь шар) (10 /80шт)</t>
  </si>
  <si>
    <t>PPR-210539</t>
  </si>
  <si>
    <t>VER203F</t>
  </si>
  <si>
    <t>PPR VIEIR Муфта разъемная (американка) 20 х 1/2" ВНУТ.Р. латунь  (300/20шт)</t>
  </si>
  <si>
    <t>144.06 руб.</t>
  </si>
  <si>
    <t>PPR-210540</t>
  </si>
  <si>
    <t>VER204F</t>
  </si>
  <si>
    <t>PPR VIEIR Муфта разъемная (американка) 20 х 3/4" ВНУТ.Р. латунь  (200/10шт)</t>
  </si>
  <si>
    <t>166.11 руб.</t>
  </si>
  <si>
    <t>PPR-210541</t>
  </si>
  <si>
    <t>VER253F</t>
  </si>
  <si>
    <t>PPR VIEIR Муфта разъемная (американка) 25 х 1/2" ВНУТ.Р. латунь  (180/10шт)</t>
  </si>
  <si>
    <t>226.38 руб.</t>
  </si>
  <si>
    <t>PPR-210542</t>
  </si>
  <si>
    <t>VER254F</t>
  </si>
  <si>
    <t>PPR VIEIR Муфта разъемная (американка) 25 х 3/4" ВНУТ.Р. латунь  (200/10шт)</t>
  </si>
  <si>
    <t>167.58 руб.</t>
  </si>
  <si>
    <t>PPR-210543</t>
  </si>
  <si>
    <t>VER255F</t>
  </si>
  <si>
    <t>PPR VIEIR Муфта разъемная (американка) 25 х 1" ВНУТ.Р. латунь  (150/10шт)</t>
  </si>
  <si>
    <t>PPR-210544</t>
  </si>
  <si>
    <t>VER323F</t>
  </si>
  <si>
    <t>PPR VIEIR Муфта разъемная (американка) 32 х 1/2" ВНУТ.Р. латунь  (140/10шт)</t>
  </si>
  <si>
    <t>252.84 руб.</t>
  </si>
  <si>
    <t>PPR-210545</t>
  </si>
  <si>
    <t>VER324F</t>
  </si>
  <si>
    <t>PPR VIEIR Муфта разъемная (американка) 32 х 3/4" ВНУТ.Р. латунь  (150/10шт)</t>
  </si>
  <si>
    <t>PPR-210546</t>
  </si>
  <si>
    <t>VER325F</t>
  </si>
  <si>
    <t>PPR VIEIR Муфта разъемная (американка) 32 х 1" ВНУТ.Р. латунь  (120/10шт)</t>
  </si>
  <si>
    <t>255.78 руб.</t>
  </si>
  <si>
    <t>PPR-210547</t>
  </si>
  <si>
    <t>VER326F</t>
  </si>
  <si>
    <t>PPR VIEIR Муфта разъемная (американка) 32 х 11/4" ВНУТ.Р. латунь  (100/10шт)</t>
  </si>
  <si>
    <t>288.12 руб.</t>
  </si>
  <si>
    <t>PPR-210548</t>
  </si>
  <si>
    <t>VER405F</t>
  </si>
  <si>
    <t>PPR VIEIR Муфта разъемная (американка) 40 х 1" ВНУТ.Р. латунь  (80/10шт)</t>
  </si>
  <si>
    <t>417.48 руб.</t>
  </si>
  <si>
    <t>PPR-210549</t>
  </si>
  <si>
    <t>VER406F</t>
  </si>
  <si>
    <t>PPR VIEIR Муфта разъемная (американка) 40 х 11/4" ВНУТ.Р. латунь  (70/10шт)</t>
  </si>
  <si>
    <t>480.69 руб.</t>
  </si>
  <si>
    <t>PPR-210550</t>
  </si>
  <si>
    <t>VER507F</t>
  </si>
  <si>
    <t>PPR VIEIR Муфта разъемная (американка) 50 х 11/2" ВНУТ.Р. латунь  (50/10шт)</t>
  </si>
  <si>
    <t>649.74 руб.</t>
  </si>
  <si>
    <t>PPR-210551</t>
  </si>
  <si>
    <t>VER638F</t>
  </si>
  <si>
    <t>PPR VIEIR Муфта разъемная (американка) 63 х 2" ВНУТ.Р. латунь  (30/10шт)</t>
  </si>
  <si>
    <t>996.66 руб.</t>
  </si>
  <si>
    <t>PPR-210552</t>
  </si>
  <si>
    <t>VER203M</t>
  </si>
  <si>
    <t>PPR VIEIR Муфта разъемная (американка) 20 х 1/2" НАР.Р. латунь  (300/10шт)</t>
  </si>
  <si>
    <t>132.30 руб.</t>
  </si>
  <si>
    <t>PPR-210553</t>
  </si>
  <si>
    <t>VER204M</t>
  </si>
  <si>
    <t>PPR VIEIR Муфта разъемная (американка) 20 х 3/4" НАР.Р. латунь  (300/10шт)</t>
  </si>
  <si>
    <t>183.75 руб.</t>
  </si>
  <si>
    <t>PPR-210554</t>
  </si>
  <si>
    <t>VER253M</t>
  </si>
  <si>
    <t>PPR VIEIR Муфта разъемная (американка) 25 х 1/2" НАР.Р. латунь (180/10шт)</t>
  </si>
  <si>
    <t>230.79 руб.</t>
  </si>
  <si>
    <t>PPR-210555</t>
  </si>
  <si>
    <t>VER254M</t>
  </si>
  <si>
    <t>PPR VIEIR Муфта разъемная (американка) 25 х 3/4" НАР.Р. латунь  (200/10шт)</t>
  </si>
  <si>
    <t>174.93 руб.</t>
  </si>
  <si>
    <t>PPR-210556</t>
  </si>
  <si>
    <t>VER255M</t>
  </si>
  <si>
    <t>PPR VIEIR Муфта разъемная (американка) 25 х 1" НАР.Р. латунь  (150/10шт)</t>
  </si>
  <si>
    <t>246.96 руб.</t>
  </si>
  <si>
    <t>PPR-210557</t>
  </si>
  <si>
    <t>VER323M</t>
  </si>
  <si>
    <t>PPR VIEIR Муфта разъемная (американка) 32 х 1/2" НАР.Р. латунь  (140/10шт)</t>
  </si>
  <si>
    <t>261.66 руб.</t>
  </si>
  <si>
    <t>PPR-210558</t>
  </si>
  <si>
    <t>VER324M</t>
  </si>
  <si>
    <t>PPR VIEIR Муфта разъемная (американка) 32 х 3/4" НАР.Р. латунь  (100/10шт)</t>
  </si>
  <si>
    <t>296.94 руб.</t>
  </si>
  <si>
    <t>PPR-210559</t>
  </si>
  <si>
    <t>VER325M</t>
  </si>
  <si>
    <t>PPR VIEIR Муфта разъемная (американка) 32 х 1" НАР.Р. латунь  (120/10шт)</t>
  </si>
  <si>
    <t>PPR-210560</t>
  </si>
  <si>
    <t>VER326M</t>
  </si>
  <si>
    <t>PPR VIEIR Муфта разъемная (американка) 32 х 11/4" НАР.Р. латунь (100/10шт)</t>
  </si>
  <si>
    <t>396.90 руб.</t>
  </si>
  <si>
    <t>PPR-210561</t>
  </si>
  <si>
    <t>VER405M</t>
  </si>
  <si>
    <t>PPR VIEIR Муфта разъемная (американка) 40 х 1" НАР.Р. латунь  (800/10шт)</t>
  </si>
  <si>
    <t>452.76 руб.</t>
  </si>
  <si>
    <t>PPR-210562</t>
  </si>
  <si>
    <t>VER406M</t>
  </si>
  <si>
    <t>PPR VIEIR Муфта разъемная (американка) 40 х 11/4" НАР.Р. латунь  (70/10шт)</t>
  </si>
  <si>
    <t>461.58 руб.</t>
  </si>
  <si>
    <t>PPR-210563</t>
  </si>
  <si>
    <t>VER507M</t>
  </si>
  <si>
    <t>PPR VIEIR Муфта разъемная (американка) 50 х 11/2" НАР.Р. латунь  (50/10шт)</t>
  </si>
  <si>
    <t>740.88 руб.</t>
  </si>
  <si>
    <t>PPR-210564</t>
  </si>
  <si>
    <t>VER638M</t>
  </si>
  <si>
    <t>PPR VIEIR Муфта разъемная (американка) 63 х 2" НАР.Р. латунь  (30/10шт)</t>
  </si>
  <si>
    <t>1 114.26 руб.</t>
  </si>
  <si>
    <t>PPR-210565</t>
  </si>
  <si>
    <t>VER20N</t>
  </si>
  <si>
    <t>PPR VIEIR Муфта разъемная (американка) 20x20（ПАЙКА - ПАЙКА ） (240/10шт)</t>
  </si>
  <si>
    <t>141.12 руб.</t>
  </si>
  <si>
    <t>PPR-210566</t>
  </si>
  <si>
    <t>VER25N</t>
  </si>
  <si>
    <t>PPR VIEIR Муфта разъемная (американка) 25x25（ПАЙКА - ПАЙКА ） (150/5шт)</t>
  </si>
  <si>
    <t>PPR-210567</t>
  </si>
  <si>
    <t>VER32N</t>
  </si>
  <si>
    <t>PPR VIEIR Муфта разъемная (американка) 32x32 （ПАЙКА - ПАЙКА ） (100/5шт)</t>
  </si>
  <si>
    <t>313.11 руб.</t>
  </si>
  <si>
    <t>PPR-210568</t>
  </si>
  <si>
    <t>VER203SC</t>
  </si>
  <si>
    <t>П/П Муфта комбинированная с накидной гайкой 20 х 1/2" ВР (360/10шт)</t>
  </si>
  <si>
    <t>76.44 руб.</t>
  </si>
  <si>
    <t>PPR-210569</t>
  </si>
  <si>
    <t>VER204SC</t>
  </si>
  <si>
    <t>П/П Муфта комбинированная с накидной гайкой 20 х 3/4" ВР (280/10шт)</t>
  </si>
  <si>
    <t>91.14 руб.</t>
  </si>
  <si>
    <t>PPR-210570</t>
  </si>
  <si>
    <t>VER253SC</t>
  </si>
  <si>
    <t>П/П Муфта комбинированная с накидной гайкой 25 х 1/2" ВР (320/10шт)</t>
  </si>
  <si>
    <t>PPR-210571</t>
  </si>
  <si>
    <t>VER254SC</t>
  </si>
  <si>
    <t>П/П Муфта комбинированная с накидной гайкой 25 х 3/4" ВР (210/10шт)</t>
  </si>
  <si>
    <t>95.55 руб.</t>
  </si>
  <si>
    <t>PPR-210572</t>
  </si>
  <si>
    <t>VER325SC</t>
  </si>
  <si>
    <t>П/П Муфта комбинированная с накидной гайкой 32 х 1" ВР (160/10шт)</t>
  </si>
  <si>
    <t>204.33 руб.</t>
  </si>
  <si>
    <t>PPR-210573</t>
  </si>
  <si>
    <t>VER203LC</t>
  </si>
  <si>
    <t>П/П Уголок комбинированный с накидной гайкой 20 х 1/2" ВР (300/10шт)</t>
  </si>
  <si>
    <t>79.38 руб.</t>
  </si>
  <si>
    <t>PPR-210574</t>
  </si>
  <si>
    <t>VER204LC</t>
  </si>
  <si>
    <t>П/П Уголок комбинированный с накидной гайкой 20 х 3/4" ВР (240/10шт)</t>
  </si>
  <si>
    <t>PPR-210575</t>
  </si>
  <si>
    <t>VER253LC</t>
  </si>
  <si>
    <t>П/П Уголок комбинированный с накидной гайкой 25 х 1/2" ВР (200/10шт)</t>
  </si>
  <si>
    <t>PPR-210576</t>
  </si>
  <si>
    <t>VER254LC</t>
  </si>
  <si>
    <t>П/П Уголок комбинированный с накидной гайкой 25 х 3/4" ВР (180/10шт)</t>
  </si>
  <si>
    <t>105.84 руб.</t>
  </si>
  <si>
    <t>SST-100128</t>
  </si>
  <si>
    <t>Тестовая Заглушка Красная</t>
  </si>
  <si>
    <t>22.39 руб.</t>
  </si>
  <si>
    <t>SST-100129</t>
  </si>
  <si>
    <t>Тестовая Заглушка Синяя</t>
  </si>
  <si>
    <t>VER-000546</t>
  </si>
  <si>
    <t>VER407F</t>
  </si>
  <si>
    <t>PPR VIEIR Муфта разъемная (американка) 40 х 11/2" ВНУТ.Р. (60/6шт)</t>
  </si>
  <si>
    <t>436.59 руб.</t>
  </si>
  <si>
    <t>VER-000547</t>
  </si>
  <si>
    <t>VER508F</t>
  </si>
  <si>
    <t>PPR VIEIR Муфта разъемная (американка) 50 х 2" ВНУТ.Р. (40/4шт)</t>
  </si>
  <si>
    <t>818.79 руб.</t>
  </si>
  <si>
    <t>VER-000548</t>
  </si>
  <si>
    <t>VER20Q-A</t>
  </si>
  <si>
    <t>PPR VIEIR Кран шаровой (латунный шар) 20мм "ViEiR" (120/10шт)</t>
  </si>
  <si>
    <t>119.07 руб.</t>
  </si>
  <si>
    <t>VER-000549</t>
  </si>
  <si>
    <t>VER25Q-A</t>
  </si>
  <si>
    <t>PPR VIEIR Кран шаровой (латунный шар) 25мм "ViEiR" (100/5шт)</t>
  </si>
  <si>
    <t>161.70 руб.</t>
  </si>
  <si>
    <t>VER-000550</t>
  </si>
  <si>
    <t>VER32Q-A</t>
  </si>
  <si>
    <t>PPR VIEIR Кран шаровой (латунный шар) 32мм "ViEiR" (70/5шт)</t>
  </si>
  <si>
    <t>210.21 руб.</t>
  </si>
  <si>
    <t>VER-000551</t>
  </si>
  <si>
    <t>VER40Q-A</t>
  </si>
  <si>
    <t>PPR VIEIR Кран шаровой (латунный шар) 40мм "ViEiR" (36/2шт)</t>
  </si>
  <si>
    <t>482.16 руб.</t>
  </si>
  <si>
    <t>VER-000552</t>
  </si>
  <si>
    <t>VER50Q-A</t>
  </si>
  <si>
    <t>PPR VIEIR Кран шаровой (латунный шар) 50мм "ViEiR" (20/1шт)</t>
  </si>
  <si>
    <t>660.03 руб.</t>
  </si>
  <si>
    <t>VER-000553</t>
  </si>
  <si>
    <t>VER63Q-A</t>
  </si>
  <si>
    <t>PPR VIEIR Кран шаровой (латунный шар) 63мм "ViEiR" (13/1шт)</t>
  </si>
  <si>
    <t>933.45 руб.</t>
  </si>
  <si>
    <t>VER-000554</t>
  </si>
  <si>
    <t>VER203S-A</t>
  </si>
  <si>
    <t>PPR VIEIR Кран для радиатора 20 x 1/2" прямой (латунный шар) "ViEiR" (100/1шт)</t>
  </si>
  <si>
    <t>320.46 руб.</t>
  </si>
  <si>
    <t>VER-000555</t>
  </si>
  <si>
    <t>VER254S-A</t>
  </si>
  <si>
    <t>PPR VIEIR Кран для радиатора 25 x 3/4" прямой (латунный шар) "ViEiR" (90/1шт)</t>
  </si>
  <si>
    <t>402.78 руб.</t>
  </si>
  <si>
    <t>VER-000556</t>
  </si>
  <si>
    <t>VER203L-A</t>
  </si>
  <si>
    <t>PPR VIEIR Кран для радиатора 20 x 1/2" угловой (латунный шар) "ViEiR" (100/1шт)</t>
  </si>
  <si>
    <t>VER-000557</t>
  </si>
  <si>
    <t>VER254L-A</t>
  </si>
  <si>
    <t>PPR VIEIR Кран для радиатора 25 x 3/4" угловой (латунный шар) "ViEiR" (80/1шт)</t>
  </si>
  <si>
    <t>VER-000558</t>
  </si>
  <si>
    <t>VRPF203</t>
  </si>
  <si>
    <t>PPR VIEIR Муфта разъемная (американка) 20 х 1/2" ВНУТ.Р. латунь (360/30шт)</t>
  </si>
  <si>
    <t>138.18 руб.</t>
  </si>
  <si>
    <t>VER-000559</t>
  </si>
  <si>
    <t>VRPF204</t>
  </si>
  <si>
    <t>PPR VIEIR Муфта разъемная (американка) 20 х 3/4" ВНУТ.Р. латунь (350/25шт)</t>
  </si>
  <si>
    <t>135.24 руб.</t>
  </si>
  <si>
    <t>VER-000560</t>
  </si>
  <si>
    <t>VRPF253</t>
  </si>
  <si>
    <t>PPR VIEIR Муфта разъемная (американка) 25 х 1/2" ВНУТ.Р. латунь (200/25шт)</t>
  </si>
  <si>
    <t>211.68 руб.</t>
  </si>
  <si>
    <t>VER-000561</t>
  </si>
  <si>
    <t>VRPF254</t>
  </si>
  <si>
    <t>PPR VIEIR Муфта разъемная (американка) 25 х 3/4" ВНУТ.Р. латунь (200/25шт)</t>
  </si>
  <si>
    <t>205.80 руб.</t>
  </si>
  <si>
    <t>VER-000562</t>
  </si>
  <si>
    <t>VRPF255</t>
  </si>
  <si>
    <t>PPR VIEIR Муфта разъемная (американка) 25 х 1" ВНУТ.Р. латунь (180/15шт)</t>
  </si>
  <si>
    <t>241.08 руб.</t>
  </si>
  <si>
    <t>VER-000563</t>
  </si>
  <si>
    <t>VRPF323</t>
  </si>
  <si>
    <t>PPR VIEIR Муфта разъемная (американка) 32 х 1/2" ВНУТ.Р. латунь (150/15шт)</t>
  </si>
  <si>
    <t>274.89 руб.</t>
  </si>
  <si>
    <t>VER-000564</t>
  </si>
  <si>
    <t>VRPF324</t>
  </si>
  <si>
    <t>PPR VIEIR Муфта разъемная (американка) 32 х 3/4" ВНУТ.Р. латунь (150/15шт)</t>
  </si>
  <si>
    <t>263.13 руб.</t>
  </si>
  <si>
    <t>VER-000565</t>
  </si>
  <si>
    <t>VRPF325</t>
  </si>
  <si>
    <t>PPR VIEIR Муфта разъемная (американка) 32 х 1" ВНУТ.Р. латунь (140/10шт)</t>
  </si>
  <si>
    <t>273.42 руб.</t>
  </si>
  <si>
    <t>VER-000566</t>
  </si>
  <si>
    <t>VRPF326</t>
  </si>
  <si>
    <t>PPR VIEIR Муфта разъемная (американка) 32 х 1 1/4" ВНУТ.Р. латунь (120/10шт)</t>
  </si>
  <si>
    <t>335.16 руб.</t>
  </si>
  <si>
    <t>VER-000567</t>
  </si>
  <si>
    <t>VRPM203</t>
  </si>
  <si>
    <t>PPR VIEIR Муфта разъемная (американка) 20 х 1/2" НАР.Р. латунь (330/30шт)</t>
  </si>
  <si>
    <t>149.94 руб.</t>
  </si>
  <si>
    <t>VER-000568</t>
  </si>
  <si>
    <t>VRPM204</t>
  </si>
  <si>
    <t>PPR VIEIR Муфта разъемная (американка) 20 х 3/4" НАР.Р. латунь (325/25шт)</t>
  </si>
  <si>
    <t>176.40 руб.</t>
  </si>
  <si>
    <t>VER-000569</t>
  </si>
  <si>
    <t>VRPM253</t>
  </si>
  <si>
    <t>PPR VIEIR Муфта разъемная (американка) 25 х 1/2" НАР.Р. латунь (200/20шт)</t>
  </si>
  <si>
    <t>232.26 руб.</t>
  </si>
  <si>
    <t>VER-000570</t>
  </si>
  <si>
    <t>VRPM254</t>
  </si>
  <si>
    <t>PPR VIEIR Муфта разъемная (американка) 25 х 3/4" НАР.Р. латунь (180/20шт)</t>
  </si>
  <si>
    <t>227.85 руб.</t>
  </si>
  <si>
    <t>VER-000571</t>
  </si>
  <si>
    <t>VRPM255</t>
  </si>
  <si>
    <t>PPR VIEIR Муфта разъемная (американка) 25 х 1" НАР.Р. латунь (150/15шт)</t>
  </si>
  <si>
    <t>282.24 руб.</t>
  </si>
  <si>
    <t>VER-000572</t>
  </si>
  <si>
    <t>VRPM323</t>
  </si>
  <si>
    <t>PPR VIEIR Муфта разъемная (американка) 32 х 1/2" НАР.Р. латунь (140/10шт)</t>
  </si>
  <si>
    <t>280.77 руб.</t>
  </si>
  <si>
    <t>VER-000573</t>
  </si>
  <si>
    <t>VRPM324</t>
  </si>
  <si>
    <t>PPR VIEIR Муфта разъемная (американка) 32 х 3/4" НАР.Р. латунь (120/10шт)</t>
  </si>
  <si>
    <t>VER-000574</t>
  </si>
  <si>
    <t>VRPM325</t>
  </si>
  <si>
    <t>PPR VIEIR Муфта разъемная (американка) 32 х 1" НАР.Р. латунь (120/10шт)</t>
  </si>
  <si>
    <t>310.17 руб.</t>
  </si>
  <si>
    <t>VER-000575</t>
  </si>
  <si>
    <t>VRPM326</t>
  </si>
  <si>
    <t>PPR VIEIR Муфта разъемная (американка) 32 х 1 1/4" НАР.Р. латунь (110/10шт)</t>
  </si>
  <si>
    <t>416.01 руб.</t>
  </si>
  <si>
    <t>VER-000743</t>
  </si>
  <si>
    <t>VRTF203</t>
  </si>
  <si>
    <t>PPR VIEIR Тройник комбинированный 20-1/2" ВНУТ.Р. латунь (180/20шт)</t>
  </si>
  <si>
    <t>73.50 руб.</t>
  </si>
  <si>
    <t>VER-000744</t>
  </si>
  <si>
    <t>VRTF204</t>
  </si>
  <si>
    <t>PPR VIEIR Тройник комбинированный 20-3/4" ВНУТ.Р. латунь (160/20шт)</t>
  </si>
  <si>
    <t>94.08 руб.</t>
  </si>
  <si>
    <t>VER-000745</t>
  </si>
  <si>
    <t>VRTF253</t>
  </si>
  <si>
    <t>PPR VIEIR Тройник комбинированный 25-1/2" ВНУТ.Р. латунь (140/20шт)</t>
  </si>
  <si>
    <t>77.91 руб.</t>
  </si>
  <si>
    <t>VER-000746</t>
  </si>
  <si>
    <t>VRTF254</t>
  </si>
  <si>
    <t>PPR VIEIR Тройник комбинированный 25-3/4" ВНУТ.Р. латунь (100/20шт)</t>
  </si>
  <si>
    <t>101.43 руб.</t>
  </si>
  <si>
    <t>VER-000747</t>
  </si>
  <si>
    <t>VRTF323</t>
  </si>
  <si>
    <t>PPR VIEIR Тройник комбинированный 32-1/2" ВНУТ.Р. латунь (80/10шт)</t>
  </si>
  <si>
    <t>86.73 руб.</t>
  </si>
  <si>
    <t>VER-000748</t>
  </si>
  <si>
    <t>VRTF324</t>
  </si>
  <si>
    <t>PPR VIEIR Тройник комбинированный 32-3/4" ВНУТ.Р. латунь (80/10шт)</t>
  </si>
  <si>
    <t>113.19 руб.</t>
  </si>
  <si>
    <t>VER-000749</t>
  </si>
  <si>
    <t>VRTF325</t>
  </si>
  <si>
    <t>PPR VIEIR Тройник комбинированный 32-1" ВНУТ.Р. латунь (70/10шт)</t>
  </si>
  <si>
    <t>152.88 руб.</t>
  </si>
  <si>
    <t>VER-000750</t>
  </si>
  <si>
    <t>VRTM203</t>
  </si>
  <si>
    <t>PPR VIEIR Тройник комбинированный 20-1/2" НАР.Р. латунь (160/20шт)</t>
  </si>
  <si>
    <t>VER-000751</t>
  </si>
  <si>
    <t>VRTM204</t>
  </si>
  <si>
    <t>PPR VIEIR Тройник комбинированный 20-3/4" НАР.Р. латунь (140/20шт)</t>
  </si>
  <si>
    <t>124.95 руб.</t>
  </si>
  <si>
    <t>VER-000752</t>
  </si>
  <si>
    <t>VRTM253</t>
  </si>
  <si>
    <t>PPR VIEIR Тройник комбинированный 25-1/2" НАР.Р. латунь (120/10шт)</t>
  </si>
  <si>
    <t>VER-000753</t>
  </si>
  <si>
    <t>VRTM254</t>
  </si>
  <si>
    <t>PPR VIEIR Тройник комбинированный 25-3/4" НАР.Р. латунь (100/10шт)</t>
  </si>
  <si>
    <t>130.83 руб.</t>
  </si>
  <si>
    <t>VER-000754</t>
  </si>
  <si>
    <t>VRTM323</t>
  </si>
  <si>
    <t>PPR VIEIR Тройник комбинированный 32-1/2" НАР.Р. латунь (80/10шт)</t>
  </si>
  <si>
    <t>104.37 руб.</t>
  </si>
  <si>
    <t>VER-000755</t>
  </si>
  <si>
    <t>VRTM324</t>
  </si>
  <si>
    <t>PPR VIEIR Тройник комбинированный 32-3/4" НАР.Р. латунь (70/10шт)</t>
  </si>
  <si>
    <t>142.59 руб.</t>
  </si>
  <si>
    <t>VER-000756</t>
  </si>
  <si>
    <t>VRTM325</t>
  </si>
  <si>
    <t>PPR VIEIR Тройник комбинированный 32-1" НАР.Р. латунь (60/10шт)</t>
  </si>
  <si>
    <t>188.16 руб.</t>
  </si>
  <si>
    <t>VER-000757</t>
  </si>
  <si>
    <t>VRZLF203</t>
  </si>
  <si>
    <t>PPR VIEIR Угол с креплением (водорозетка) 20-1/2" ВНУТ.Р. латунь (160/20шт)</t>
  </si>
  <si>
    <t>74.97 руб.</t>
  </si>
  <si>
    <t>VER-000758</t>
  </si>
  <si>
    <t>VRZLF204</t>
  </si>
  <si>
    <t>PPR VIEIR Угол с креплением (водорозетка) 20-3/4" ВНУТ.Р. латунь (120/20шт)</t>
  </si>
  <si>
    <t>VER-000759</t>
  </si>
  <si>
    <t>VRZLF253</t>
  </si>
  <si>
    <t>PPR VIEIR Угол с креплением (водорозетка) 25-1/2" ВНУТ.Р. латунь (120/10шт)</t>
  </si>
  <si>
    <t>VER-000760</t>
  </si>
  <si>
    <t>VRZLF254</t>
  </si>
  <si>
    <t>PPR VIEIR Угол с креплением (водорозетка) 25-3/4" ВНУТ.Р. латунь (100/10шт)</t>
  </si>
  <si>
    <t>VER-000761</t>
  </si>
  <si>
    <t>VRZLF325</t>
  </si>
  <si>
    <t>PPR VIEIR Угол с креплением (водорозетка) 32-1" ВНУТ.Р. латунь (60/10шт)</t>
  </si>
  <si>
    <t>155.82 руб.</t>
  </si>
  <si>
    <t>VER-000762</t>
  </si>
  <si>
    <t>VRZLM203</t>
  </si>
  <si>
    <t>PPR VIEIR Угол с креплением (водорозетка) 20-1/2" НАР.Р. латунь (150/15шт)</t>
  </si>
  <si>
    <t>92.61 руб.</t>
  </si>
  <si>
    <t>VER-000763</t>
  </si>
  <si>
    <t>VRZLM204</t>
  </si>
  <si>
    <t>PPR VIEIR Угол с креплением (водорозетка) 20-3/4" НАР.Р. латунь (120/10шт)</t>
  </si>
  <si>
    <t>VER-000764</t>
  </si>
  <si>
    <t>VRZLM253</t>
  </si>
  <si>
    <t>PPR VIEIR Угол с креплением (водорозетка) 25-1/2" НАР.Р. латунь (120/10шт)</t>
  </si>
  <si>
    <t>170.52 руб.</t>
  </si>
  <si>
    <t>VER-000765</t>
  </si>
  <si>
    <t>VRZLM254</t>
  </si>
  <si>
    <t>PPR VIEIR Угол с креплением (водорозетка) 25-3/4" НАР.Р. латунь (100/10шт)</t>
  </si>
  <si>
    <t>VER-000766</t>
  </si>
  <si>
    <t>VRZLM325</t>
  </si>
  <si>
    <t>PPR VIEIR Угол с креплением (водорозетка) 32-1" НАР.Р. латунь (50/10шт)</t>
  </si>
  <si>
    <t>189.63 руб.</t>
  </si>
  <si>
    <t>VER-000767</t>
  </si>
  <si>
    <t>VRPC203</t>
  </si>
  <si>
    <t>PPR VIEIR Настенный комплект для смесителя 20х1/2" ВНУТ.Р. латунь (44/4шт)</t>
  </si>
  <si>
    <t>VER-000768</t>
  </si>
  <si>
    <t>VRPC253</t>
  </si>
  <si>
    <t>PPR VIEIR Настенный комплект для смесителя 25х1/2" ВНУТ.Р. латунь (40/4шт)</t>
  </si>
  <si>
    <t>VER-000802</t>
  </si>
  <si>
    <t>VRSF203</t>
  </si>
  <si>
    <t>PPR VIEIR Муфта комбинированная 20x1/2" ВНУТ.Р. латунь (320/40шт)</t>
  </si>
  <si>
    <t>69.09 руб.</t>
  </si>
  <si>
    <t>VER-000803</t>
  </si>
  <si>
    <t>VRSF204</t>
  </si>
  <si>
    <t>PPR VIEIR Муфта комбинированная 20x3/4" ВНУТ.Р. латунь (250/25шт)</t>
  </si>
  <si>
    <t>VER-000804</t>
  </si>
  <si>
    <t>VRSF253</t>
  </si>
  <si>
    <t>PPR VIEIR Муфта комбинированная 25x1/2" ВНУТ.Р. латунь (275/25шт)</t>
  </si>
  <si>
    <t>72.03 руб.</t>
  </si>
  <si>
    <t>VER-000805</t>
  </si>
  <si>
    <t>VRSF254</t>
  </si>
  <si>
    <t>PPR VIEIR Муфта комбинированная 25x3/4" ВНУТ.Р. латунь (220/20шт)</t>
  </si>
  <si>
    <t>VER-000806</t>
  </si>
  <si>
    <t>VRSF255</t>
  </si>
  <si>
    <t>PPR VIEIR Муфта комбинированная 25x1" ВНУТ.Р. латунь (140/20шт)</t>
  </si>
  <si>
    <t>136.71 руб.</t>
  </si>
  <si>
    <t>VER-000807</t>
  </si>
  <si>
    <t>VRSF323</t>
  </si>
  <si>
    <t>PPR VIEIR Муфта комбинированная 32x1/2" ВНУТ.Р. латунь (160/10шт)</t>
  </si>
  <si>
    <t>VER-000808</t>
  </si>
  <si>
    <t>VRSF324</t>
  </si>
  <si>
    <t>PPR VIEIR Муфта комбинированная 32x3/4" ВНУТ.Р. латунь (140/10шт)</t>
  </si>
  <si>
    <t>99.96 руб.</t>
  </si>
  <si>
    <t>VER-000809</t>
  </si>
  <si>
    <t>VRSF325</t>
  </si>
  <si>
    <t>PPR VIEIR Муфта комбинированная 32x1" ВНУТ.Р. латунь (120/10шт)</t>
  </si>
  <si>
    <t>VER-000810</t>
  </si>
  <si>
    <t>VRSM203</t>
  </si>
  <si>
    <t>PPR VIEIR Муфта комбинированная 20x1/2" НАР.Р. латунь (270/30шт)</t>
  </si>
  <si>
    <t>VER-000811</t>
  </si>
  <si>
    <t>VRSM204</t>
  </si>
  <si>
    <t>PPR VIEIR Муфта комбинированная 20x3/4" НАР.Р. латунь (200/20шт)</t>
  </si>
  <si>
    <t>122.01 руб.</t>
  </si>
  <si>
    <t>VER-000812</t>
  </si>
  <si>
    <t>VRSM253</t>
  </si>
  <si>
    <t>PPR VIEIR Муфта комбинированная 25x1/2" НАР.Р. латунь (220/20шт)</t>
  </si>
  <si>
    <t>VER-000813</t>
  </si>
  <si>
    <t>VRSM254</t>
  </si>
  <si>
    <t>PPR VIEIR Муфта комбинированная 25x3/4" НАР.Р. латунь (180/20шт)</t>
  </si>
  <si>
    <t>126.42 руб.</t>
  </si>
  <si>
    <t>VER-000814</t>
  </si>
  <si>
    <t>VRSM255</t>
  </si>
  <si>
    <t>PPR VIEIR Муфта комбинированная 25x1" НАР.Р. латунь (120/20шт)</t>
  </si>
  <si>
    <t>171.99 руб.</t>
  </si>
  <si>
    <t>VER-000815</t>
  </si>
  <si>
    <t>VRSM323</t>
  </si>
  <si>
    <t>PPR VIEIR Муфта комбинированная 32x1/2" НАР.Р. латунь (150/10шт)</t>
  </si>
  <si>
    <t>VER-000816</t>
  </si>
  <si>
    <t>VRSM324</t>
  </si>
  <si>
    <t>PPR VIEIR Муфта комбинированная 32x3/4" НАР.Р. латунь (140/10шт)</t>
  </si>
  <si>
    <t>VER-000817</t>
  </si>
  <si>
    <t>VRSM325</t>
  </si>
  <si>
    <t>PPR VIEIR Муфта комбинированная 32x1" НАР.Р. латунь (100/10шт)</t>
  </si>
  <si>
    <t>VER-000818</t>
  </si>
  <si>
    <t>VRLF203</t>
  </si>
  <si>
    <t>PPR VIEIR Угол комбинированный  20x1/2" ВНУТ.Р. латунь (250/25шт)</t>
  </si>
  <si>
    <t>VER-000819</t>
  </si>
  <si>
    <t>VRLF253</t>
  </si>
  <si>
    <t>PPR VIEIR Угол комбинированный  25x1/2" ВНУТ.Р. латунь (200/20шт)</t>
  </si>
  <si>
    <t>VER-000820</t>
  </si>
  <si>
    <t>VRLF254</t>
  </si>
  <si>
    <t>PPR VIEIR Угол комбинированный  25x3/4" ВНУТ.Р. латунь (160/20шт)</t>
  </si>
  <si>
    <t>102.90 руб.</t>
  </si>
  <si>
    <t>VER-000821</t>
  </si>
  <si>
    <t>VRLF204</t>
  </si>
  <si>
    <t>PPR VIEIR Угол комбинированный  20-3/4" ВНУТ.Р. латунь (200/20шт)</t>
  </si>
  <si>
    <t>VER-000822</t>
  </si>
  <si>
    <t>VRLF323</t>
  </si>
  <si>
    <t>PPR VIEIR Угол комбинированный  32-1/2" ВНУТ.Р. латунь (100/10шт)</t>
  </si>
  <si>
    <t>VER-000823</t>
  </si>
  <si>
    <t>VRLF324</t>
  </si>
  <si>
    <t>PPR VIEIR Угол комбинированный  32-3/4" ВНУТ.Р. латунь (100/10шт)</t>
  </si>
  <si>
    <t>108.78 руб.</t>
  </si>
  <si>
    <t>VER-000824</t>
  </si>
  <si>
    <t>VRLF325</t>
  </si>
  <si>
    <t>PPR VIEIR Угол комбинированный  32-1" ВНУТ.Р. латунь (90/10шт)</t>
  </si>
  <si>
    <t>147.00 руб.</t>
  </si>
  <si>
    <t>VER-000825</t>
  </si>
  <si>
    <t>VRLM203</t>
  </si>
  <si>
    <t>PPR VIEIR Угол комбинированный  20-1/2" НАР.Р. латунь (180/20шт)</t>
  </si>
  <si>
    <t>VER-000826</t>
  </si>
  <si>
    <t>VRLM253</t>
  </si>
  <si>
    <t>PPR VIEIR Угол комбинированный  25-1/2" НАР.Р. латунь (220/20шт)</t>
  </si>
  <si>
    <t>97.02 руб.</t>
  </si>
  <si>
    <t>VER-000827</t>
  </si>
  <si>
    <t>VRLM254</t>
  </si>
  <si>
    <t>PPR VIEIR Угол комбинированный  25-3/4" НАР.Р. латунь (140/20шт)</t>
  </si>
  <si>
    <t>VER-000828</t>
  </si>
  <si>
    <t>VRLM204</t>
  </si>
  <si>
    <t>PPR VIEIR Угол комбинированный  20-3/4" НАР.Р. латунь (180/20шт)</t>
  </si>
  <si>
    <t>VER-000829</t>
  </si>
  <si>
    <t>VRLM323</t>
  </si>
  <si>
    <t>PPR VIEIR Угол комбинированный  32-1/2" НАР.Р. латунь (100/10шт)</t>
  </si>
  <si>
    <t>VER-000830</t>
  </si>
  <si>
    <t>VRLM324</t>
  </si>
  <si>
    <t>PPR VIEIR Угол комбинированный  32-3/4" НАР.Р. латунь (90/10шт)</t>
  </si>
  <si>
    <t>VER-000831</t>
  </si>
  <si>
    <t>VRLM325</t>
  </si>
  <si>
    <t>PPR VIEIR Угол комбинированный  32-1" НАР.Р. латунь (80/10шт)</t>
  </si>
  <si>
    <t>180.81 руб.</t>
  </si>
  <si>
    <t>VER-000937</t>
  </si>
  <si>
    <t>VER205F</t>
  </si>
  <si>
    <t>PPR VIEIR Муфта разъемная (американка) 20x1" ВНУТ.Р. (150/15шт)</t>
  </si>
  <si>
    <t>201.39 руб.</t>
  </si>
  <si>
    <t>VER-000938</t>
  </si>
  <si>
    <t>VER205M</t>
  </si>
  <si>
    <t>PPR VIEIR Муфта разъемная (американка) 20x1" НАР.Р. (150/15шт)</t>
  </si>
  <si>
    <t>223.44 руб.</t>
  </si>
  <si>
    <t>VER-000939</t>
  </si>
  <si>
    <t>VER203S-B</t>
  </si>
  <si>
    <t>Вентиль комбинированный разборный прямой DN20-1/2" (90/1шт)</t>
  </si>
  <si>
    <t>391.02 руб.</t>
  </si>
  <si>
    <t>VER-000940</t>
  </si>
  <si>
    <t>VER254S-B</t>
  </si>
  <si>
    <t>Вентиль комбинированный разборный прямой DN25-3/4"  (55/1шт)</t>
  </si>
  <si>
    <t>702.66 руб.</t>
  </si>
  <si>
    <t>VER-000941</t>
  </si>
  <si>
    <t>VER203L-B</t>
  </si>
  <si>
    <t>Вентиль комбинированный разборный угловой DN20-1/2" (90/1шт)</t>
  </si>
  <si>
    <t>395.43 руб.</t>
  </si>
  <si>
    <t>VER-000942</t>
  </si>
  <si>
    <t>VER254L-B</t>
  </si>
  <si>
    <t>Вентиль комбинированный разборный угловой DN25-3/4"  (55/1шт)</t>
  </si>
  <si>
    <t>VER-001231</t>
  </si>
  <si>
    <t>VPR10-255LF</t>
  </si>
  <si>
    <t>PPR VIEIR Угол с накидной гайкой 25 х 1" латунь (130шт)</t>
  </si>
  <si>
    <t>VER-001232</t>
  </si>
  <si>
    <t>VPR11-255SC</t>
  </si>
  <si>
    <t>PPR VIEIR Муфта с накидной гайкой 25 х 1" (180шт)</t>
  </si>
  <si>
    <t>220.50 руб.</t>
  </si>
  <si>
    <t>VER-001233</t>
  </si>
  <si>
    <t>VPR13-407SF</t>
  </si>
  <si>
    <t>Муфта прямая комбинированная(SUS304) 40 х 1 1/2"F (70шт)</t>
  </si>
  <si>
    <t>VER-001234</t>
  </si>
  <si>
    <t>VPR13-407SM</t>
  </si>
  <si>
    <t>Муфта прямая комбинированная(SUS304) 40 х 1 1/2"M (50шт)</t>
  </si>
  <si>
    <t>VER-001235</t>
  </si>
  <si>
    <t>VPR14-204SF</t>
  </si>
  <si>
    <t>PPR VIEIR Штуцер с накидной гайкой 20 x 3/4" ВНУТ.Р. латунь (425шт)</t>
  </si>
  <si>
    <t>VER-001236</t>
  </si>
  <si>
    <t>VPR14-255SF</t>
  </si>
  <si>
    <t>PPR VIEIR Штуцер с накидной гайкой 25 x 1" ВНУТ.Р. латунь (240шт)</t>
  </si>
  <si>
    <t>139.65 руб.</t>
  </si>
  <si>
    <t>VER-001237</t>
  </si>
  <si>
    <t>VPR15-204SM</t>
  </si>
  <si>
    <t>PPR VIEIR Патрубок под накидную гайку 20 x 3/4" НАР.Р. латунь (375шт)</t>
  </si>
  <si>
    <t>60.27 руб.</t>
  </si>
  <si>
    <t>VER-001238</t>
  </si>
  <si>
    <t>VPR15-255SM</t>
  </si>
  <si>
    <t>PPR VIEIR Патрубок под накидную гайку 25 x 1" НАР.Р. латунь (240шт)</t>
  </si>
  <si>
    <t>110.25 руб.</t>
  </si>
  <si>
    <t>VER-001239</t>
  </si>
  <si>
    <t>VPR16-204SC</t>
  </si>
  <si>
    <t>PPR VIEIR муфта с накидной гайкой под 20 x 3/4" ЕВРОКОНУС латунь (230шт)</t>
  </si>
  <si>
    <t>VER-001803</t>
  </si>
  <si>
    <t>VER255LM</t>
  </si>
  <si>
    <t>Уголок L25 х 1"M "ViEiR" (120/10шт)</t>
  </si>
  <si>
    <t>VER-001804</t>
  </si>
  <si>
    <t>VER255LF</t>
  </si>
  <si>
    <t>Уголок L25 х 1"F "ViEiR" (120/10шт)</t>
  </si>
  <si>
    <t>VER-001805</t>
  </si>
  <si>
    <t>VER204LFC</t>
  </si>
  <si>
    <t>Уголок c  креплением  20 х 3/4"F "ViEiR" (140/20шт)</t>
  </si>
  <si>
    <t>VER-001806</t>
  </si>
  <si>
    <t>VER204LMC</t>
  </si>
  <si>
    <t>Уголок c  креплением  20 х 3/4"M "ViEiR" (140/20шт)</t>
  </si>
  <si>
    <t>82.32 руб.</t>
  </si>
  <si>
    <t>VER-001807</t>
  </si>
  <si>
    <t>VER255SC</t>
  </si>
  <si>
    <t>Муфта комбинированная с накидной гайкой 25 х 1"F "ViEiR" (200/20шт)</t>
  </si>
  <si>
    <t>VER-001808</t>
  </si>
  <si>
    <t>VER324SC</t>
  </si>
  <si>
    <t>Муфта комбинированная с накидной гайкой 32 х 3/4"F "ViEiR" (150/15шт)</t>
  </si>
  <si>
    <t>VER-001809</t>
  </si>
  <si>
    <t>VER255LC</t>
  </si>
  <si>
    <t>Уголок комбинированный с накидной гайкой 25 х 1"F "ViEiR" (160/10шт)</t>
  </si>
  <si>
    <t>117.60 руб.</t>
  </si>
  <si>
    <t>VER-001810</t>
  </si>
  <si>
    <t>VER325LC</t>
  </si>
  <si>
    <t>Уголок комбинированный с накидной гайкой 32 х 1"F "ViEiR" (100/10шт)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</si>
</sst>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0c7c7b9_86a5_11e9_8101_003048fd731b_be0a9a3d_5d58_11f0_a779_047c1617b1431.jpeg"/><Relationship Id="rId2" Type="http://schemas.openxmlformats.org/officeDocument/2006/relationships/image" Target="../media/50c7c7bd_86a5_11e9_8101_003048fd731b_be0a9a69_5d58_11f0_a779_047c1617b1432.jpeg"/><Relationship Id="rId3" Type="http://schemas.openxmlformats.org/officeDocument/2006/relationships/image" Target="../media/50c7c7c1_86a5_11e9_8101_003048fd731b_be0a9a8f_5d58_11f0_a779_047c1617b1433.jpeg"/><Relationship Id="rId4" Type="http://schemas.openxmlformats.org/officeDocument/2006/relationships/image" Target="../media/50c7c7c5_86a5_11e9_8101_003048fd731b_be0a9aa5_5d58_11f0_a779_047c1617b1434.jpeg"/><Relationship Id="rId5" Type="http://schemas.openxmlformats.org/officeDocument/2006/relationships/image" Target="../media/50c7c7c9_86a5_11e9_8101_003048fd731b_be0a9ab3_5d58_11f0_a779_047c1617b1435.jpeg"/><Relationship Id="rId6" Type="http://schemas.openxmlformats.org/officeDocument/2006/relationships/image" Target="../media/50c7c7cd_86a5_11e9_8101_003048fd731b_be0a9abd_5d58_11f0_a779_047c1617b1436.jpeg"/><Relationship Id="rId7" Type="http://schemas.openxmlformats.org/officeDocument/2006/relationships/image" Target="../media/50c7c7e9_86a5_11e9_8101_003048fd731b_be0a9a22_5d58_11f0_a779_047c1617b1437.jpeg"/><Relationship Id="rId8" Type="http://schemas.openxmlformats.org/officeDocument/2006/relationships/image" Target="../media/50c7c7ed_86a5_11e9_8101_003048fd731b_be0a9a58_5d58_11f0_a779_047c1617b1438.jpeg"/><Relationship Id="rId9" Type="http://schemas.openxmlformats.org/officeDocument/2006/relationships/image" Target="../media/50c7c7f1_86a5_11e9_8101_003048fd731b_83eb96f3_5d58_11f0_a779_047c1617b1439.jpeg"/><Relationship Id="rId10" Type="http://schemas.openxmlformats.org/officeDocument/2006/relationships/image" Target="../media/50c7c7f5_86a5_11e9_8101_003048fd731b_be0a9a4d_5d58_11f0_a779_047c1617b14310.jpeg"/><Relationship Id="rId11" Type="http://schemas.openxmlformats.org/officeDocument/2006/relationships/image" Target="../media/61bc731e_39e8_11eb_81fc_003048fd731b_83eb96ef_5d58_11f0_a779_047c1617b14311.jpeg"/><Relationship Id="rId12" Type="http://schemas.openxmlformats.org/officeDocument/2006/relationships/image" Target="../media/61bc7320_39e8_11eb_81fc_003048fd731b_be0a9a28_5d58_11f0_a779_047c1617b14312.jpeg"/><Relationship Id="rId13" Type="http://schemas.openxmlformats.org/officeDocument/2006/relationships/image" Target="../media/61bc7322_39e8_11eb_81fc_003048fd731b_be0a9a3f_5d58_11f0_a779_047c1617b14313.jpeg"/><Relationship Id="rId14" Type="http://schemas.openxmlformats.org/officeDocument/2006/relationships/image" Target="../media/61bc7324_39e8_11eb_81fc_003048fd731b_be0a9a49_5d58_11f0_a779_047c1617b14314.jpeg"/><Relationship Id="rId15" Type="http://schemas.openxmlformats.org/officeDocument/2006/relationships/image" Target="../media/61bc7326_39e8_11eb_81fc_003048fd731b_be0a9a5e_5d58_11f0_a779_047c1617b14315.jpeg"/><Relationship Id="rId16" Type="http://schemas.openxmlformats.org/officeDocument/2006/relationships/image" Target="../media/61bc7328_39e8_11eb_81fc_003048fd731b_be0a9a6b_5d58_11f0_a779_047c1617b14316.jpeg"/><Relationship Id="rId17" Type="http://schemas.openxmlformats.org/officeDocument/2006/relationships/image" Target="../media/61bc732a_39e8_11eb_81fc_003048fd731b_be0a9a73_5d58_11f0_a779_047c1617b14317.jpeg"/><Relationship Id="rId18" Type="http://schemas.openxmlformats.org/officeDocument/2006/relationships/image" Target="../media/61bc732c_39e8_11eb_81fc_003048fd731b_be0a9a7b_5d58_11f0_a779_047c1617b14318.jpeg"/><Relationship Id="rId19" Type="http://schemas.openxmlformats.org/officeDocument/2006/relationships/image" Target="../media/61bc732e_39e8_11eb_81fc_003048fd731b_be0a9a84_5d58_11f0_a779_047c1617b14319.jpeg"/><Relationship Id="rId20" Type="http://schemas.openxmlformats.org/officeDocument/2006/relationships/image" Target="../media/61bc7330_39e8_11eb_81fc_003048fd731b_be0a9a91_5d58_11f0_a779_047c1617b14320.jpeg"/><Relationship Id="rId21" Type="http://schemas.openxmlformats.org/officeDocument/2006/relationships/image" Target="../media/61bc7332_39e8_11eb_81fc_003048fd731b_be0a9a99_5d58_11f0_a779_047c1617b14321.jpeg"/><Relationship Id="rId22" Type="http://schemas.openxmlformats.org/officeDocument/2006/relationships/image" Target="../media/61bc7334_39e8_11eb_81fc_003048fd731b_be0a9aa7_5d58_11f0_a779_047c1617b14322.jpeg"/><Relationship Id="rId23" Type="http://schemas.openxmlformats.org/officeDocument/2006/relationships/image" Target="../media/61bc7336_39e8_11eb_81fc_003048fd731b_be0a9ab5_5d58_11f0_a779_047c1617b14323.jpeg"/><Relationship Id="rId24" Type="http://schemas.openxmlformats.org/officeDocument/2006/relationships/image" Target="../media/61bc7338_39e8_11eb_81fc_003048fd731b_be0a9a1e_5d58_11f0_a779_047c1617b14324.jpeg"/><Relationship Id="rId25" Type="http://schemas.openxmlformats.org/officeDocument/2006/relationships/image" Target="../media/61bc733a_39e8_11eb_81fc_003048fd731b_be0a9a2d_5d58_11f0_a779_047c1617b14325.jpeg"/><Relationship Id="rId26" Type="http://schemas.openxmlformats.org/officeDocument/2006/relationships/image" Target="../media/61bc733c_39e8_11eb_81fc_003048fd731b_be0a9a44_5d58_11f0_a779_047c1617b14326.jpeg"/><Relationship Id="rId27" Type="http://schemas.openxmlformats.org/officeDocument/2006/relationships/image" Target="../media/61bc733e_39e8_11eb_81fc_003048fd731b_be0a9a54_5d58_11f0_a779_047c1617b14327.jpeg"/><Relationship Id="rId28" Type="http://schemas.openxmlformats.org/officeDocument/2006/relationships/image" Target="../media/61bc7340_39e8_11eb_81fc_003048fd731b_be0a9a62_5d58_11f0_a779_047c1617b14328.jpeg"/><Relationship Id="rId29" Type="http://schemas.openxmlformats.org/officeDocument/2006/relationships/image" Target="../media/61bc7342_39e8_11eb_81fc_003048fd731b_be0a9a6f_5d58_11f0_a779_047c1617b14329.jpeg"/><Relationship Id="rId30" Type="http://schemas.openxmlformats.org/officeDocument/2006/relationships/image" Target="../media/61bc7344_39e8_11eb_81fc_003048fd731b_be0a9a77_5d58_11f0_a779_047c1617b14330.jpeg"/><Relationship Id="rId31" Type="http://schemas.openxmlformats.org/officeDocument/2006/relationships/image" Target="../media/61bc7346_39e8_11eb_81fc_003048fd731b_be0a9a7f_5d58_11f0_a779_047c1617b14331.jpeg"/><Relationship Id="rId32" Type="http://schemas.openxmlformats.org/officeDocument/2006/relationships/image" Target="../media/61bc7348_39e8_11eb_81fc_003048fd731b_be0a9a88_5d58_11f0_a779_047c1617b14332.jpeg"/><Relationship Id="rId33" Type="http://schemas.openxmlformats.org/officeDocument/2006/relationships/image" Target="../media/61bc734a_39e8_11eb_81fc_003048fd731b_be0a9a95_5d58_11f0_a779_047c1617b14333.jpeg"/><Relationship Id="rId34" Type="http://schemas.openxmlformats.org/officeDocument/2006/relationships/image" Target="../media/61bc734c_39e8_11eb_81fc_003048fd731b_be0a9a9d_5d58_11f0_a779_047c1617b14334.jpeg"/><Relationship Id="rId35" Type="http://schemas.openxmlformats.org/officeDocument/2006/relationships/image" Target="../media/61bc734e_39e8_11eb_81fc_003048fd731b_be0a9aab_5d58_11f0_a779_047c1617b14335.jpeg"/><Relationship Id="rId36" Type="http://schemas.openxmlformats.org/officeDocument/2006/relationships/image" Target="../media/61bc7350_39e8_11eb_81fc_003048fd731b_be0a9ab9_5d58_11f0_a779_047c1617b14336.jpeg"/><Relationship Id="rId37" Type="http://schemas.openxmlformats.org/officeDocument/2006/relationships/image" Target="../media/61bc7352_39e8_11eb_81fc_003048fd731b_be0a9a3a_5d58_11f0_a779_047c1617b14337.jpeg"/><Relationship Id="rId38" Type="http://schemas.openxmlformats.org/officeDocument/2006/relationships/image" Target="../media/61bc7354_39e8_11eb_81fc_003048fd731b_be0a9a66_5d58_11f0_a779_047c1617b14338.jpeg"/><Relationship Id="rId39" Type="http://schemas.openxmlformats.org/officeDocument/2006/relationships/image" Target="../media/61bc7356_39e8_11eb_81fc_003048fd731b_be0a9a8c_5d58_11f0_a779_047c1617b14339.jpeg"/><Relationship Id="rId40" Type="http://schemas.openxmlformats.org/officeDocument/2006/relationships/image" Target="../media/61bc7358_39e8_11eb_81fc_003048fd731b_be0a9a27_5d58_11f0_a779_047c1617b14340.jpeg"/><Relationship Id="rId41" Type="http://schemas.openxmlformats.org/officeDocument/2006/relationships/image" Target="../media/61bc735a_39e8_11eb_81fc_003048fd731b_be0a9a31_5d58_11f0_a779_047c1617b14341.jpeg"/><Relationship Id="rId42" Type="http://schemas.openxmlformats.org/officeDocument/2006/relationships/image" Target="../media/61bc735c_39e8_11eb_81fc_003048fd731b_be0a9a48_5d58_11f0_a779_047c1617b14342.jpeg"/><Relationship Id="rId43" Type="http://schemas.openxmlformats.org/officeDocument/2006/relationships/image" Target="../media/61bc735e_39e8_11eb_81fc_003048fd731b_be0a9a5d_5d58_11f0_a779_047c1617b14343.jpeg"/><Relationship Id="rId44" Type="http://schemas.openxmlformats.org/officeDocument/2006/relationships/image" Target="../media/61bc7360_39e8_11eb_81fc_003048fd731b_be0a9a83_5d58_11f0_a779_047c1617b14344.jpeg"/><Relationship Id="rId45" Type="http://schemas.openxmlformats.org/officeDocument/2006/relationships/image" Target="../media/61bc7362_39e8_11eb_81fc_003048fd731b_83eb96f9_5d58_11f0_a779_047c1617b14345.jpeg"/><Relationship Id="rId46" Type="http://schemas.openxmlformats.org/officeDocument/2006/relationships/image" Target="../media/61bc7364_39e8_11eb_81fc_003048fd731b_be0a9a2c_5d58_11f0_a779_047c1617b14346.jpeg"/><Relationship Id="rId47" Type="http://schemas.openxmlformats.org/officeDocument/2006/relationships/image" Target="../media/61bc7366_39e8_11eb_81fc_003048fd731b_be0a9a43_5d58_11f0_a779_047c1617b14347.jpeg"/><Relationship Id="rId48" Type="http://schemas.openxmlformats.org/officeDocument/2006/relationships/image" Target="../media/61bc7368_39e8_11eb_81fc_003048fd731b_be0a9a53_5d58_11f0_a779_047c1617b14348.jpeg"/><Relationship Id="rId49" Type="http://schemas.openxmlformats.org/officeDocument/2006/relationships/image" Target="../media/f6f0e42d_c920_11ee_a554_047c1617b143_21d4f5ae_793a_11f0_a79f_047c1617b14349.jpeg"/><Relationship Id="rId50" Type="http://schemas.openxmlformats.org/officeDocument/2006/relationships/image" Target="../media/f6f0e42f_c920_11ee_a554_047c1617b143_21d4f5af_793a_11f0_a79f_047c1617b14350.jpeg"/><Relationship Id="rId51" Type="http://schemas.openxmlformats.org/officeDocument/2006/relationships/image" Target="../media/e3f40c1e_5308_11ee_a4bb_047c1617b143_be0a9aa1_5d58_11f0_a779_047c1617b14351.jpeg"/><Relationship Id="rId52" Type="http://schemas.openxmlformats.org/officeDocument/2006/relationships/image" Target="../media/e3f40c20_5308_11ee_a4bb_047c1617b143_be0a9aaf_5d58_11f0_a779_047c1617b14352.jpeg"/><Relationship Id="rId53" Type="http://schemas.openxmlformats.org/officeDocument/2006/relationships/image" Target="../media/e3f40c22_5308_11ee_a4bb_047c1617b143_be0a9a3e_5d58_11f0_a779_047c1617b14353.jpeg"/><Relationship Id="rId54" Type="http://schemas.openxmlformats.org/officeDocument/2006/relationships/image" Target="../media/e3f40c24_5308_11ee_a4bb_047c1617b143_be0a9a6a_5d58_11f0_a779_047c1617b14354.jpeg"/><Relationship Id="rId55" Type="http://schemas.openxmlformats.org/officeDocument/2006/relationships/image" Target="../media/e3f40c26_5308_11ee_a4bb_047c1617b143_be0a9a90_5d58_11f0_a779_047c1617b14355.jpeg"/><Relationship Id="rId56" Type="http://schemas.openxmlformats.org/officeDocument/2006/relationships/image" Target="../media/e3f40c28_5308_11ee_a4bb_047c1617b143_be0a9aa6_5d58_11f0_a779_047c1617b14356.jpeg"/><Relationship Id="rId57" Type="http://schemas.openxmlformats.org/officeDocument/2006/relationships/image" Target="../media/e3f40c2a_5308_11ee_a4bb_047c1617b143_be0a9ab4_5d58_11f0_a779_047c1617b14357.jpeg"/><Relationship Id="rId58" Type="http://schemas.openxmlformats.org/officeDocument/2006/relationships/image" Target="../media/e3f40c2c_5308_11ee_a4bb_047c1617b143_be0a9abe_5d58_11f0_a779_047c1617b14358.jpeg"/><Relationship Id="rId59" Type="http://schemas.openxmlformats.org/officeDocument/2006/relationships/image" Target="../media/0352cbd9_5316_11ee_a4bb_047c1617b143_be0a9a23_5d58_11f0_a779_047c1617b14359.jpeg"/><Relationship Id="rId60" Type="http://schemas.openxmlformats.org/officeDocument/2006/relationships/image" Target="../media/0352cbdb_5316_11ee_a4bb_047c1617b143_be0a9a59_5d58_11f0_a779_047c1617b14360.jpeg"/><Relationship Id="rId61" Type="http://schemas.openxmlformats.org/officeDocument/2006/relationships/image" Target="../media/0352cbdd_5316_11ee_a4bb_047c1617b143_83eb96f4_5d58_11f0_a779_047c1617b14361.jpeg"/><Relationship Id="rId62" Type="http://schemas.openxmlformats.org/officeDocument/2006/relationships/image" Target="../media/0352cbdf_5316_11ee_a4bb_047c1617b143_be0a9a4e_5d58_11f0_a779_047c1617b14362.jpeg"/><Relationship Id="rId63" Type="http://schemas.openxmlformats.org/officeDocument/2006/relationships/image" Target="../media/0352cbe1_5316_11ee_a4bb_047c1617b143_be0a9aca_5d58_11f0_a779_047c1617b14363.jpeg"/><Relationship Id="rId64" Type="http://schemas.openxmlformats.org/officeDocument/2006/relationships/image" Target="../media/0352cbe3_5316_11ee_a4bb_047c1617b143_be0a9acb_5d58_11f0_a779_047c1617b14364.jpeg"/><Relationship Id="rId65" Type="http://schemas.openxmlformats.org/officeDocument/2006/relationships/image" Target="../media/0352cbe5_5316_11ee_a4bb_047c1617b143_be0a9acc_5d58_11f0_a779_047c1617b14365.jpeg"/><Relationship Id="rId66" Type="http://schemas.openxmlformats.org/officeDocument/2006/relationships/image" Target="../media/0352cbe7_5316_11ee_a4bb_047c1617b143_be0a9acd_5d58_11f0_a779_047c1617b14366.jpeg"/><Relationship Id="rId67" Type="http://schemas.openxmlformats.org/officeDocument/2006/relationships/image" Target="../media/0352cbe9_5316_11ee_a4bb_047c1617b143_be0a9ace_5d58_11f0_a779_047c1617b14367.jpeg"/><Relationship Id="rId68" Type="http://schemas.openxmlformats.org/officeDocument/2006/relationships/image" Target="../media/0352cbeb_5316_11ee_a4bb_047c1617b143_be0a9acf_5d58_11f0_a779_047c1617b14368.jpeg"/><Relationship Id="rId69" Type="http://schemas.openxmlformats.org/officeDocument/2006/relationships/image" Target="../media/0352cbed_5316_11ee_a4bb_047c1617b143_be0a9ad0_5d58_11f0_a779_047c1617b14369.jpeg"/><Relationship Id="rId70" Type="http://schemas.openxmlformats.org/officeDocument/2006/relationships/image" Target="../media/0352cbef_5316_11ee_a4bb_047c1617b143_be0a9ad1_5d58_11f0_a779_047c1617b14370.jpeg"/><Relationship Id="rId71" Type="http://schemas.openxmlformats.org/officeDocument/2006/relationships/image" Target="../media/0352cbf1_5316_11ee_a4bb_047c1617b143_be0a9ad2_5d58_11f0_a779_047c1617b14371.jpeg"/><Relationship Id="rId72" Type="http://schemas.openxmlformats.org/officeDocument/2006/relationships/image" Target="../media/0352cbf3_5316_11ee_a4bb_047c1617b143_be0a9ad3_5d58_11f0_a779_047c1617b14372.jpeg"/><Relationship Id="rId73" Type="http://schemas.openxmlformats.org/officeDocument/2006/relationships/image" Target="../media/0352cbf5_5316_11ee_a4bb_047c1617b143_be0a9ad7_5d58_11f0_a779_047c1617b14373.jpeg"/><Relationship Id="rId74" Type="http://schemas.openxmlformats.org/officeDocument/2006/relationships/image" Target="../media/0352cbf7_5316_11ee_a4bb_047c1617b143_be0a9adb_5d58_11f0_a779_047c1617b14374.jpeg"/><Relationship Id="rId75" Type="http://schemas.openxmlformats.org/officeDocument/2006/relationships/image" Target="../media/0352cbf9_5316_11ee_a4bb_047c1617b143_be0a9adf_5d58_11f0_a779_047c1617b14375.jpeg"/><Relationship Id="rId76" Type="http://schemas.openxmlformats.org/officeDocument/2006/relationships/image" Target="../media/0352cbfb_5316_11ee_a4bb_047c1617b143_be0a9ae3_5d58_11f0_a779_047c1617b14376.jpeg"/><Relationship Id="rId77" Type="http://schemas.openxmlformats.org/officeDocument/2006/relationships/image" Target="../media/0352cbfd_5316_11ee_a4bb_047c1617b143_be0a9ae7_5d58_11f0_a779_047c1617b14377.jpeg"/><Relationship Id="rId78" Type="http://schemas.openxmlformats.org/officeDocument/2006/relationships/image" Target="../media/0352cbff_5316_11ee_a4bb_047c1617b143_be0a9aeb_5d58_11f0_a779_047c1617b14378.jpeg"/><Relationship Id="rId79" Type="http://schemas.openxmlformats.org/officeDocument/2006/relationships/image" Target="../media/0352cc01_5316_11ee_a4bb_047c1617b143_be0a9aef_5d58_11f0_a779_047c1617b14379.jpeg"/><Relationship Id="rId80" Type="http://schemas.openxmlformats.org/officeDocument/2006/relationships/image" Target="../media/0352cc03_5316_11ee_a4bb_047c1617b143_be0a9af3_5d58_11f0_a779_047c1617b14380.jpeg"/><Relationship Id="rId81" Type="http://schemas.openxmlformats.org/officeDocument/2006/relationships/image" Target="../media/6f6da3b7_c29f_11ee_a54c_047c1617b143_be0a9b15_5d58_11f0_a779_047c1617b14381.jpeg"/><Relationship Id="rId82" Type="http://schemas.openxmlformats.org/officeDocument/2006/relationships/image" Target="../media/6f6da3b9_c29f_11ee_a54c_047c1617b143_be0a9b16_5d58_11f0_a779_047c1617b14382.jpeg"/><Relationship Id="rId83" Type="http://schemas.openxmlformats.org/officeDocument/2006/relationships/image" Target="../media/6f6da3bb_c29f_11ee_a54c_047c1617b143_be0a9b17_5d58_11f0_a779_047c1617b14383.jpeg"/><Relationship Id="rId84" Type="http://schemas.openxmlformats.org/officeDocument/2006/relationships/image" Target="../media/6f6da3bd_c29f_11ee_a54c_047c1617b143_be0a9b18_5d58_11f0_a779_047c1617b14384.jpeg"/><Relationship Id="rId85" Type="http://schemas.openxmlformats.org/officeDocument/2006/relationships/image" Target="../media/6f6da3bf_c29f_11ee_a54c_047c1617b143_be0a9b19_5d58_11f0_a779_047c1617b14385.jpeg"/><Relationship Id="rId86" Type="http://schemas.openxmlformats.org/officeDocument/2006/relationships/image" Target="../media/6f6da3c1_c29f_11ee_a54c_047c1617b143_be0a9b1a_5d58_11f0_a779_047c1617b14386.jpeg"/><Relationship Id="rId87" Type="http://schemas.openxmlformats.org/officeDocument/2006/relationships/image" Target="../media/6f6da3c3_c29f_11ee_a54c_047c1617b143_be0a9b1b_5d58_11f0_a779_047c1617b14387.jpeg"/><Relationship Id="rId88" Type="http://schemas.openxmlformats.org/officeDocument/2006/relationships/image" Target="../media/6f6da3c5_c29f_11ee_a54c_047c1617b143_be0a9b1c_5d58_11f0_a779_047c1617b14388.jpeg"/><Relationship Id="rId89" Type="http://schemas.openxmlformats.org/officeDocument/2006/relationships/image" Target="../media/6f6da3c7_c29f_11ee_a54c_047c1617b143_be0a9b1d_5d58_11f0_a779_047c1617b14389.jpeg"/><Relationship Id="rId90" Type="http://schemas.openxmlformats.org/officeDocument/2006/relationships/image" Target="../media/6f6da3c9_c29f_11ee_a54c_047c1617b143_be0a9b1e_5d58_11f0_a779_047c1617b14390.jpeg"/><Relationship Id="rId91" Type="http://schemas.openxmlformats.org/officeDocument/2006/relationships/image" Target="../media/6f6da3cb_c29f_11ee_a54c_047c1617b143_be0a9b1f_5d58_11f0_a779_047c1617b14391.jpeg"/><Relationship Id="rId92" Type="http://schemas.openxmlformats.org/officeDocument/2006/relationships/image" Target="../media/6f6da3cd_c29f_11ee_a54c_047c1617b143_be0a9b20_5d58_11f0_a779_047c1617b14392.jpeg"/><Relationship Id="rId93" Type="http://schemas.openxmlformats.org/officeDocument/2006/relationships/image" Target="../media/6f6da3cf_c29f_11ee_a54c_047c1617b143_be0a9b21_5d58_11f0_a779_047c1617b14393.jpeg"/><Relationship Id="rId94" Type="http://schemas.openxmlformats.org/officeDocument/2006/relationships/image" Target="../media/6f6da3d1_c29f_11ee_a54c_047c1617b143_be0a9b22_5d58_11f0_a779_047c1617b14394.jpeg"/><Relationship Id="rId95" Type="http://schemas.openxmlformats.org/officeDocument/2006/relationships/image" Target="../media/6f6da3d3_c29f_11ee_a54c_047c1617b143_be0a9b23_5d58_11f0_a779_047c1617b14395.jpeg"/><Relationship Id="rId96" Type="http://schemas.openxmlformats.org/officeDocument/2006/relationships/image" Target="../media/6f6da3d5_c29f_11ee_a54c_047c1617b143_be0a9b24_5d58_11f0_a779_047c1617b14396.jpeg"/><Relationship Id="rId97" Type="http://schemas.openxmlformats.org/officeDocument/2006/relationships/image" Target="../media/6f6da3d7_c29f_11ee_a54c_047c1617b143_be0a9b25_5d58_11f0_a779_047c1617b14397.jpeg"/><Relationship Id="rId98" Type="http://schemas.openxmlformats.org/officeDocument/2006/relationships/image" Target="../media/6f6da3d9_c29f_11ee_a54c_047c1617b143_be0a9b26_5d58_11f0_a779_047c1617b14398.jpeg"/><Relationship Id="rId99" Type="http://schemas.openxmlformats.org/officeDocument/2006/relationships/image" Target="../media/6f6da3db_c29f_11ee_a54c_047c1617b143_be0a9b27_5d58_11f0_a779_047c1617b14399.jpeg"/><Relationship Id="rId100" Type="http://schemas.openxmlformats.org/officeDocument/2006/relationships/image" Target="../media/6f6da3dd_c29f_11ee_a54c_047c1617b143_be0a9b28_5d58_11f0_a779_047c1617b143100.jpeg"/><Relationship Id="rId101" Type="http://schemas.openxmlformats.org/officeDocument/2006/relationships/image" Target="../media/6f6da3df_c29f_11ee_a54c_047c1617b143_be0a9b29_5d58_11f0_a779_047c1617b143101.jpeg"/><Relationship Id="rId102" Type="http://schemas.openxmlformats.org/officeDocument/2006/relationships/image" Target="../media/6f6da3e1_c29f_11ee_a54c_047c1617b143_be0a9b2a_5d58_11f0_a779_047c1617b143102.jpeg"/><Relationship Id="rId103" Type="http://schemas.openxmlformats.org/officeDocument/2006/relationships/image" Target="../media/6f6da3e3_c29f_11ee_a54c_047c1617b143_be0a9b2b_5d58_11f0_a779_047c1617b143103.jpeg"/><Relationship Id="rId104" Type="http://schemas.openxmlformats.org/officeDocument/2006/relationships/image" Target="../media/6f6da3e5_c29f_11ee_a54c_047c1617b143_be0a9b2c_5d58_11f0_a779_047c1617b143104.jpeg"/><Relationship Id="rId105" Type="http://schemas.openxmlformats.org/officeDocument/2006/relationships/image" Target="../media/6f6da3e7_c29f_11ee_a54c_047c1617b143_4396bf11_0312_11ef_a5a4_047c1617b143105.jpeg"/><Relationship Id="rId106" Type="http://schemas.openxmlformats.org/officeDocument/2006/relationships/image" Target="../media/6f6da3e9_c29f_11ee_a54c_047c1617b143_4396bf12_0312_11ef_a5a4_047c1617b143106.jpeg"/><Relationship Id="rId107" Type="http://schemas.openxmlformats.org/officeDocument/2006/relationships/image" Target="../media/cb15cc75_f760_11ee_a595_047c1617b143_be0a9af7_5d58_11f0_a779_047c1617b143107.jpeg"/><Relationship Id="rId108" Type="http://schemas.openxmlformats.org/officeDocument/2006/relationships/image" Target="../media/cb15cc77_f760_11ee_a595_047c1617b143_be0a9af8_5d58_11f0_a779_047c1617b143108.jpeg"/><Relationship Id="rId109" Type="http://schemas.openxmlformats.org/officeDocument/2006/relationships/image" Target="../media/cb15cc79_f760_11ee_a595_047c1617b143_be0a9af9_5d58_11f0_a779_047c1617b143109.jpeg"/><Relationship Id="rId110" Type="http://schemas.openxmlformats.org/officeDocument/2006/relationships/image" Target="../media/cb15cc7b_f760_11ee_a595_047c1617b143_be0a9afa_5d58_11f0_a779_047c1617b143110.jpeg"/><Relationship Id="rId111" Type="http://schemas.openxmlformats.org/officeDocument/2006/relationships/image" Target="../media/cb15cc7d_f760_11ee_a595_047c1617b143_be0a9afb_5d58_11f0_a779_047c1617b143111.jpeg"/><Relationship Id="rId112" Type="http://schemas.openxmlformats.org/officeDocument/2006/relationships/image" Target="../media/cb15cc7f_f760_11ee_a595_047c1617b143_be0a9afc_5d58_11f0_a779_047c1617b143112.jpeg"/><Relationship Id="rId113" Type="http://schemas.openxmlformats.org/officeDocument/2006/relationships/image" Target="../media/cb15cc81_f760_11ee_a595_047c1617b143_be0a9afd_5d58_11f0_a779_047c1617b143113.jpeg"/><Relationship Id="rId114" Type="http://schemas.openxmlformats.org/officeDocument/2006/relationships/image" Target="../media/be281c22_f776_11ee_a595_047c1617b143_be0a9afe_5d58_11f0_a779_047c1617b143114.jpeg"/><Relationship Id="rId115" Type="http://schemas.openxmlformats.org/officeDocument/2006/relationships/image" Target="../media/be281c24_f776_11ee_a595_047c1617b143_be0a9aff_5d58_11f0_a779_047c1617b143115.jpeg"/><Relationship Id="rId116" Type="http://schemas.openxmlformats.org/officeDocument/2006/relationships/image" Target="../media/be281c26_f776_11ee_a595_047c1617b143_be0a9b00_5d58_11f0_a779_047c1617b143116.jpeg"/><Relationship Id="rId117" Type="http://schemas.openxmlformats.org/officeDocument/2006/relationships/image" Target="../media/be281c28_f776_11ee_a595_047c1617b143_be0a9b01_5d58_11f0_a779_047c1617b143117.jpeg"/><Relationship Id="rId118" Type="http://schemas.openxmlformats.org/officeDocument/2006/relationships/image" Target="../media/be281c2a_f776_11ee_a595_047c1617b143_be0a9b02_5d58_11f0_a779_047c1617b143118.jpeg"/><Relationship Id="rId119" Type="http://schemas.openxmlformats.org/officeDocument/2006/relationships/image" Target="../media/be281c2c_f776_11ee_a595_047c1617b143_be0a9b03_5d58_11f0_a779_047c1617b143119.jpeg"/><Relationship Id="rId120" Type="http://schemas.openxmlformats.org/officeDocument/2006/relationships/image" Target="../media/be281c2e_f776_11ee_a595_047c1617b143_be0a9b04_5d58_11f0_a779_047c1617b143120.jpeg"/><Relationship Id="rId121" Type="http://schemas.openxmlformats.org/officeDocument/2006/relationships/image" Target="../media/be281c30_f776_11ee_a595_047c1617b143_be0a9b05_5d58_11f0_a779_047c1617b143121.jpeg"/><Relationship Id="rId122" Type="http://schemas.openxmlformats.org/officeDocument/2006/relationships/image" Target="../media/be281c32_f776_11ee_a595_047c1617b143_be0a9b06_5d58_11f0_a779_047c1617b143122.jpeg"/><Relationship Id="rId123" Type="http://schemas.openxmlformats.org/officeDocument/2006/relationships/image" Target="../media/be281c34_f776_11ee_a595_047c1617b143_be0a9b07_5d58_11f0_a779_047c1617b143123.jpeg"/><Relationship Id="rId124" Type="http://schemas.openxmlformats.org/officeDocument/2006/relationships/image" Target="../media/be281c36_f776_11ee_a595_047c1617b143_be0a9b09_5d58_11f0_a779_047c1617b143124.jpeg"/><Relationship Id="rId125" Type="http://schemas.openxmlformats.org/officeDocument/2006/relationships/image" Target="../media/be281c38_f776_11ee_a595_047c1617b143_be0a9b0a_5d58_11f0_a779_047c1617b143125.jpeg"/><Relationship Id="rId126" Type="http://schemas.openxmlformats.org/officeDocument/2006/relationships/image" Target="../media/be281c3a_f776_11ee_a595_047c1617b143_be0a9b08_5d58_11f0_a779_047c1617b143126.jpeg"/><Relationship Id="rId127" Type="http://schemas.openxmlformats.org/officeDocument/2006/relationships/image" Target="../media/be281c3c_f776_11ee_a595_047c1617b143_be0a9b0b_5d58_11f0_a779_047c1617b143127.jpeg"/><Relationship Id="rId128" Type="http://schemas.openxmlformats.org/officeDocument/2006/relationships/image" Target="../media/be281c3e_f776_11ee_a595_047c1617b143_be0a9b0c_5d58_11f0_a779_047c1617b143128.jpeg"/><Relationship Id="rId129" Type="http://schemas.openxmlformats.org/officeDocument/2006/relationships/image" Target="../media/be281c40_f776_11ee_a595_047c1617b143_be0a9b0d_5d58_11f0_a779_047c1617b143129.jpeg"/><Relationship Id="rId130" Type="http://schemas.openxmlformats.org/officeDocument/2006/relationships/image" Target="../media/be281c42_f776_11ee_a595_047c1617b143_be0a9b0e_5d58_11f0_a779_047c1617b143130.jpeg"/><Relationship Id="rId131" Type="http://schemas.openxmlformats.org/officeDocument/2006/relationships/image" Target="../media/be281c44_f776_11ee_a595_047c1617b143_be0a9b10_5d58_11f0_a779_047c1617b143131.jpeg"/><Relationship Id="rId132" Type="http://schemas.openxmlformats.org/officeDocument/2006/relationships/image" Target="../media/be281c46_f776_11ee_a595_047c1617b143_be0a9b11_5d58_11f0_a779_047c1617b143132.jpeg"/><Relationship Id="rId133" Type="http://schemas.openxmlformats.org/officeDocument/2006/relationships/image" Target="../media/be281c48_f776_11ee_a595_047c1617b143_be0a9b0f_5d58_11f0_a779_047c1617b143133.jpeg"/><Relationship Id="rId134" Type="http://schemas.openxmlformats.org/officeDocument/2006/relationships/image" Target="../media/be281c4a_f776_11ee_a595_047c1617b143_be0a9b12_5d58_11f0_a779_047c1617b143134.jpeg"/><Relationship Id="rId135" Type="http://schemas.openxmlformats.org/officeDocument/2006/relationships/image" Target="../media/be281c4c_f776_11ee_a595_047c1617b143_be0a9b13_5d58_11f0_a779_047c1617b143135.jpeg"/><Relationship Id="rId136" Type="http://schemas.openxmlformats.org/officeDocument/2006/relationships/image" Target="../media/be281c4e_f776_11ee_a595_047c1617b143_be0a9b14_5d58_11f0_a779_047c1617b143136.jpeg"/><Relationship Id="rId137" Type="http://schemas.openxmlformats.org/officeDocument/2006/relationships/image" Target="../media/1f13c403_37d2_11ef_a5e9_047c1617b143_be0a9a32_5d58_11f0_a779_047c1617b143137.jpeg"/><Relationship Id="rId138" Type="http://schemas.openxmlformats.org/officeDocument/2006/relationships/image" Target="../media/1f13c405_37d2_11ef_a5e9_047c1617b143_be0a9a36_5d58_11f0_a779_047c1617b143138.jpeg"/><Relationship Id="rId139" Type="http://schemas.openxmlformats.org/officeDocument/2006/relationships/image" Target="../media/1f13c407_37d2_11ef_a5e9_047c1617b143_be0a9a24_5d58_11f0_a779_047c1617b143139.jpeg"/><Relationship Id="rId140" Type="http://schemas.openxmlformats.org/officeDocument/2006/relationships/image" Target="../media/1f13c409_37d2_11ef_a5e9_047c1617b143_be0a9a5a_5d58_11f0_a779_047c1617b143140.jpeg"/><Relationship Id="rId141" Type="http://schemas.openxmlformats.org/officeDocument/2006/relationships/image" Target="../media/1f13c40b_37d2_11ef_a5e9_047c1617b143_83eb96f5_5d58_11f0_a779_047c1617b143141.jpeg"/><Relationship Id="rId142" Type="http://schemas.openxmlformats.org/officeDocument/2006/relationships/image" Target="../media/1f13c40d_37d2_11ef_a5e9_047c1617b143_be0a9a4f_5d58_11f0_a779_047c1617b143142.jpeg"/><Relationship Id="rId143" Type="http://schemas.openxmlformats.org/officeDocument/2006/relationships/image" Target="../media/3e847208_afd7_11ef_a68d_047c1617b143_be0a9abf_5d58_11f0_a779_047c1617b143143.jpeg"/><Relationship Id="rId144" Type="http://schemas.openxmlformats.org/officeDocument/2006/relationships/image" Target="../media/3e84720a_afd7_11ef_a68d_047c1617b143_be0a9ac0_5d58_11f0_a779_047c1617b143144.jpeg"/><Relationship Id="rId145" Type="http://schemas.openxmlformats.org/officeDocument/2006/relationships/image" Target="../media/3e84720c_afd7_11ef_a68d_047c1617b143_be0a9ac1_5d58_11f0_a779_047c1617b143145.jpeg"/><Relationship Id="rId146" Type="http://schemas.openxmlformats.org/officeDocument/2006/relationships/image" Target="../media/3e84720e_afd7_11ef_a68d_047c1617b143_be0a9ac2_5d58_11f0_a779_047c1617b143146.jpeg"/><Relationship Id="rId147" Type="http://schemas.openxmlformats.org/officeDocument/2006/relationships/image" Target="../media/3e847210_afd7_11ef_a68d_047c1617b143_be0a9ac3_5d58_11f0_a779_047c1617b143147.jpeg"/><Relationship Id="rId148" Type="http://schemas.openxmlformats.org/officeDocument/2006/relationships/image" Target="../media/3e847212_afd7_11ef_a68d_047c1617b143_be0a9ac5_5d58_11f0_a779_047c1617b143148.jpeg"/><Relationship Id="rId149" Type="http://schemas.openxmlformats.org/officeDocument/2006/relationships/image" Target="../media/3e847214_afd7_11ef_a68d_047c1617b143_be0a9ac7_5d58_11f0_a779_047c1617b143149.jpeg"/><Relationship Id="rId150" Type="http://schemas.openxmlformats.org/officeDocument/2006/relationships/image" Target="../media/3e847216_afd7_11ef_a68d_047c1617b143_be0a9ac8_5d58_11f0_a779_047c1617b143150.jpeg"/><Relationship Id="rId151" Type="http://schemas.openxmlformats.org/officeDocument/2006/relationships/image" Target="../media/3e847218_afd7_11ef_a68d_047c1617b143_21d4f5bc_793a_11f0_a79f_047c1617b143151.jpeg"/><Relationship Id="rId152" Type="http://schemas.openxmlformats.org/officeDocument/2006/relationships/image" Target="../media/1ca693a0_04fa_11f1_a85e_047c1617b143_2ed140ac_0c97_11f1_a86a_047c1617b143152.jpeg"/><Relationship Id="rId153" Type="http://schemas.openxmlformats.org/officeDocument/2006/relationships/image" Target="../media/1ca693a2_04fa_11f1_a85e_047c1617b143_2ed140ad_0c97_11f1_a86a_047c1617b143153.jpeg"/><Relationship Id="rId154" Type="http://schemas.openxmlformats.org/officeDocument/2006/relationships/image" Target="../media/79b48404_04fd_11f1_a85e_047c1617b143_2ed140ae_0c97_11f1_a86a_047c1617b143154.jpeg"/><Relationship Id="rId155" Type="http://schemas.openxmlformats.org/officeDocument/2006/relationships/image" Target="../media/79b48406_04fd_11f1_a85e_047c1617b143_2ed140b1_0c97_11f1_a86a_047c1617b143155.jpeg"/><Relationship Id="rId156" Type="http://schemas.openxmlformats.org/officeDocument/2006/relationships/image" Target="../media/79b48408_04fd_11f1_a85e_047c1617b143_2ed140b4_0c97_11f1_a86a_047c1617b143156.jpeg"/><Relationship Id="rId157" Type="http://schemas.openxmlformats.org/officeDocument/2006/relationships/image" Target="../media/79b4840a_04fd_11f1_a85e_047c1617b143_2ed140b5_0c97_11f1_a86a_047c1617b14315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0" name="Image_104" descr="Image_10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1" name="Image_105" descr="Image_10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2" name="Image_106" descr="Image_10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3" name="Image_107" descr="Image_10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4" name="Image_108" descr="Image_10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5" name="Image_109" descr="Image_10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6" name="Image_110" descr="Image_11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7" name="Image_111" descr="Image_11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8" name="Image_112" descr="Image_11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9" name="Image_113" descr="Image_11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0" name="Image_114" descr="Image_11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1" name="Image_115" descr="Image_11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2" name="Image_116" descr="Image_11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3" name="Image_117" descr="Image_11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4" name="Image_118" descr="Image_11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5" name="Image_119" descr="Image_11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6" name="Image_120" descr="Image_12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7" name="Image_121" descr="Image_12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8" name="Image_122" descr="Image_12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9" name="Image_123" descr="Image_12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0" name="Image_124" descr="Image_12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1" name="Image_125" descr="Image_12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2" name="Image_126" descr="Image_12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3" name="Image_127" descr="Image_12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4" name="Image_128" descr="Image_12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5" name="Image_129" descr="Image_12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6" name="Image_130" descr="Image_13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7" name="Image_131" descr="Image_13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8" name="Image_132" descr="Image_13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9" name="Image_133" descr="Image_13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0" name="Image_134" descr="Image_13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1" name="Image_135" descr="Image_13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2" name="Image_136" descr="Image_13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3" name="Image_137" descr="Image_13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4" name="Image_138" descr="Image_13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5" name="Image_139" descr="Image_13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6" name="Image_140" descr="Image_14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7" name="Image_141" descr="Image_14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8" name="Image_142" descr="Image_14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9" name="Image_143" descr="Image_14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40" name="Image_144" descr="Image_14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1" name="Image_145" descr="Image_14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2" name="Image_146" descr="Image_14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3" name="Image_147" descr="Image_14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4" name="Image_148" descr="Image_14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5" name="Image_149" descr="Image_149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6" name="Image_150" descr="Image_150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7" name="Image_151" descr="Image_151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8" name="Image_152" descr="Image_152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9" name="Image_153" descr="Image_153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50" name="Image_154" descr="Image_154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1" name="Image_155" descr="Image_155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2" name="Image_158" descr="Image_158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3" name="Image_159" descr="Image_159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4" name="Image_160" descr="Image_160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5" name="Image_161" descr="Image_161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6" name="Image_162" descr="Image_162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7" name="Image_163" descr="Image_163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811273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J5*61.74</f>
        <v>0</v>
      </c>
      <c r="L5" s="5"/>
    </row>
    <row r="6" spans="1:12" customHeight="1" ht="105" outlineLevel="4">
      <c r="A6" s="1"/>
      <c r="B6" s="1">
        <v>811274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J6*88.20</f>
        <v>0</v>
      </c>
      <c r="L6" s="5"/>
    </row>
    <row r="7" spans="1:12" customHeight="1" ht="105" outlineLevel="4">
      <c r="A7" s="1"/>
      <c r="B7" s="1">
        <v>811275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17</v>
      </c>
      <c r="H7" s="2">
        <v>0</v>
      </c>
      <c r="I7" s="1">
        <v>0</v>
      </c>
      <c r="J7" s="3" t="s">
        <v>18</v>
      </c>
      <c r="K7" s="2" t="str">
        <f>J7*111.72</f>
        <v>0</v>
      </c>
      <c r="L7" s="5"/>
    </row>
    <row r="8" spans="1:12" customHeight="1" ht="105" outlineLevel="4">
      <c r="A8" s="1"/>
      <c r="B8" s="1">
        <v>811276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>
        <v>0</v>
      </c>
      <c r="I8" s="1">
        <v>0</v>
      </c>
      <c r="J8" s="3" t="s">
        <v>18</v>
      </c>
      <c r="K8" s="2" t="str">
        <f>J8*258.72</f>
        <v>0</v>
      </c>
      <c r="L8" s="5"/>
    </row>
    <row r="9" spans="1:12" customHeight="1" ht="105" outlineLevel="4">
      <c r="A9" s="1"/>
      <c r="B9" s="1">
        <v>811277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37</v>
      </c>
      <c r="H9" s="2">
        <v>0</v>
      </c>
      <c r="I9" s="1">
        <v>0</v>
      </c>
      <c r="J9" s="3" t="s">
        <v>18</v>
      </c>
      <c r="K9" s="2" t="str">
        <f>J9*342.51</f>
        <v>0</v>
      </c>
      <c r="L9" s="5"/>
    </row>
    <row r="10" spans="1:12" customHeight="1" ht="105" outlineLevel="4">
      <c r="A10" s="1"/>
      <c r="B10" s="1">
        <v>811278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37</v>
      </c>
      <c r="H10" s="2">
        <v>0</v>
      </c>
      <c r="I10" s="1">
        <v>0</v>
      </c>
      <c r="J10" s="3" t="s">
        <v>18</v>
      </c>
      <c r="K10" s="2" t="str">
        <f>J10*598.29</f>
        <v>0</v>
      </c>
      <c r="L10" s="5"/>
    </row>
    <row r="11" spans="1:12" customHeight="1" ht="105" outlineLevel="4">
      <c r="A11" s="1"/>
      <c r="B11" s="1">
        <v>811285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37</v>
      </c>
      <c r="H11" s="2">
        <v>0</v>
      </c>
      <c r="I11" s="1">
        <v>0</v>
      </c>
      <c r="J11" s="3" t="s">
        <v>18</v>
      </c>
      <c r="K11" s="2" t="str">
        <f>J11*207.27</f>
        <v>0</v>
      </c>
      <c r="L11" s="5"/>
    </row>
    <row r="12" spans="1:12" customHeight="1" ht="105" outlineLevel="4">
      <c r="A12" s="1"/>
      <c r="B12" s="1">
        <v>811286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0</v>
      </c>
      <c r="H12" s="2">
        <v>0</v>
      </c>
      <c r="I12" s="1">
        <v>0</v>
      </c>
      <c r="J12" s="3" t="s">
        <v>18</v>
      </c>
      <c r="K12" s="2" t="str">
        <f>J12*248.43</f>
        <v>0</v>
      </c>
      <c r="L12" s="5"/>
    </row>
    <row r="13" spans="1:12" customHeight="1" ht="105" outlineLevel="4">
      <c r="A13" s="1"/>
      <c r="B13" s="1">
        <v>811287</v>
      </c>
      <c r="C13" s="1" t="s">
        <v>50</v>
      </c>
      <c r="D13" s="1" t="s">
        <v>51</v>
      </c>
      <c r="E13" s="2" t="s">
        <v>52</v>
      </c>
      <c r="F13" s="2" t="s">
        <v>45</v>
      </c>
      <c r="G13" s="2" t="s">
        <v>32</v>
      </c>
      <c r="H13" s="2">
        <v>0</v>
      </c>
      <c r="I13" s="1">
        <v>0</v>
      </c>
      <c r="J13" s="3" t="s">
        <v>18</v>
      </c>
      <c r="K13" s="2" t="str">
        <f>J13*207.27</f>
        <v>0</v>
      </c>
      <c r="L13" s="5"/>
    </row>
    <row r="14" spans="1:12" customHeight="1" ht="105" outlineLevel="4">
      <c r="A14" s="1"/>
      <c r="B14" s="1">
        <v>811288</v>
      </c>
      <c r="C14" s="1" t="s">
        <v>53</v>
      </c>
      <c r="D14" s="1" t="s">
        <v>54</v>
      </c>
      <c r="E14" s="2" t="s">
        <v>55</v>
      </c>
      <c r="F14" s="2" t="s">
        <v>49</v>
      </c>
      <c r="G14" s="2" t="s">
        <v>37</v>
      </c>
      <c r="H14" s="2">
        <v>0</v>
      </c>
      <c r="I14" s="1">
        <v>0</v>
      </c>
      <c r="J14" s="3" t="s">
        <v>18</v>
      </c>
      <c r="K14" s="2" t="str">
        <f>J14*248.43</f>
        <v>0</v>
      </c>
      <c r="L14" s="5"/>
    </row>
    <row r="15" spans="1:12" customHeight="1" ht="105" outlineLevel="4">
      <c r="A15" s="1"/>
      <c r="B15" s="1">
        <v>832786</v>
      </c>
      <c r="C15" s="1" t="s">
        <v>56</v>
      </c>
      <c r="D15" s="1" t="s">
        <v>57</v>
      </c>
      <c r="E15" s="2" t="s">
        <v>58</v>
      </c>
      <c r="F15" s="2" t="s">
        <v>59</v>
      </c>
      <c r="G15" s="2" t="s">
        <v>23</v>
      </c>
      <c r="H15" s="2">
        <v>0</v>
      </c>
      <c r="I15" s="1">
        <v>0</v>
      </c>
      <c r="J15" s="3" t="s">
        <v>18</v>
      </c>
      <c r="K15" s="2" t="str">
        <f>J15*144.06</f>
        <v>0</v>
      </c>
      <c r="L15" s="5"/>
    </row>
    <row r="16" spans="1:12" customHeight="1" ht="105" outlineLevel="4">
      <c r="A16" s="1"/>
      <c r="B16" s="1">
        <v>832787</v>
      </c>
      <c r="C16" s="1" t="s">
        <v>60</v>
      </c>
      <c r="D16" s="1" t="s">
        <v>61</v>
      </c>
      <c r="E16" s="2" t="s">
        <v>62</v>
      </c>
      <c r="F16" s="2" t="s">
        <v>63</v>
      </c>
      <c r="G16" s="2" t="s">
        <v>32</v>
      </c>
      <c r="H16" s="2">
        <v>0</v>
      </c>
      <c r="I16" s="1">
        <v>0</v>
      </c>
      <c r="J16" s="3" t="s">
        <v>18</v>
      </c>
      <c r="K16" s="2" t="str">
        <f>J16*166.11</f>
        <v>0</v>
      </c>
      <c r="L16" s="5"/>
    </row>
    <row r="17" spans="1:12" customHeight="1" ht="105" outlineLevel="4">
      <c r="A17" s="1"/>
      <c r="B17" s="1">
        <v>832788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>
        <v>0</v>
      </c>
      <c r="I17" s="1">
        <v>0</v>
      </c>
      <c r="J17" s="3" t="s">
        <v>18</v>
      </c>
      <c r="K17" s="2" t="str">
        <f>J17*226.38</f>
        <v>0</v>
      </c>
      <c r="L17" s="5"/>
    </row>
    <row r="18" spans="1:12" customHeight="1" ht="105" outlineLevel="4">
      <c r="A18" s="1"/>
      <c r="B18" s="1">
        <v>832789</v>
      </c>
      <c r="C18" s="1" t="s">
        <v>68</v>
      </c>
      <c r="D18" s="1" t="s">
        <v>69</v>
      </c>
      <c r="E18" s="2" t="s">
        <v>70</v>
      </c>
      <c r="F18" s="2" t="s">
        <v>71</v>
      </c>
      <c r="G18" s="2" t="s">
        <v>23</v>
      </c>
      <c r="H18" s="2">
        <v>0</v>
      </c>
      <c r="I18" s="1">
        <v>0</v>
      </c>
      <c r="J18" s="3" t="s">
        <v>18</v>
      </c>
      <c r="K18" s="2" t="str">
        <f>J18*167.58</f>
        <v>0</v>
      </c>
      <c r="L18" s="5"/>
    </row>
    <row r="19" spans="1:12" customHeight="1" ht="105" outlineLevel="4">
      <c r="A19" s="1"/>
      <c r="B19" s="1">
        <v>889291</v>
      </c>
      <c r="C19" s="1" t="s">
        <v>72</v>
      </c>
      <c r="D19" s="1" t="s">
        <v>73</v>
      </c>
      <c r="E19" s="2" t="s">
        <v>74</v>
      </c>
      <c r="F19" s="2" t="s">
        <v>67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J19*226.38</f>
        <v>0</v>
      </c>
      <c r="L19" s="5"/>
    </row>
    <row r="20" spans="1:12" customHeight="1" ht="105" outlineLevel="4">
      <c r="A20" s="1"/>
      <c r="B20" s="1">
        <v>832791</v>
      </c>
      <c r="C20" s="1" t="s">
        <v>75</v>
      </c>
      <c r="D20" s="1" t="s">
        <v>76</v>
      </c>
      <c r="E20" s="2" t="s">
        <v>77</v>
      </c>
      <c r="F20" s="2" t="s">
        <v>78</v>
      </c>
      <c r="G20" s="2" t="s">
        <v>37</v>
      </c>
      <c r="H20" s="2">
        <v>0</v>
      </c>
      <c r="I20" s="1">
        <v>0</v>
      </c>
      <c r="J20" s="3" t="s">
        <v>18</v>
      </c>
      <c r="K20" s="2" t="str">
        <f>J20*252.84</f>
        <v>0</v>
      </c>
      <c r="L20" s="5"/>
    </row>
    <row r="21" spans="1:12" customHeight="1" ht="105" outlineLevel="4">
      <c r="A21" s="1"/>
      <c r="B21" s="1">
        <v>889292</v>
      </c>
      <c r="C21" s="1" t="s">
        <v>79</v>
      </c>
      <c r="D21" s="1" t="s">
        <v>80</v>
      </c>
      <c r="E21" s="2" t="s">
        <v>81</v>
      </c>
      <c r="F21" s="2" t="s">
        <v>31</v>
      </c>
      <c r="G21" s="2">
        <v>0</v>
      </c>
      <c r="H21" s="2">
        <v>0</v>
      </c>
      <c r="I21" s="1">
        <v>0</v>
      </c>
      <c r="J21" s="3" t="s">
        <v>18</v>
      </c>
      <c r="K21" s="2" t="str">
        <f>J21*258.72</f>
        <v>0</v>
      </c>
      <c r="L21" s="5"/>
    </row>
    <row r="22" spans="1:12" customHeight="1" ht="105" outlineLevel="4">
      <c r="A22" s="1"/>
      <c r="B22" s="1">
        <v>832793</v>
      </c>
      <c r="C22" s="1" t="s">
        <v>82</v>
      </c>
      <c r="D22" s="1" t="s">
        <v>83</v>
      </c>
      <c r="E22" s="2" t="s">
        <v>84</v>
      </c>
      <c r="F22" s="2" t="s">
        <v>85</v>
      </c>
      <c r="G22" s="2" t="s">
        <v>17</v>
      </c>
      <c r="H22" s="2">
        <v>0</v>
      </c>
      <c r="I22" s="1">
        <v>0</v>
      </c>
      <c r="J22" s="3" t="s">
        <v>18</v>
      </c>
      <c r="K22" s="2" t="str">
        <f>J22*255.78</f>
        <v>0</v>
      </c>
      <c r="L22" s="5"/>
    </row>
    <row r="23" spans="1:12" customHeight="1" ht="105" outlineLevel="4">
      <c r="A23" s="1"/>
      <c r="B23" s="1">
        <v>832794</v>
      </c>
      <c r="C23" s="1" t="s">
        <v>86</v>
      </c>
      <c r="D23" s="1" t="s">
        <v>87</v>
      </c>
      <c r="E23" s="2" t="s">
        <v>88</v>
      </c>
      <c r="F23" s="2" t="s">
        <v>89</v>
      </c>
      <c r="G23" s="2" t="s">
        <v>37</v>
      </c>
      <c r="H23" s="2">
        <v>0</v>
      </c>
      <c r="I23" s="1">
        <v>0</v>
      </c>
      <c r="J23" s="3" t="s">
        <v>18</v>
      </c>
      <c r="K23" s="2" t="str">
        <f>J23*288.12</f>
        <v>0</v>
      </c>
      <c r="L23" s="5"/>
    </row>
    <row r="24" spans="1:12" customHeight="1" ht="105" outlineLevel="4">
      <c r="A24" s="1"/>
      <c r="B24" s="1">
        <v>889293</v>
      </c>
      <c r="C24" s="1" t="s">
        <v>90</v>
      </c>
      <c r="D24" s="1" t="s">
        <v>91</v>
      </c>
      <c r="E24" s="2" t="s">
        <v>92</v>
      </c>
      <c r="F24" s="2" t="s">
        <v>93</v>
      </c>
      <c r="G24" s="2" t="s">
        <v>37</v>
      </c>
      <c r="H24" s="2">
        <v>0</v>
      </c>
      <c r="I24" s="1">
        <v>0</v>
      </c>
      <c r="J24" s="3" t="s">
        <v>18</v>
      </c>
      <c r="K24" s="2" t="str">
        <f>J24*417.48</f>
        <v>0</v>
      </c>
      <c r="L24" s="5"/>
    </row>
    <row r="25" spans="1:12" customHeight="1" ht="105" outlineLevel="4">
      <c r="A25" s="1"/>
      <c r="B25" s="1">
        <v>889294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10</v>
      </c>
      <c r="H25" s="2">
        <v>0</v>
      </c>
      <c r="I25" s="1">
        <v>0</v>
      </c>
      <c r="J25" s="3" t="s">
        <v>18</v>
      </c>
      <c r="K25" s="2" t="str">
        <f>J25*480.69</f>
        <v>0</v>
      </c>
      <c r="L25" s="5"/>
    </row>
    <row r="26" spans="1:12" customHeight="1" ht="105" outlineLevel="4">
      <c r="A26" s="1"/>
      <c r="B26" s="1">
        <v>889295</v>
      </c>
      <c r="C26" s="1" t="s">
        <v>98</v>
      </c>
      <c r="D26" s="1" t="s">
        <v>99</v>
      </c>
      <c r="E26" s="2" t="s">
        <v>100</v>
      </c>
      <c r="F26" s="2" t="s">
        <v>101</v>
      </c>
      <c r="G26" s="2" t="s">
        <v>37</v>
      </c>
      <c r="H26" s="2">
        <v>0</v>
      </c>
      <c r="I26" s="1">
        <v>0</v>
      </c>
      <c r="J26" s="3" t="s">
        <v>18</v>
      </c>
      <c r="K26" s="2" t="str">
        <f>J26*649.74</f>
        <v>0</v>
      </c>
      <c r="L26" s="5"/>
    </row>
    <row r="27" spans="1:12" customHeight="1" ht="105" outlineLevel="4">
      <c r="A27" s="1"/>
      <c r="B27" s="1">
        <v>889296</v>
      </c>
      <c r="C27" s="1" t="s">
        <v>102</v>
      </c>
      <c r="D27" s="1" t="s">
        <v>103</v>
      </c>
      <c r="E27" s="2" t="s">
        <v>104</v>
      </c>
      <c r="F27" s="2" t="s">
        <v>105</v>
      </c>
      <c r="G27" s="2" t="s">
        <v>37</v>
      </c>
      <c r="H27" s="2">
        <v>0</v>
      </c>
      <c r="I27" s="1">
        <v>0</v>
      </c>
      <c r="J27" s="3" t="s">
        <v>18</v>
      </c>
      <c r="K27" s="2" t="str">
        <f>J27*996.66</f>
        <v>0</v>
      </c>
      <c r="L27" s="5"/>
    </row>
    <row r="28" spans="1:12" customHeight="1" ht="105" outlineLevel="4">
      <c r="A28" s="1"/>
      <c r="B28" s="1">
        <v>832799</v>
      </c>
      <c r="C28" s="1" t="s">
        <v>106</v>
      </c>
      <c r="D28" s="1" t="s">
        <v>107</v>
      </c>
      <c r="E28" s="2" t="s">
        <v>108</v>
      </c>
      <c r="F28" s="2" t="s">
        <v>109</v>
      </c>
      <c r="G28" s="2" t="s">
        <v>23</v>
      </c>
      <c r="H28" s="2">
        <v>0</v>
      </c>
      <c r="I28" s="1">
        <v>0</v>
      </c>
      <c r="J28" s="3" t="s">
        <v>18</v>
      </c>
      <c r="K28" s="2" t="str">
        <f>J28*132.30</f>
        <v>0</v>
      </c>
      <c r="L28" s="5"/>
    </row>
    <row r="29" spans="1:12" customHeight="1" ht="105" outlineLevel="4">
      <c r="A29" s="1"/>
      <c r="B29" s="1">
        <v>832800</v>
      </c>
      <c r="C29" s="1" t="s">
        <v>110</v>
      </c>
      <c r="D29" s="1" t="s">
        <v>111</v>
      </c>
      <c r="E29" s="2" t="s">
        <v>112</v>
      </c>
      <c r="F29" s="2" t="s">
        <v>113</v>
      </c>
      <c r="G29" s="2" t="s">
        <v>32</v>
      </c>
      <c r="H29" s="2">
        <v>0</v>
      </c>
      <c r="I29" s="1">
        <v>0</v>
      </c>
      <c r="J29" s="3" t="s">
        <v>18</v>
      </c>
      <c r="K29" s="2" t="str">
        <f>J29*183.75</f>
        <v>0</v>
      </c>
      <c r="L29" s="5"/>
    </row>
    <row r="30" spans="1:12" customHeight="1" ht="105" outlineLevel="4">
      <c r="A30" s="1"/>
      <c r="B30" s="1">
        <v>832801</v>
      </c>
      <c r="C30" s="1" t="s">
        <v>114</v>
      </c>
      <c r="D30" s="1" t="s">
        <v>115</v>
      </c>
      <c r="E30" s="2" t="s">
        <v>116</v>
      </c>
      <c r="F30" s="2" t="s">
        <v>117</v>
      </c>
      <c r="G30" s="2" t="s">
        <v>32</v>
      </c>
      <c r="H30" s="2">
        <v>0</v>
      </c>
      <c r="I30" s="1">
        <v>0</v>
      </c>
      <c r="J30" s="3" t="s">
        <v>18</v>
      </c>
      <c r="K30" s="2" t="str">
        <f>J30*230.79</f>
        <v>0</v>
      </c>
      <c r="L30" s="5"/>
    </row>
    <row r="31" spans="1:12" customHeight="1" ht="105" outlineLevel="4">
      <c r="A31" s="1"/>
      <c r="B31" s="1">
        <v>832802</v>
      </c>
      <c r="C31" s="1" t="s">
        <v>118</v>
      </c>
      <c r="D31" s="1" t="s">
        <v>119</v>
      </c>
      <c r="E31" s="2" t="s">
        <v>120</v>
      </c>
      <c r="F31" s="2" t="s">
        <v>121</v>
      </c>
      <c r="G31" s="2" t="s">
        <v>17</v>
      </c>
      <c r="H31" s="2">
        <v>0</v>
      </c>
      <c r="I31" s="1">
        <v>0</v>
      </c>
      <c r="J31" s="3" t="s">
        <v>18</v>
      </c>
      <c r="K31" s="2" t="str">
        <f>J31*174.93</f>
        <v>0</v>
      </c>
      <c r="L31" s="5"/>
    </row>
    <row r="32" spans="1:12" customHeight="1" ht="105" outlineLevel="4">
      <c r="A32" s="1"/>
      <c r="B32" s="1">
        <v>832803</v>
      </c>
      <c r="C32" s="1" t="s">
        <v>122</v>
      </c>
      <c r="D32" s="1" t="s">
        <v>123</v>
      </c>
      <c r="E32" s="2" t="s">
        <v>124</v>
      </c>
      <c r="F32" s="2" t="s">
        <v>125</v>
      </c>
      <c r="G32" s="2" t="s">
        <v>32</v>
      </c>
      <c r="H32" s="2">
        <v>0</v>
      </c>
      <c r="I32" s="1">
        <v>0</v>
      </c>
      <c r="J32" s="3" t="s">
        <v>18</v>
      </c>
      <c r="K32" s="2" t="str">
        <f>J32*246.96</f>
        <v>0</v>
      </c>
      <c r="L32" s="5"/>
    </row>
    <row r="33" spans="1:12" customHeight="1" ht="105" outlineLevel="4">
      <c r="A33" s="1"/>
      <c r="B33" s="1">
        <v>832804</v>
      </c>
      <c r="C33" s="1" t="s">
        <v>126</v>
      </c>
      <c r="D33" s="1" t="s">
        <v>127</v>
      </c>
      <c r="E33" s="2" t="s">
        <v>128</v>
      </c>
      <c r="F33" s="2" t="s">
        <v>129</v>
      </c>
      <c r="G33" s="2">
        <v>0</v>
      </c>
      <c r="H33" s="2">
        <v>0</v>
      </c>
      <c r="I33" s="1">
        <v>0</v>
      </c>
      <c r="J33" s="3" t="s">
        <v>18</v>
      </c>
      <c r="K33" s="2" t="str">
        <f>J33*261.66</f>
        <v>0</v>
      </c>
      <c r="L33" s="5"/>
    </row>
    <row r="34" spans="1:12" customHeight="1" ht="105" outlineLevel="4">
      <c r="A34" s="1"/>
      <c r="B34" s="1">
        <v>889297</v>
      </c>
      <c r="C34" s="1" t="s">
        <v>130</v>
      </c>
      <c r="D34" s="1" t="s">
        <v>131</v>
      </c>
      <c r="E34" s="2" t="s">
        <v>132</v>
      </c>
      <c r="F34" s="2" t="s">
        <v>133</v>
      </c>
      <c r="G34" s="2" t="s">
        <v>32</v>
      </c>
      <c r="H34" s="2">
        <v>0</v>
      </c>
      <c r="I34" s="1">
        <v>0</v>
      </c>
      <c r="J34" s="3" t="s">
        <v>18</v>
      </c>
      <c r="K34" s="2" t="str">
        <f>J34*296.94</f>
        <v>0</v>
      </c>
      <c r="L34" s="5"/>
    </row>
    <row r="35" spans="1:12" customHeight="1" ht="105" outlineLevel="4">
      <c r="A35" s="1"/>
      <c r="B35" s="1">
        <v>832806</v>
      </c>
      <c r="C35" s="1" t="s">
        <v>134</v>
      </c>
      <c r="D35" s="1" t="s">
        <v>135</v>
      </c>
      <c r="E35" s="2" t="s">
        <v>136</v>
      </c>
      <c r="F35" s="2" t="s">
        <v>129</v>
      </c>
      <c r="G35" s="2">
        <v>7</v>
      </c>
      <c r="H35" s="2">
        <v>0</v>
      </c>
      <c r="I35" s="1">
        <v>0</v>
      </c>
      <c r="J35" s="3" t="s">
        <v>18</v>
      </c>
      <c r="K35" s="2" t="str">
        <f>J35*261.66</f>
        <v>0</v>
      </c>
      <c r="L35" s="5"/>
    </row>
    <row r="36" spans="1:12" customHeight="1" ht="105" outlineLevel="4">
      <c r="A36" s="1"/>
      <c r="B36" s="1">
        <v>889298</v>
      </c>
      <c r="C36" s="1" t="s">
        <v>137</v>
      </c>
      <c r="D36" s="1" t="s">
        <v>138</v>
      </c>
      <c r="E36" s="2" t="s">
        <v>139</v>
      </c>
      <c r="F36" s="2" t="s">
        <v>140</v>
      </c>
      <c r="G36" s="2" t="s">
        <v>37</v>
      </c>
      <c r="H36" s="2">
        <v>0</v>
      </c>
      <c r="I36" s="1">
        <v>0</v>
      </c>
      <c r="J36" s="3" t="s">
        <v>18</v>
      </c>
      <c r="K36" s="2" t="str">
        <f>J36*396.90</f>
        <v>0</v>
      </c>
      <c r="L36" s="5"/>
    </row>
    <row r="37" spans="1:12" customHeight="1" ht="105" outlineLevel="4">
      <c r="A37" s="1"/>
      <c r="B37" s="1">
        <v>889299</v>
      </c>
      <c r="C37" s="1" t="s">
        <v>141</v>
      </c>
      <c r="D37" s="1" t="s">
        <v>142</v>
      </c>
      <c r="E37" s="2" t="s">
        <v>143</v>
      </c>
      <c r="F37" s="2" t="s">
        <v>144</v>
      </c>
      <c r="G37" s="2" t="s">
        <v>37</v>
      </c>
      <c r="H37" s="2">
        <v>0</v>
      </c>
      <c r="I37" s="1">
        <v>0</v>
      </c>
      <c r="J37" s="3" t="s">
        <v>18</v>
      </c>
      <c r="K37" s="2" t="str">
        <f>J37*452.76</f>
        <v>0</v>
      </c>
      <c r="L37" s="5"/>
    </row>
    <row r="38" spans="1:12" customHeight="1" ht="105" outlineLevel="4">
      <c r="A38" s="1"/>
      <c r="B38" s="1">
        <v>889300</v>
      </c>
      <c r="C38" s="1" t="s">
        <v>145</v>
      </c>
      <c r="D38" s="1" t="s">
        <v>146</v>
      </c>
      <c r="E38" s="2" t="s">
        <v>147</v>
      </c>
      <c r="F38" s="2" t="s">
        <v>148</v>
      </c>
      <c r="G38" s="2" t="s">
        <v>37</v>
      </c>
      <c r="H38" s="2">
        <v>0</v>
      </c>
      <c r="I38" s="1">
        <v>0</v>
      </c>
      <c r="J38" s="3" t="s">
        <v>18</v>
      </c>
      <c r="K38" s="2" t="str">
        <f>J38*461.58</f>
        <v>0</v>
      </c>
      <c r="L38" s="5"/>
    </row>
    <row r="39" spans="1:12" customHeight="1" ht="105" outlineLevel="4">
      <c r="A39" s="1"/>
      <c r="B39" s="1">
        <v>889301</v>
      </c>
      <c r="C39" s="1" t="s">
        <v>149</v>
      </c>
      <c r="D39" s="1" t="s">
        <v>150</v>
      </c>
      <c r="E39" s="2" t="s">
        <v>151</v>
      </c>
      <c r="F39" s="2" t="s">
        <v>152</v>
      </c>
      <c r="G39" s="2" t="s">
        <v>37</v>
      </c>
      <c r="H39" s="2">
        <v>0</v>
      </c>
      <c r="I39" s="1">
        <v>0</v>
      </c>
      <c r="J39" s="3" t="s">
        <v>18</v>
      </c>
      <c r="K39" s="2" t="str">
        <f>J39*740.88</f>
        <v>0</v>
      </c>
      <c r="L39" s="5"/>
    </row>
    <row r="40" spans="1:12" customHeight="1" ht="105" outlineLevel="4">
      <c r="A40" s="1"/>
      <c r="B40" s="1">
        <v>889302</v>
      </c>
      <c r="C40" s="1" t="s">
        <v>153</v>
      </c>
      <c r="D40" s="1" t="s">
        <v>154</v>
      </c>
      <c r="E40" s="2" t="s">
        <v>155</v>
      </c>
      <c r="F40" s="2" t="s">
        <v>156</v>
      </c>
      <c r="G40" s="2" t="s">
        <v>32</v>
      </c>
      <c r="H40" s="2">
        <v>0</v>
      </c>
      <c r="I40" s="1">
        <v>0</v>
      </c>
      <c r="J40" s="3" t="s">
        <v>18</v>
      </c>
      <c r="K40" s="2" t="str">
        <f>J40*1114.26</f>
        <v>0</v>
      </c>
      <c r="L40" s="5"/>
    </row>
    <row r="41" spans="1:12" customHeight="1" ht="105" outlineLevel="4">
      <c r="A41" s="1"/>
      <c r="B41" s="1">
        <v>832812</v>
      </c>
      <c r="C41" s="1" t="s">
        <v>157</v>
      </c>
      <c r="D41" s="1" t="s">
        <v>158</v>
      </c>
      <c r="E41" s="2" t="s">
        <v>159</v>
      </c>
      <c r="F41" s="2" t="s">
        <v>160</v>
      </c>
      <c r="G41" s="2" t="s">
        <v>32</v>
      </c>
      <c r="H41" s="2">
        <v>0</v>
      </c>
      <c r="I41" s="1">
        <v>0</v>
      </c>
      <c r="J41" s="3" t="s">
        <v>18</v>
      </c>
      <c r="K41" s="2" t="str">
        <f>J41*141.12</f>
        <v>0</v>
      </c>
      <c r="L41" s="5"/>
    </row>
    <row r="42" spans="1:12" customHeight="1" ht="105" outlineLevel="4">
      <c r="A42" s="1"/>
      <c r="B42" s="1">
        <v>882170</v>
      </c>
      <c r="C42" s="1" t="s">
        <v>161</v>
      </c>
      <c r="D42" s="1" t="s">
        <v>162</v>
      </c>
      <c r="E42" s="2" t="s">
        <v>163</v>
      </c>
      <c r="F42" s="2" t="s">
        <v>45</v>
      </c>
      <c r="G42" s="2">
        <v>0</v>
      </c>
      <c r="H42" s="2">
        <v>0</v>
      </c>
      <c r="I42" s="1">
        <v>0</v>
      </c>
      <c r="J42" s="3" t="s">
        <v>18</v>
      </c>
      <c r="K42" s="2" t="str">
        <f>J42*207.27</f>
        <v>0</v>
      </c>
      <c r="L42" s="5"/>
    </row>
    <row r="43" spans="1:12" customHeight="1" ht="105" outlineLevel="4">
      <c r="A43" s="1"/>
      <c r="B43" s="1">
        <v>832814</v>
      </c>
      <c r="C43" s="1" t="s">
        <v>164</v>
      </c>
      <c r="D43" s="1" t="s">
        <v>165</v>
      </c>
      <c r="E43" s="2" t="s">
        <v>166</v>
      </c>
      <c r="F43" s="2" t="s">
        <v>167</v>
      </c>
      <c r="G43" s="2" t="s">
        <v>37</v>
      </c>
      <c r="H43" s="2">
        <v>0</v>
      </c>
      <c r="I43" s="1">
        <v>0</v>
      </c>
      <c r="J43" s="3" t="s">
        <v>18</v>
      </c>
      <c r="K43" s="2" t="str">
        <f>J43*313.11</f>
        <v>0</v>
      </c>
      <c r="L43" s="5"/>
    </row>
    <row r="44" spans="1:12" customHeight="1" ht="105" outlineLevel="4">
      <c r="A44" s="1"/>
      <c r="B44" s="1">
        <v>832815</v>
      </c>
      <c r="C44" s="1" t="s">
        <v>168</v>
      </c>
      <c r="D44" s="1" t="s">
        <v>169</v>
      </c>
      <c r="E44" s="2" t="s">
        <v>170</v>
      </c>
      <c r="F44" s="2" t="s">
        <v>171</v>
      </c>
      <c r="G44" s="2" t="s">
        <v>32</v>
      </c>
      <c r="H44" s="2">
        <v>0</v>
      </c>
      <c r="I44" s="1">
        <v>0</v>
      </c>
      <c r="J44" s="3" t="s">
        <v>18</v>
      </c>
      <c r="K44" s="2" t="str">
        <f>J44*76.44</f>
        <v>0</v>
      </c>
      <c r="L44" s="5"/>
    </row>
    <row r="45" spans="1:12" customHeight="1" ht="105" outlineLevel="4">
      <c r="A45" s="1"/>
      <c r="B45" s="1">
        <v>832816</v>
      </c>
      <c r="C45" s="1" t="s">
        <v>172</v>
      </c>
      <c r="D45" s="1" t="s">
        <v>173</v>
      </c>
      <c r="E45" s="2" t="s">
        <v>174</v>
      </c>
      <c r="F45" s="2" t="s">
        <v>175</v>
      </c>
      <c r="G45" s="2" t="s">
        <v>32</v>
      </c>
      <c r="H45" s="2">
        <v>0</v>
      </c>
      <c r="I45" s="1">
        <v>0</v>
      </c>
      <c r="J45" s="3" t="s">
        <v>18</v>
      </c>
      <c r="K45" s="2" t="str">
        <f>J45*91.14</f>
        <v>0</v>
      </c>
      <c r="L45" s="5"/>
    </row>
    <row r="46" spans="1:12" customHeight="1" ht="105" outlineLevel="4">
      <c r="A46" s="1"/>
      <c r="B46" s="1">
        <v>832817</v>
      </c>
      <c r="C46" s="1" t="s">
        <v>176</v>
      </c>
      <c r="D46" s="1" t="s">
        <v>177</v>
      </c>
      <c r="E46" s="2" t="s">
        <v>178</v>
      </c>
      <c r="F46" s="2" t="s">
        <v>171</v>
      </c>
      <c r="G46" s="2" t="s">
        <v>37</v>
      </c>
      <c r="H46" s="2">
        <v>0</v>
      </c>
      <c r="I46" s="1">
        <v>0</v>
      </c>
      <c r="J46" s="3" t="s">
        <v>18</v>
      </c>
      <c r="K46" s="2" t="str">
        <f>J46*76.44</f>
        <v>0</v>
      </c>
      <c r="L46" s="5"/>
    </row>
    <row r="47" spans="1:12" customHeight="1" ht="105" outlineLevel="4">
      <c r="A47" s="1"/>
      <c r="B47" s="1">
        <v>832818</v>
      </c>
      <c r="C47" s="1" t="s">
        <v>179</v>
      </c>
      <c r="D47" s="1" t="s">
        <v>180</v>
      </c>
      <c r="E47" s="2" t="s">
        <v>181</v>
      </c>
      <c r="F47" s="2" t="s">
        <v>182</v>
      </c>
      <c r="G47" s="2" t="s">
        <v>37</v>
      </c>
      <c r="H47" s="2">
        <v>0</v>
      </c>
      <c r="I47" s="1">
        <v>0</v>
      </c>
      <c r="J47" s="3" t="s">
        <v>18</v>
      </c>
      <c r="K47" s="2" t="str">
        <f>J47*95.55</f>
        <v>0</v>
      </c>
      <c r="L47" s="5"/>
    </row>
    <row r="48" spans="1:12" customHeight="1" ht="105" outlineLevel="4">
      <c r="A48" s="1"/>
      <c r="B48" s="1">
        <v>832819</v>
      </c>
      <c r="C48" s="1" t="s">
        <v>183</v>
      </c>
      <c r="D48" s="1" t="s">
        <v>184</v>
      </c>
      <c r="E48" s="2" t="s">
        <v>185</v>
      </c>
      <c r="F48" s="2" t="s">
        <v>186</v>
      </c>
      <c r="G48" s="2">
        <v>0</v>
      </c>
      <c r="H48" s="2">
        <v>0</v>
      </c>
      <c r="I48" s="1">
        <v>0</v>
      </c>
      <c r="J48" s="3" t="s">
        <v>18</v>
      </c>
      <c r="K48" s="2" t="str">
        <f>J48*204.33</f>
        <v>0</v>
      </c>
      <c r="L48" s="5"/>
    </row>
    <row r="49" spans="1:12" customHeight="1" ht="105" outlineLevel="4">
      <c r="A49" s="1"/>
      <c r="B49" s="1">
        <v>832820</v>
      </c>
      <c r="C49" s="1" t="s">
        <v>187</v>
      </c>
      <c r="D49" s="1" t="s">
        <v>188</v>
      </c>
      <c r="E49" s="2" t="s">
        <v>189</v>
      </c>
      <c r="F49" s="2" t="s">
        <v>190</v>
      </c>
      <c r="G49" s="2" t="s">
        <v>17</v>
      </c>
      <c r="H49" s="2">
        <v>0</v>
      </c>
      <c r="I49" s="1">
        <v>0</v>
      </c>
      <c r="J49" s="3" t="s">
        <v>18</v>
      </c>
      <c r="K49" s="2" t="str">
        <f>J49*79.38</f>
        <v>0</v>
      </c>
      <c r="L49" s="5"/>
    </row>
    <row r="50" spans="1:12" customHeight="1" ht="105" outlineLevel="4">
      <c r="A50" s="1"/>
      <c r="B50" s="1">
        <v>832821</v>
      </c>
      <c r="C50" s="1" t="s">
        <v>191</v>
      </c>
      <c r="D50" s="1" t="s">
        <v>192</v>
      </c>
      <c r="E50" s="2" t="s">
        <v>193</v>
      </c>
      <c r="F50" s="2" t="s">
        <v>182</v>
      </c>
      <c r="G50" s="2" t="s">
        <v>32</v>
      </c>
      <c r="H50" s="2">
        <v>0</v>
      </c>
      <c r="I50" s="1">
        <v>0</v>
      </c>
      <c r="J50" s="3" t="s">
        <v>18</v>
      </c>
      <c r="K50" s="2" t="str">
        <f>J50*95.55</f>
        <v>0</v>
      </c>
      <c r="L50" s="5"/>
    </row>
    <row r="51" spans="1:12" customHeight="1" ht="105" outlineLevel="4">
      <c r="A51" s="1"/>
      <c r="B51" s="1">
        <v>832822</v>
      </c>
      <c r="C51" s="1" t="s">
        <v>194</v>
      </c>
      <c r="D51" s="1" t="s">
        <v>195</v>
      </c>
      <c r="E51" s="2" t="s">
        <v>196</v>
      </c>
      <c r="F51" s="2" t="s">
        <v>22</v>
      </c>
      <c r="G51" s="2" t="s">
        <v>17</v>
      </c>
      <c r="H51" s="2">
        <v>0</v>
      </c>
      <c r="I51" s="1">
        <v>0</v>
      </c>
      <c r="J51" s="3" t="s">
        <v>18</v>
      </c>
      <c r="K51" s="2" t="str">
        <f>J51*88.20</f>
        <v>0</v>
      </c>
      <c r="L51" s="5"/>
    </row>
    <row r="52" spans="1:12" customHeight="1" ht="105" outlineLevel="4">
      <c r="A52" s="1"/>
      <c r="B52" s="1">
        <v>832823</v>
      </c>
      <c r="C52" s="1" t="s">
        <v>197</v>
      </c>
      <c r="D52" s="1" t="s">
        <v>198</v>
      </c>
      <c r="E52" s="2" t="s">
        <v>199</v>
      </c>
      <c r="F52" s="2" t="s">
        <v>200</v>
      </c>
      <c r="G52" s="2" t="s">
        <v>32</v>
      </c>
      <c r="H52" s="2">
        <v>0</v>
      </c>
      <c r="I52" s="1">
        <v>0</v>
      </c>
      <c r="J52" s="3" t="s">
        <v>18</v>
      </c>
      <c r="K52" s="2" t="str">
        <f>J52*105.84</f>
        <v>0</v>
      </c>
      <c r="L52" s="5"/>
    </row>
    <row r="53" spans="1:12" customHeight="1" ht="105" outlineLevel="4">
      <c r="A53" s="1"/>
      <c r="B53" s="1">
        <v>930293</v>
      </c>
      <c r="C53" s="1" t="s">
        <v>201</v>
      </c>
      <c r="D53" s="1"/>
      <c r="E53" s="2" t="s">
        <v>202</v>
      </c>
      <c r="F53" s="2" t="s">
        <v>203</v>
      </c>
      <c r="G53" s="2" t="s">
        <v>23</v>
      </c>
      <c r="H53" s="2">
        <v>0</v>
      </c>
      <c r="I53" s="1">
        <v>0</v>
      </c>
      <c r="J53" s="3" t="s">
        <v>18</v>
      </c>
      <c r="K53" s="2" t="str">
        <f>J53*22.39</f>
        <v>0</v>
      </c>
      <c r="L53" s="5"/>
    </row>
    <row r="54" spans="1:12" customHeight="1" ht="105" outlineLevel="4">
      <c r="A54" s="1"/>
      <c r="B54" s="1">
        <v>930294</v>
      </c>
      <c r="C54" s="1" t="s">
        <v>204</v>
      </c>
      <c r="D54" s="1"/>
      <c r="E54" s="2" t="s">
        <v>205</v>
      </c>
      <c r="F54" s="2" t="s">
        <v>203</v>
      </c>
      <c r="G54" s="2" t="s">
        <v>17</v>
      </c>
      <c r="H54" s="2">
        <v>0</v>
      </c>
      <c r="I54" s="1">
        <v>0</v>
      </c>
      <c r="J54" s="3" t="s">
        <v>18</v>
      </c>
      <c r="K54" s="2" t="str">
        <f>J54*22.39</f>
        <v>0</v>
      </c>
      <c r="L54" s="5"/>
    </row>
    <row r="55" spans="1:12" customHeight="1" ht="105" outlineLevel="4">
      <c r="A55" s="1"/>
      <c r="B55" s="1">
        <v>930237</v>
      </c>
      <c r="C55" s="1" t="s">
        <v>206</v>
      </c>
      <c r="D55" s="1" t="s">
        <v>207</v>
      </c>
      <c r="E55" s="2" t="s">
        <v>208</v>
      </c>
      <c r="F55" s="2" t="s">
        <v>209</v>
      </c>
      <c r="G55" s="2">
        <v>10</v>
      </c>
      <c r="H55" s="2">
        <v>0</v>
      </c>
      <c r="I55" s="1">
        <v>0</v>
      </c>
      <c r="J55" s="3" t="s">
        <v>18</v>
      </c>
      <c r="K55" s="2" t="str">
        <f>J55*436.59</f>
        <v>0</v>
      </c>
      <c r="L55" s="5"/>
    </row>
    <row r="56" spans="1:12" customHeight="1" ht="105" outlineLevel="4">
      <c r="A56" s="1"/>
      <c r="B56" s="1">
        <v>930238</v>
      </c>
      <c r="C56" s="1" t="s">
        <v>210</v>
      </c>
      <c r="D56" s="1" t="s">
        <v>211</v>
      </c>
      <c r="E56" s="2" t="s">
        <v>212</v>
      </c>
      <c r="F56" s="2" t="s">
        <v>213</v>
      </c>
      <c r="G56" s="2" t="s">
        <v>32</v>
      </c>
      <c r="H56" s="2">
        <v>0</v>
      </c>
      <c r="I56" s="1">
        <v>0</v>
      </c>
      <c r="J56" s="3" t="s">
        <v>18</v>
      </c>
      <c r="K56" s="2" t="str">
        <f>J56*818.79</f>
        <v>0</v>
      </c>
      <c r="L56" s="5"/>
    </row>
    <row r="57" spans="1:12" customHeight="1" ht="105" outlineLevel="4">
      <c r="A57" s="1"/>
      <c r="B57" s="1">
        <v>930239</v>
      </c>
      <c r="C57" s="1" t="s">
        <v>214</v>
      </c>
      <c r="D57" s="1" t="s">
        <v>215</v>
      </c>
      <c r="E57" s="2" t="s">
        <v>216</v>
      </c>
      <c r="F57" s="2" t="s">
        <v>217</v>
      </c>
      <c r="G57" s="2" t="s">
        <v>23</v>
      </c>
      <c r="H57" s="2">
        <v>0</v>
      </c>
      <c r="I57" s="1">
        <v>0</v>
      </c>
      <c r="J57" s="3" t="s">
        <v>18</v>
      </c>
      <c r="K57" s="2" t="str">
        <f>J57*119.07</f>
        <v>0</v>
      </c>
      <c r="L57" s="5"/>
    </row>
    <row r="58" spans="1:12" customHeight="1" ht="105" outlineLevel="4">
      <c r="A58" s="1"/>
      <c r="B58" s="1">
        <v>930240</v>
      </c>
      <c r="C58" s="1" t="s">
        <v>218</v>
      </c>
      <c r="D58" s="1" t="s">
        <v>219</v>
      </c>
      <c r="E58" s="2" t="s">
        <v>220</v>
      </c>
      <c r="F58" s="2" t="s">
        <v>221</v>
      </c>
      <c r="G58" s="2" t="s">
        <v>23</v>
      </c>
      <c r="H58" s="2">
        <v>0</v>
      </c>
      <c r="I58" s="1">
        <v>0</v>
      </c>
      <c r="J58" s="3" t="s">
        <v>18</v>
      </c>
      <c r="K58" s="2" t="str">
        <f>J58*161.70</f>
        <v>0</v>
      </c>
      <c r="L58" s="5"/>
    </row>
    <row r="59" spans="1:12" customHeight="1" ht="105" outlineLevel="4">
      <c r="A59" s="1"/>
      <c r="B59" s="1">
        <v>930241</v>
      </c>
      <c r="C59" s="1" t="s">
        <v>222</v>
      </c>
      <c r="D59" s="1" t="s">
        <v>223</v>
      </c>
      <c r="E59" s="2" t="s">
        <v>224</v>
      </c>
      <c r="F59" s="2" t="s">
        <v>225</v>
      </c>
      <c r="G59" s="2" t="s">
        <v>23</v>
      </c>
      <c r="H59" s="2">
        <v>0</v>
      </c>
      <c r="I59" s="1">
        <v>0</v>
      </c>
      <c r="J59" s="3" t="s">
        <v>18</v>
      </c>
      <c r="K59" s="2" t="str">
        <f>J59*210.21</f>
        <v>0</v>
      </c>
      <c r="L59" s="5"/>
    </row>
    <row r="60" spans="1:12" customHeight="1" ht="105" outlineLevel="4">
      <c r="A60" s="1"/>
      <c r="B60" s="1">
        <v>930242</v>
      </c>
      <c r="C60" s="1" t="s">
        <v>226</v>
      </c>
      <c r="D60" s="1" t="s">
        <v>227</v>
      </c>
      <c r="E60" s="2" t="s">
        <v>228</v>
      </c>
      <c r="F60" s="2" t="s">
        <v>229</v>
      </c>
      <c r="G60" s="2" t="s">
        <v>32</v>
      </c>
      <c r="H60" s="2">
        <v>0</v>
      </c>
      <c r="I60" s="1">
        <v>0</v>
      </c>
      <c r="J60" s="3" t="s">
        <v>18</v>
      </c>
      <c r="K60" s="2" t="str">
        <f>J60*482.16</f>
        <v>0</v>
      </c>
      <c r="L60" s="5"/>
    </row>
    <row r="61" spans="1:12" customHeight="1" ht="105" outlineLevel="4">
      <c r="A61" s="1"/>
      <c r="B61" s="1">
        <v>930243</v>
      </c>
      <c r="C61" s="1" t="s">
        <v>230</v>
      </c>
      <c r="D61" s="1" t="s">
        <v>231</v>
      </c>
      <c r="E61" s="2" t="s">
        <v>232</v>
      </c>
      <c r="F61" s="2" t="s">
        <v>233</v>
      </c>
      <c r="G61" s="2" t="s">
        <v>32</v>
      </c>
      <c r="H61" s="2">
        <v>0</v>
      </c>
      <c r="I61" s="1">
        <v>0</v>
      </c>
      <c r="J61" s="3" t="s">
        <v>18</v>
      </c>
      <c r="K61" s="2" t="str">
        <f>J61*660.03</f>
        <v>0</v>
      </c>
      <c r="L61" s="5"/>
    </row>
    <row r="62" spans="1:12" customHeight="1" ht="105" outlineLevel="4">
      <c r="A62" s="1"/>
      <c r="B62" s="1">
        <v>930244</v>
      </c>
      <c r="C62" s="1" t="s">
        <v>234</v>
      </c>
      <c r="D62" s="1" t="s">
        <v>235</v>
      </c>
      <c r="E62" s="2" t="s">
        <v>236</v>
      </c>
      <c r="F62" s="2" t="s">
        <v>237</v>
      </c>
      <c r="G62" s="2" t="s">
        <v>32</v>
      </c>
      <c r="H62" s="2">
        <v>0</v>
      </c>
      <c r="I62" s="1">
        <v>0</v>
      </c>
      <c r="J62" s="3" t="s">
        <v>18</v>
      </c>
      <c r="K62" s="2" t="str">
        <f>J62*933.45</f>
        <v>0</v>
      </c>
      <c r="L62" s="5"/>
    </row>
    <row r="63" spans="1:12" customHeight="1" ht="105" outlineLevel="4">
      <c r="A63" s="1"/>
      <c r="B63" s="1">
        <v>930245</v>
      </c>
      <c r="C63" s="1" t="s">
        <v>238</v>
      </c>
      <c r="D63" s="1" t="s">
        <v>239</v>
      </c>
      <c r="E63" s="2" t="s">
        <v>240</v>
      </c>
      <c r="F63" s="2" t="s">
        <v>241</v>
      </c>
      <c r="G63" s="2" t="s">
        <v>32</v>
      </c>
      <c r="H63" s="2">
        <v>0</v>
      </c>
      <c r="I63" s="1">
        <v>0</v>
      </c>
      <c r="J63" s="3" t="s">
        <v>18</v>
      </c>
      <c r="K63" s="2" t="str">
        <f>J63*320.46</f>
        <v>0</v>
      </c>
      <c r="L63" s="5"/>
    </row>
    <row r="64" spans="1:12" customHeight="1" ht="105" outlineLevel="4">
      <c r="A64" s="1"/>
      <c r="B64" s="1">
        <v>930246</v>
      </c>
      <c r="C64" s="1" t="s">
        <v>242</v>
      </c>
      <c r="D64" s="1" t="s">
        <v>243</v>
      </c>
      <c r="E64" s="2" t="s">
        <v>244</v>
      </c>
      <c r="F64" s="2" t="s">
        <v>245</v>
      </c>
      <c r="G64" s="2" t="s">
        <v>32</v>
      </c>
      <c r="H64" s="2">
        <v>0</v>
      </c>
      <c r="I64" s="1">
        <v>0</v>
      </c>
      <c r="J64" s="3" t="s">
        <v>18</v>
      </c>
      <c r="K64" s="2" t="str">
        <f>J64*402.78</f>
        <v>0</v>
      </c>
      <c r="L64" s="5"/>
    </row>
    <row r="65" spans="1:12" customHeight="1" ht="105" outlineLevel="4">
      <c r="A65" s="1"/>
      <c r="B65" s="1">
        <v>930247</v>
      </c>
      <c r="C65" s="1" t="s">
        <v>246</v>
      </c>
      <c r="D65" s="1" t="s">
        <v>247</v>
      </c>
      <c r="E65" s="2" t="s">
        <v>248</v>
      </c>
      <c r="F65" s="2" t="s">
        <v>241</v>
      </c>
      <c r="G65" s="2" t="s">
        <v>32</v>
      </c>
      <c r="H65" s="2">
        <v>0</v>
      </c>
      <c r="I65" s="1">
        <v>0</v>
      </c>
      <c r="J65" s="3" t="s">
        <v>18</v>
      </c>
      <c r="K65" s="2" t="str">
        <f>J65*320.46</f>
        <v>0</v>
      </c>
      <c r="L65" s="5"/>
    </row>
    <row r="66" spans="1:12" customHeight="1" ht="105" outlineLevel="4">
      <c r="A66" s="1"/>
      <c r="B66" s="1">
        <v>930248</v>
      </c>
      <c r="C66" s="1" t="s">
        <v>249</v>
      </c>
      <c r="D66" s="1" t="s">
        <v>250</v>
      </c>
      <c r="E66" s="2" t="s">
        <v>251</v>
      </c>
      <c r="F66" s="2" t="s">
        <v>245</v>
      </c>
      <c r="G66" s="2" t="s">
        <v>32</v>
      </c>
      <c r="H66" s="2">
        <v>0</v>
      </c>
      <c r="I66" s="1">
        <v>0</v>
      </c>
      <c r="J66" s="3" t="s">
        <v>18</v>
      </c>
      <c r="K66" s="2" t="str">
        <f>J66*402.78</f>
        <v>0</v>
      </c>
      <c r="L66" s="5"/>
    </row>
    <row r="67" spans="1:12" customHeight="1" ht="105" outlineLevel="4">
      <c r="A67" s="1"/>
      <c r="B67" s="1">
        <v>930249</v>
      </c>
      <c r="C67" s="1" t="s">
        <v>252</v>
      </c>
      <c r="D67" s="1" t="s">
        <v>253</v>
      </c>
      <c r="E67" s="2" t="s">
        <v>254</v>
      </c>
      <c r="F67" s="2" t="s">
        <v>255</v>
      </c>
      <c r="G67" s="2" t="s">
        <v>32</v>
      </c>
      <c r="H67" s="2">
        <v>0</v>
      </c>
      <c r="I67" s="1">
        <v>0</v>
      </c>
      <c r="J67" s="3" t="s">
        <v>18</v>
      </c>
      <c r="K67" s="2" t="str">
        <f>J67*138.18</f>
        <v>0</v>
      </c>
      <c r="L67" s="5"/>
    </row>
    <row r="68" spans="1:12" customHeight="1" ht="105" outlineLevel="4">
      <c r="A68" s="1"/>
      <c r="B68" s="1">
        <v>930250</v>
      </c>
      <c r="C68" s="1" t="s">
        <v>256</v>
      </c>
      <c r="D68" s="1" t="s">
        <v>257</v>
      </c>
      <c r="E68" s="2" t="s">
        <v>258</v>
      </c>
      <c r="F68" s="2" t="s">
        <v>259</v>
      </c>
      <c r="G68" s="2" t="s">
        <v>32</v>
      </c>
      <c r="H68" s="2">
        <v>0</v>
      </c>
      <c r="I68" s="1">
        <v>0</v>
      </c>
      <c r="J68" s="3" t="s">
        <v>18</v>
      </c>
      <c r="K68" s="2" t="str">
        <f>J68*135.24</f>
        <v>0</v>
      </c>
      <c r="L68" s="5"/>
    </row>
    <row r="69" spans="1:12" customHeight="1" ht="105" outlineLevel="4">
      <c r="A69" s="1"/>
      <c r="B69" s="1">
        <v>930251</v>
      </c>
      <c r="C69" s="1" t="s">
        <v>260</v>
      </c>
      <c r="D69" s="1" t="s">
        <v>261</v>
      </c>
      <c r="E69" s="2" t="s">
        <v>262</v>
      </c>
      <c r="F69" s="2" t="s">
        <v>263</v>
      </c>
      <c r="G69" s="2" t="s">
        <v>17</v>
      </c>
      <c r="H69" s="2">
        <v>0</v>
      </c>
      <c r="I69" s="1">
        <v>0</v>
      </c>
      <c r="J69" s="3" t="s">
        <v>18</v>
      </c>
      <c r="K69" s="2" t="str">
        <f>J69*211.68</f>
        <v>0</v>
      </c>
      <c r="L69" s="5"/>
    </row>
    <row r="70" spans="1:12" customHeight="1" ht="105" outlineLevel="4">
      <c r="A70" s="1"/>
      <c r="B70" s="1">
        <v>930252</v>
      </c>
      <c r="C70" s="1" t="s">
        <v>264</v>
      </c>
      <c r="D70" s="1" t="s">
        <v>265</v>
      </c>
      <c r="E70" s="2" t="s">
        <v>266</v>
      </c>
      <c r="F70" s="2" t="s">
        <v>267</v>
      </c>
      <c r="G70" s="2">
        <v>0</v>
      </c>
      <c r="H70" s="2">
        <v>0</v>
      </c>
      <c r="I70" s="1">
        <v>0</v>
      </c>
      <c r="J70" s="3" t="s">
        <v>18</v>
      </c>
      <c r="K70" s="2" t="str">
        <f>J70*205.80</f>
        <v>0</v>
      </c>
      <c r="L70" s="5"/>
    </row>
    <row r="71" spans="1:12" customHeight="1" ht="105" outlineLevel="4">
      <c r="A71" s="1"/>
      <c r="B71" s="1">
        <v>930253</v>
      </c>
      <c r="C71" s="1" t="s">
        <v>268</v>
      </c>
      <c r="D71" s="1" t="s">
        <v>269</v>
      </c>
      <c r="E71" s="2" t="s">
        <v>270</v>
      </c>
      <c r="F71" s="2" t="s">
        <v>271</v>
      </c>
      <c r="G71" s="2" t="s">
        <v>32</v>
      </c>
      <c r="H71" s="2">
        <v>0</v>
      </c>
      <c r="I71" s="1">
        <v>0</v>
      </c>
      <c r="J71" s="3" t="s">
        <v>18</v>
      </c>
      <c r="K71" s="2" t="str">
        <f>J71*241.08</f>
        <v>0</v>
      </c>
      <c r="L71" s="5"/>
    </row>
    <row r="72" spans="1:12" customHeight="1" ht="105" outlineLevel="4">
      <c r="A72" s="1"/>
      <c r="B72" s="1">
        <v>930254</v>
      </c>
      <c r="C72" s="1" t="s">
        <v>272</v>
      </c>
      <c r="D72" s="1" t="s">
        <v>273</v>
      </c>
      <c r="E72" s="2" t="s">
        <v>274</v>
      </c>
      <c r="F72" s="2" t="s">
        <v>275</v>
      </c>
      <c r="G72" s="2" t="s">
        <v>37</v>
      </c>
      <c r="H72" s="2">
        <v>0</v>
      </c>
      <c r="I72" s="1">
        <v>0</v>
      </c>
      <c r="J72" s="3" t="s">
        <v>18</v>
      </c>
      <c r="K72" s="2" t="str">
        <f>J72*274.89</f>
        <v>0</v>
      </c>
      <c r="L72" s="5"/>
    </row>
    <row r="73" spans="1:12" customHeight="1" ht="105" outlineLevel="4">
      <c r="A73" s="1"/>
      <c r="B73" s="1">
        <v>930255</v>
      </c>
      <c r="C73" s="1" t="s">
        <v>276</v>
      </c>
      <c r="D73" s="1" t="s">
        <v>277</v>
      </c>
      <c r="E73" s="2" t="s">
        <v>278</v>
      </c>
      <c r="F73" s="2" t="s">
        <v>279</v>
      </c>
      <c r="G73" s="2">
        <v>0</v>
      </c>
      <c r="H73" s="2">
        <v>0</v>
      </c>
      <c r="I73" s="1">
        <v>0</v>
      </c>
      <c r="J73" s="3" t="s">
        <v>18</v>
      </c>
      <c r="K73" s="2" t="str">
        <f>J73*263.13</f>
        <v>0</v>
      </c>
      <c r="L73" s="5"/>
    </row>
    <row r="74" spans="1:12" customHeight="1" ht="105" outlineLevel="4">
      <c r="A74" s="1"/>
      <c r="B74" s="1">
        <v>930256</v>
      </c>
      <c r="C74" s="1" t="s">
        <v>280</v>
      </c>
      <c r="D74" s="1" t="s">
        <v>281</v>
      </c>
      <c r="E74" s="2" t="s">
        <v>282</v>
      </c>
      <c r="F74" s="2" t="s">
        <v>283</v>
      </c>
      <c r="G74" s="2" t="s">
        <v>32</v>
      </c>
      <c r="H74" s="2">
        <v>0</v>
      </c>
      <c r="I74" s="1">
        <v>0</v>
      </c>
      <c r="J74" s="3" t="s">
        <v>18</v>
      </c>
      <c r="K74" s="2" t="str">
        <f>J74*273.42</f>
        <v>0</v>
      </c>
      <c r="L74" s="5"/>
    </row>
    <row r="75" spans="1:12" customHeight="1" ht="105" outlineLevel="4">
      <c r="A75" s="1"/>
      <c r="B75" s="1">
        <v>930257</v>
      </c>
      <c r="C75" s="1" t="s">
        <v>284</v>
      </c>
      <c r="D75" s="1" t="s">
        <v>285</v>
      </c>
      <c r="E75" s="2" t="s">
        <v>286</v>
      </c>
      <c r="F75" s="2" t="s">
        <v>287</v>
      </c>
      <c r="G75" s="2">
        <v>3</v>
      </c>
      <c r="H75" s="2">
        <v>0</v>
      </c>
      <c r="I75" s="1">
        <v>0</v>
      </c>
      <c r="J75" s="3" t="s">
        <v>18</v>
      </c>
      <c r="K75" s="2" t="str">
        <f>J75*335.16</f>
        <v>0</v>
      </c>
      <c r="L75" s="5"/>
    </row>
    <row r="76" spans="1:12" customHeight="1" ht="105" outlineLevel="4">
      <c r="A76" s="1"/>
      <c r="B76" s="1">
        <v>930258</v>
      </c>
      <c r="C76" s="1" t="s">
        <v>288</v>
      </c>
      <c r="D76" s="1" t="s">
        <v>289</v>
      </c>
      <c r="E76" s="2" t="s">
        <v>290</v>
      </c>
      <c r="F76" s="2" t="s">
        <v>291</v>
      </c>
      <c r="G76" s="2" t="s">
        <v>23</v>
      </c>
      <c r="H76" s="2">
        <v>0</v>
      </c>
      <c r="I76" s="1">
        <v>0</v>
      </c>
      <c r="J76" s="3" t="s">
        <v>18</v>
      </c>
      <c r="K76" s="2" t="str">
        <f>J76*149.94</f>
        <v>0</v>
      </c>
      <c r="L76" s="5"/>
    </row>
    <row r="77" spans="1:12" customHeight="1" ht="105" outlineLevel="4">
      <c r="A77" s="1"/>
      <c r="B77" s="1">
        <v>930259</v>
      </c>
      <c r="C77" s="1" t="s">
        <v>292</v>
      </c>
      <c r="D77" s="1" t="s">
        <v>293</v>
      </c>
      <c r="E77" s="2" t="s">
        <v>294</v>
      </c>
      <c r="F77" s="2" t="s">
        <v>295</v>
      </c>
      <c r="G77" s="2" t="s">
        <v>32</v>
      </c>
      <c r="H77" s="2">
        <v>0</v>
      </c>
      <c r="I77" s="1">
        <v>0</v>
      </c>
      <c r="J77" s="3" t="s">
        <v>18</v>
      </c>
      <c r="K77" s="2" t="str">
        <f>J77*176.40</f>
        <v>0</v>
      </c>
      <c r="L77" s="5"/>
    </row>
    <row r="78" spans="1:12" customHeight="1" ht="105" outlineLevel="4">
      <c r="A78" s="1"/>
      <c r="B78" s="1">
        <v>930260</v>
      </c>
      <c r="C78" s="1" t="s">
        <v>296</v>
      </c>
      <c r="D78" s="1" t="s">
        <v>297</v>
      </c>
      <c r="E78" s="2" t="s">
        <v>298</v>
      </c>
      <c r="F78" s="2" t="s">
        <v>299</v>
      </c>
      <c r="G78" s="2">
        <v>0</v>
      </c>
      <c r="H78" s="2">
        <v>0</v>
      </c>
      <c r="I78" s="1">
        <v>0</v>
      </c>
      <c r="J78" s="3" t="s">
        <v>18</v>
      </c>
      <c r="K78" s="2" t="str">
        <f>J78*232.26</f>
        <v>0</v>
      </c>
      <c r="L78" s="5"/>
    </row>
    <row r="79" spans="1:12" customHeight="1" ht="105" outlineLevel="4">
      <c r="A79" s="1"/>
      <c r="B79" s="1">
        <v>930261</v>
      </c>
      <c r="C79" s="1" t="s">
        <v>300</v>
      </c>
      <c r="D79" s="1" t="s">
        <v>301</v>
      </c>
      <c r="E79" s="2" t="s">
        <v>302</v>
      </c>
      <c r="F79" s="2" t="s">
        <v>303</v>
      </c>
      <c r="G79" s="2" t="s">
        <v>17</v>
      </c>
      <c r="H79" s="2">
        <v>0</v>
      </c>
      <c r="I79" s="1">
        <v>0</v>
      </c>
      <c r="J79" s="3" t="s">
        <v>18</v>
      </c>
      <c r="K79" s="2" t="str">
        <f>J79*227.85</f>
        <v>0</v>
      </c>
      <c r="L79" s="5"/>
    </row>
    <row r="80" spans="1:12" customHeight="1" ht="105" outlineLevel="4">
      <c r="A80" s="1"/>
      <c r="B80" s="1">
        <v>930262</v>
      </c>
      <c r="C80" s="1" t="s">
        <v>304</v>
      </c>
      <c r="D80" s="1" t="s">
        <v>305</v>
      </c>
      <c r="E80" s="2" t="s">
        <v>306</v>
      </c>
      <c r="F80" s="2" t="s">
        <v>307</v>
      </c>
      <c r="G80" s="2" t="s">
        <v>37</v>
      </c>
      <c r="H80" s="2">
        <v>0</v>
      </c>
      <c r="I80" s="1">
        <v>0</v>
      </c>
      <c r="J80" s="3" t="s">
        <v>18</v>
      </c>
      <c r="K80" s="2" t="str">
        <f>J80*282.24</f>
        <v>0</v>
      </c>
      <c r="L80" s="5"/>
    </row>
    <row r="81" spans="1:12" customHeight="1" ht="105" outlineLevel="4">
      <c r="A81" s="1"/>
      <c r="B81" s="1">
        <v>930263</v>
      </c>
      <c r="C81" s="1" t="s">
        <v>308</v>
      </c>
      <c r="D81" s="1" t="s">
        <v>309</v>
      </c>
      <c r="E81" s="2" t="s">
        <v>310</v>
      </c>
      <c r="F81" s="2" t="s">
        <v>311</v>
      </c>
      <c r="G81" s="2" t="s">
        <v>32</v>
      </c>
      <c r="H81" s="2">
        <v>0</v>
      </c>
      <c r="I81" s="1">
        <v>0</v>
      </c>
      <c r="J81" s="3" t="s">
        <v>18</v>
      </c>
      <c r="K81" s="2" t="str">
        <f>J81*280.77</f>
        <v>0</v>
      </c>
      <c r="L81" s="5"/>
    </row>
    <row r="82" spans="1:12" customHeight="1" ht="105" outlineLevel="4">
      <c r="A82" s="1"/>
      <c r="B82" s="1">
        <v>930264</v>
      </c>
      <c r="C82" s="1" t="s">
        <v>312</v>
      </c>
      <c r="D82" s="1" t="s">
        <v>313</v>
      </c>
      <c r="E82" s="2" t="s">
        <v>314</v>
      </c>
      <c r="F82" s="2" t="s">
        <v>311</v>
      </c>
      <c r="G82" s="2" t="s">
        <v>32</v>
      </c>
      <c r="H82" s="2">
        <v>0</v>
      </c>
      <c r="I82" s="1">
        <v>0</v>
      </c>
      <c r="J82" s="3" t="s">
        <v>18</v>
      </c>
      <c r="K82" s="2" t="str">
        <f>J82*280.77</f>
        <v>0</v>
      </c>
      <c r="L82" s="5"/>
    </row>
    <row r="83" spans="1:12" customHeight="1" ht="105" outlineLevel="4">
      <c r="A83" s="1"/>
      <c r="B83" s="1">
        <v>930265</v>
      </c>
      <c r="C83" s="1" t="s">
        <v>315</v>
      </c>
      <c r="D83" s="1" t="s">
        <v>316</v>
      </c>
      <c r="E83" s="2" t="s">
        <v>317</v>
      </c>
      <c r="F83" s="2" t="s">
        <v>318</v>
      </c>
      <c r="G83" s="2">
        <v>0</v>
      </c>
      <c r="H83" s="2">
        <v>0</v>
      </c>
      <c r="I83" s="1">
        <v>0</v>
      </c>
      <c r="J83" s="3" t="s">
        <v>18</v>
      </c>
      <c r="K83" s="2" t="str">
        <f>J83*310.17</f>
        <v>0</v>
      </c>
      <c r="L83" s="5"/>
    </row>
    <row r="84" spans="1:12" customHeight="1" ht="105" outlineLevel="4">
      <c r="A84" s="1"/>
      <c r="B84" s="1">
        <v>930266</v>
      </c>
      <c r="C84" s="1" t="s">
        <v>319</v>
      </c>
      <c r="D84" s="1" t="s">
        <v>320</v>
      </c>
      <c r="E84" s="2" t="s">
        <v>321</v>
      </c>
      <c r="F84" s="2" t="s">
        <v>322</v>
      </c>
      <c r="G84" s="2">
        <v>10</v>
      </c>
      <c r="H84" s="2">
        <v>0</v>
      </c>
      <c r="I84" s="1">
        <v>0</v>
      </c>
      <c r="J84" s="3" t="s">
        <v>18</v>
      </c>
      <c r="K84" s="2" t="str">
        <f>J84*416.01</f>
        <v>0</v>
      </c>
      <c r="L84" s="5"/>
    </row>
    <row r="85" spans="1:12" customHeight="1" ht="105" outlineLevel="4">
      <c r="A85" s="1"/>
      <c r="B85" s="1">
        <v>930267</v>
      </c>
      <c r="C85" s="1" t="s">
        <v>323</v>
      </c>
      <c r="D85" s="1" t="s">
        <v>324</v>
      </c>
      <c r="E85" s="2" t="s">
        <v>325</v>
      </c>
      <c r="F85" s="2" t="s">
        <v>326</v>
      </c>
      <c r="G85" s="2" t="s">
        <v>23</v>
      </c>
      <c r="H85" s="2">
        <v>0</v>
      </c>
      <c r="I85" s="1">
        <v>0</v>
      </c>
      <c r="J85" s="3" t="s">
        <v>18</v>
      </c>
      <c r="K85" s="2" t="str">
        <f>J85*73.50</f>
        <v>0</v>
      </c>
      <c r="L85" s="5"/>
    </row>
    <row r="86" spans="1:12" customHeight="1" ht="105" outlineLevel="4">
      <c r="A86" s="1"/>
      <c r="B86" s="1">
        <v>930268</v>
      </c>
      <c r="C86" s="1" t="s">
        <v>327</v>
      </c>
      <c r="D86" s="1" t="s">
        <v>328</v>
      </c>
      <c r="E86" s="2" t="s">
        <v>329</v>
      </c>
      <c r="F86" s="2" t="s">
        <v>330</v>
      </c>
      <c r="G86" s="2" t="s">
        <v>32</v>
      </c>
      <c r="H86" s="2">
        <v>0</v>
      </c>
      <c r="I86" s="1">
        <v>0</v>
      </c>
      <c r="J86" s="3" t="s">
        <v>18</v>
      </c>
      <c r="K86" s="2" t="str">
        <f>J86*94.08</f>
        <v>0</v>
      </c>
      <c r="L86" s="5"/>
    </row>
    <row r="87" spans="1:12" customHeight="1" ht="105" outlineLevel="4">
      <c r="A87" s="1"/>
      <c r="B87" s="1">
        <v>930269</v>
      </c>
      <c r="C87" s="1" t="s">
        <v>331</v>
      </c>
      <c r="D87" s="1" t="s">
        <v>332</v>
      </c>
      <c r="E87" s="2" t="s">
        <v>333</v>
      </c>
      <c r="F87" s="2" t="s">
        <v>334</v>
      </c>
      <c r="G87" s="2" t="s">
        <v>32</v>
      </c>
      <c r="H87" s="2">
        <v>0</v>
      </c>
      <c r="I87" s="1">
        <v>0</v>
      </c>
      <c r="J87" s="3" t="s">
        <v>18</v>
      </c>
      <c r="K87" s="2" t="str">
        <f>J87*77.91</f>
        <v>0</v>
      </c>
      <c r="L87" s="5"/>
    </row>
    <row r="88" spans="1:12" customHeight="1" ht="105" outlineLevel="4">
      <c r="A88" s="1"/>
      <c r="B88" s="1">
        <v>930270</v>
      </c>
      <c r="C88" s="1" t="s">
        <v>335</v>
      </c>
      <c r="D88" s="1" t="s">
        <v>336</v>
      </c>
      <c r="E88" s="2" t="s">
        <v>337</v>
      </c>
      <c r="F88" s="2" t="s">
        <v>338</v>
      </c>
      <c r="G88" s="2" t="s">
        <v>32</v>
      </c>
      <c r="H88" s="2">
        <v>0</v>
      </c>
      <c r="I88" s="1">
        <v>0</v>
      </c>
      <c r="J88" s="3" t="s">
        <v>18</v>
      </c>
      <c r="K88" s="2" t="str">
        <f>J88*101.43</f>
        <v>0</v>
      </c>
      <c r="L88" s="5"/>
    </row>
    <row r="89" spans="1:12" customHeight="1" ht="105" outlineLevel="4">
      <c r="A89" s="1"/>
      <c r="B89" s="1">
        <v>930271</v>
      </c>
      <c r="C89" s="1" t="s">
        <v>339</v>
      </c>
      <c r="D89" s="1" t="s">
        <v>340</v>
      </c>
      <c r="E89" s="2" t="s">
        <v>341</v>
      </c>
      <c r="F89" s="2" t="s">
        <v>342</v>
      </c>
      <c r="G89" s="2">
        <v>10</v>
      </c>
      <c r="H89" s="2">
        <v>0</v>
      </c>
      <c r="I89" s="1">
        <v>0</v>
      </c>
      <c r="J89" s="3" t="s">
        <v>18</v>
      </c>
      <c r="K89" s="2" t="str">
        <f>J89*86.73</f>
        <v>0</v>
      </c>
      <c r="L89" s="5"/>
    </row>
    <row r="90" spans="1:12" customHeight="1" ht="105" outlineLevel="4">
      <c r="A90" s="1"/>
      <c r="B90" s="1">
        <v>930272</v>
      </c>
      <c r="C90" s="1" t="s">
        <v>343</v>
      </c>
      <c r="D90" s="1" t="s">
        <v>344</v>
      </c>
      <c r="E90" s="2" t="s">
        <v>345</v>
      </c>
      <c r="F90" s="2" t="s">
        <v>346</v>
      </c>
      <c r="G90" s="2" t="s">
        <v>37</v>
      </c>
      <c r="H90" s="2">
        <v>0</v>
      </c>
      <c r="I90" s="1">
        <v>0</v>
      </c>
      <c r="J90" s="3" t="s">
        <v>18</v>
      </c>
      <c r="K90" s="2" t="str">
        <f>J90*113.19</f>
        <v>0</v>
      </c>
      <c r="L90" s="5"/>
    </row>
    <row r="91" spans="1:12" customHeight="1" ht="105" outlineLevel="4">
      <c r="A91" s="1"/>
      <c r="B91" s="1">
        <v>930273</v>
      </c>
      <c r="C91" s="1" t="s">
        <v>347</v>
      </c>
      <c r="D91" s="1" t="s">
        <v>348</v>
      </c>
      <c r="E91" s="2" t="s">
        <v>349</v>
      </c>
      <c r="F91" s="2" t="s">
        <v>350</v>
      </c>
      <c r="G91" s="2" t="s">
        <v>37</v>
      </c>
      <c r="H91" s="2">
        <v>0</v>
      </c>
      <c r="I91" s="1">
        <v>0</v>
      </c>
      <c r="J91" s="3" t="s">
        <v>18</v>
      </c>
      <c r="K91" s="2" t="str">
        <f>J91*152.88</f>
        <v>0</v>
      </c>
      <c r="L91" s="5"/>
    </row>
    <row r="92" spans="1:12" customHeight="1" ht="105" outlineLevel="4">
      <c r="A92" s="1"/>
      <c r="B92" s="1">
        <v>930274</v>
      </c>
      <c r="C92" s="1" t="s">
        <v>351</v>
      </c>
      <c r="D92" s="1" t="s">
        <v>352</v>
      </c>
      <c r="E92" s="2" t="s">
        <v>353</v>
      </c>
      <c r="F92" s="2" t="s">
        <v>175</v>
      </c>
      <c r="G92" s="2" t="s">
        <v>23</v>
      </c>
      <c r="H92" s="2">
        <v>0</v>
      </c>
      <c r="I92" s="1">
        <v>0</v>
      </c>
      <c r="J92" s="3" t="s">
        <v>18</v>
      </c>
      <c r="K92" s="2" t="str">
        <f>J92*91.14</f>
        <v>0</v>
      </c>
      <c r="L92" s="5"/>
    </row>
    <row r="93" spans="1:12" customHeight="1" ht="105" outlineLevel="4">
      <c r="A93" s="1"/>
      <c r="B93" s="1">
        <v>930275</v>
      </c>
      <c r="C93" s="1" t="s">
        <v>354</v>
      </c>
      <c r="D93" s="1" t="s">
        <v>355</v>
      </c>
      <c r="E93" s="2" t="s">
        <v>356</v>
      </c>
      <c r="F93" s="2" t="s">
        <v>357</v>
      </c>
      <c r="G93" s="2" t="s">
        <v>32</v>
      </c>
      <c r="H93" s="2">
        <v>0</v>
      </c>
      <c r="I93" s="1">
        <v>0</v>
      </c>
      <c r="J93" s="3" t="s">
        <v>18</v>
      </c>
      <c r="K93" s="2" t="str">
        <f>J93*124.95</f>
        <v>0</v>
      </c>
      <c r="L93" s="5"/>
    </row>
    <row r="94" spans="1:12" customHeight="1" ht="105" outlineLevel="4">
      <c r="A94" s="1"/>
      <c r="B94" s="1">
        <v>930276</v>
      </c>
      <c r="C94" s="1" t="s">
        <v>358</v>
      </c>
      <c r="D94" s="1" t="s">
        <v>359</v>
      </c>
      <c r="E94" s="2" t="s">
        <v>360</v>
      </c>
      <c r="F94" s="2" t="s">
        <v>182</v>
      </c>
      <c r="G94" s="2" t="s">
        <v>17</v>
      </c>
      <c r="H94" s="2">
        <v>0</v>
      </c>
      <c r="I94" s="1">
        <v>0</v>
      </c>
      <c r="J94" s="3" t="s">
        <v>18</v>
      </c>
      <c r="K94" s="2" t="str">
        <f>J94*95.55</f>
        <v>0</v>
      </c>
      <c r="L94" s="5"/>
    </row>
    <row r="95" spans="1:12" customHeight="1" ht="105" outlineLevel="4">
      <c r="A95" s="1"/>
      <c r="B95" s="1">
        <v>930277</v>
      </c>
      <c r="C95" s="1" t="s">
        <v>361</v>
      </c>
      <c r="D95" s="1" t="s">
        <v>362</v>
      </c>
      <c r="E95" s="2" t="s">
        <v>363</v>
      </c>
      <c r="F95" s="2" t="s">
        <v>364</v>
      </c>
      <c r="G95" s="2" t="s">
        <v>37</v>
      </c>
      <c r="H95" s="2">
        <v>0</v>
      </c>
      <c r="I95" s="1">
        <v>0</v>
      </c>
      <c r="J95" s="3" t="s">
        <v>18</v>
      </c>
      <c r="K95" s="2" t="str">
        <f>J95*130.83</f>
        <v>0</v>
      </c>
      <c r="L95" s="5"/>
    </row>
    <row r="96" spans="1:12" customHeight="1" ht="105" outlineLevel="4">
      <c r="A96" s="1"/>
      <c r="B96" s="1">
        <v>930278</v>
      </c>
      <c r="C96" s="1" t="s">
        <v>365</v>
      </c>
      <c r="D96" s="1" t="s">
        <v>366</v>
      </c>
      <c r="E96" s="2" t="s">
        <v>367</v>
      </c>
      <c r="F96" s="2" t="s">
        <v>368</v>
      </c>
      <c r="G96" s="2" t="s">
        <v>32</v>
      </c>
      <c r="H96" s="2">
        <v>0</v>
      </c>
      <c r="I96" s="1">
        <v>0</v>
      </c>
      <c r="J96" s="3" t="s">
        <v>18</v>
      </c>
      <c r="K96" s="2" t="str">
        <f>J96*104.37</f>
        <v>0</v>
      </c>
      <c r="L96" s="5"/>
    </row>
    <row r="97" spans="1:12" customHeight="1" ht="105" outlineLevel="4">
      <c r="A97" s="1"/>
      <c r="B97" s="1">
        <v>930279</v>
      </c>
      <c r="C97" s="1" t="s">
        <v>369</v>
      </c>
      <c r="D97" s="1" t="s">
        <v>370</v>
      </c>
      <c r="E97" s="2" t="s">
        <v>371</v>
      </c>
      <c r="F97" s="2" t="s">
        <v>372</v>
      </c>
      <c r="G97" s="2" t="s">
        <v>37</v>
      </c>
      <c r="H97" s="2">
        <v>0</v>
      </c>
      <c r="I97" s="1">
        <v>0</v>
      </c>
      <c r="J97" s="3" t="s">
        <v>18</v>
      </c>
      <c r="K97" s="2" t="str">
        <f>J97*142.59</f>
        <v>0</v>
      </c>
      <c r="L97" s="5"/>
    </row>
    <row r="98" spans="1:12" customHeight="1" ht="105" outlineLevel="4">
      <c r="A98" s="1"/>
      <c r="B98" s="1">
        <v>930280</v>
      </c>
      <c r="C98" s="1" t="s">
        <v>373</v>
      </c>
      <c r="D98" s="1" t="s">
        <v>374</v>
      </c>
      <c r="E98" s="2" t="s">
        <v>375</v>
      </c>
      <c r="F98" s="2" t="s">
        <v>376</v>
      </c>
      <c r="G98" s="2" t="s">
        <v>37</v>
      </c>
      <c r="H98" s="2">
        <v>0</v>
      </c>
      <c r="I98" s="1">
        <v>0</v>
      </c>
      <c r="J98" s="3" t="s">
        <v>18</v>
      </c>
      <c r="K98" s="2" t="str">
        <f>J98*188.16</f>
        <v>0</v>
      </c>
      <c r="L98" s="5"/>
    </row>
    <row r="99" spans="1:12" customHeight="1" ht="105" outlineLevel="4">
      <c r="A99" s="1"/>
      <c r="B99" s="1">
        <v>930281</v>
      </c>
      <c r="C99" s="1" t="s">
        <v>377</v>
      </c>
      <c r="D99" s="1" t="s">
        <v>378</v>
      </c>
      <c r="E99" s="2" t="s">
        <v>379</v>
      </c>
      <c r="F99" s="2" t="s">
        <v>380</v>
      </c>
      <c r="G99" s="2" t="s">
        <v>17</v>
      </c>
      <c r="H99" s="2">
        <v>0</v>
      </c>
      <c r="I99" s="1">
        <v>0</v>
      </c>
      <c r="J99" s="3" t="s">
        <v>18</v>
      </c>
      <c r="K99" s="2" t="str">
        <f>J99*74.97</f>
        <v>0</v>
      </c>
      <c r="L99" s="5"/>
    </row>
    <row r="100" spans="1:12" customHeight="1" ht="105" outlineLevel="4">
      <c r="A100" s="1"/>
      <c r="B100" s="1">
        <v>930282</v>
      </c>
      <c r="C100" s="1" t="s">
        <v>381</v>
      </c>
      <c r="D100" s="1" t="s">
        <v>382</v>
      </c>
      <c r="E100" s="2" t="s">
        <v>383</v>
      </c>
      <c r="F100" s="2" t="s">
        <v>338</v>
      </c>
      <c r="G100" s="2" t="s">
        <v>32</v>
      </c>
      <c r="H100" s="2">
        <v>0</v>
      </c>
      <c r="I100" s="1">
        <v>0</v>
      </c>
      <c r="J100" s="3" t="s">
        <v>18</v>
      </c>
      <c r="K100" s="2" t="str">
        <f>J100*101.43</f>
        <v>0</v>
      </c>
      <c r="L100" s="5"/>
    </row>
    <row r="101" spans="1:12" customHeight="1" ht="105" outlineLevel="4">
      <c r="A101" s="1"/>
      <c r="B101" s="1">
        <v>930283</v>
      </c>
      <c r="C101" s="1" t="s">
        <v>384</v>
      </c>
      <c r="D101" s="1" t="s">
        <v>385</v>
      </c>
      <c r="E101" s="2" t="s">
        <v>386</v>
      </c>
      <c r="F101" s="2" t="s">
        <v>190</v>
      </c>
      <c r="G101" s="2" t="s">
        <v>37</v>
      </c>
      <c r="H101" s="2">
        <v>0</v>
      </c>
      <c r="I101" s="1">
        <v>0</v>
      </c>
      <c r="J101" s="3" t="s">
        <v>18</v>
      </c>
      <c r="K101" s="2" t="str">
        <f>J101*79.38</f>
        <v>0</v>
      </c>
      <c r="L101" s="5"/>
    </row>
    <row r="102" spans="1:12" customHeight="1" ht="105" outlineLevel="4">
      <c r="A102" s="1"/>
      <c r="B102" s="1">
        <v>930284</v>
      </c>
      <c r="C102" s="1" t="s">
        <v>387</v>
      </c>
      <c r="D102" s="1" t="s">
        <v>388</v>
      </c>
      <c r="E102" s="2" t="s">
        <v>389</v>
      </c>
      <c r="F102" s="2" t="s">
        <v>368</v>
      </c>
      <c r="G102" s="2" t="s">
        <v>37</v>
      </c>
      <c r="H102" s="2">
        <v>0</v>
      </c>
      <c r="I102" s="1">
        <v>0</v>
      </c>
      <c r="J102" s="3" t="s">
        <v>18</v>
      </c>
      <c r="K102" s="2" t="str">
        <f>J102*104.37</f>
        <v>0</v>
      </c>
      <c r="L102" s="5"/>
    </row>
    <row r="103" spans="1:12" customHeight="1" ht="105" outlineLevel="4">
      <c r="A103" s="1"/>
      <c r="B103" s="1">
        <v>930285</v>
      </c>
      <c r="C103" s="1" t="s">
        <v>390</v>
      </c>
      <c r="D103" s="1" t="s">
        <v>391</v>
      </c>
      <c r="E103" s="2" t="s">
        <v>392</v>
      </c>
      <c r="F103" s="2" t="s">
        <v>393</v>
      </c>
      <c r="G103" s="2" t="s">
        <v>37</v>
      </c>
      <c r="H103" s="2">
        <v>0</v>
      </c>
      <c r="I103" s="1">
        <v>0</v>
      </c>
      <c r="J103" s="3" t="s">
        <v>18</v>
      </c>
      <c r="K103" s="2" t="str">
        <f>J103*155.82</f>
        <v>0</v>
      </c>
      <c r="L103" s="5"/>
    </row>
    <row r="104" spans="1:12" customHeight="1" ht="105" outlineLevel="4">
      <c r="A104" s="1"/>
      <c r="B104" s="1">
        <v>930286</v>
      </c>
      <c r="C104" s="1" t="s">
        <v>394</v>
      </c>
      <c r="D104" s="1" t="s">
        <v>395</v>
      </c>
      <c r="E104" s="2" t="s">
        <v>396</v>
      </c>
      <c r="F104" s="2" t="s">
        <v>397</v>
      </c>
      <c r="G104" s="2" t="s">
        <v>32</v>
      </c>
      <c r="H104" s="2">
        <v>0</v>
      </c>
      <c r="I104" s="1">
        <v>0</v>
      </c>
      <c r="J104" s="3" t="s">
        <v>18</v>
      </c>
      <c r="K104" s="2" t="str">
        <f>J104*92.61</f>
        <v>0</v>
      </c>
      <c r="L104" s="5"/>
    </row>
    <row r="105" spans="1:12" customHeight="1" ht="105" outlineLevel="4">
      <c r="A105" s="1"/>
      <c r="B105" s="1">
        <v>930287</v>
      </c>
      <c r="C105" s="1" t="s">
        <v>398</v>
      </c>
      <c r="D105" s="1" t="s">
        <v>399</v>
      </c>
      <c r="E105" s="2" t="s">
        <v>400</v>
      </c>
      <c r="F105" s="2" t="s">
        <v>364</v>
      </c>
      <c r="G105" s="2" t="s">
        <v>37</v>
      </c>
      <c r="H105" s="2">
        <v>0</v>
      </c>
      <c r="I105" s="1">
        <v>0</v>
      </c>
      <c r="J105" s="3" t="s">
        <v>18</v>
      </c>
      <c r="K105" s="2" t="str">
        <f>J105*130.83</f>
        <v>0</v>
      </c>
      <c r="L105" s="5"/>
    </row>
    <row r="106" spans="1:12" customHeight="1" ht="105" outlineLevel="4">
      <c r="A106" s="1"/>
      <c r="B106" s="1">
        <v>930288</v>
      </c>
      <c r="C106" s="1" t="s">
        <v>401</v>
      </c>
      <c r="D106" s="1" t="s">
        <v>402</v>
      </c>
      <c r="E106" s="2" t="s">
        <v>403</v>
      </c>
      <c r="F106" s="2" t="s">
        <v>404</v>
      </c>
      <c r="G106" s="2">
        <v>10</v>
      </c>
      <c r="H106" s="2">
        <v>0</v>
      </c>
      <c r="I106" s="1">
        <v>0</v>
      </c>
      <c r="J106" s="3" t="s">
        <v>18</v>
      </c>
      <c r="K106" s="2" t="str">
        <f>J106*170.52</f>
        <v>0</v>
      </c>
      <c r="L106" s="5"/>
    </row>
    <row r="107" spans="1:12" customHeight="1" ht="105" outlineLevel="4">
      <c r="A107" s="1"/>
      <c r="B107" s="1">
        <v>930289</v>
      </c>
      <c r="C107" s="1" t="s">
        <v>405</v>
      </c>
      <c r="D107" s="1" t="s">
        <v>406</v>
      </c>
      <c r="E107" s="2" t="s">
        <v>407</v>
      </c>
      <c r="F107" s="2" t="s">
        <v>109</v>
      </c>
      <c r="G107" s="2" t="s">
        <v>37</v>
      </c>
      <c r="H107" s="2">
        <v>0</v>
      </c>
      <c r="I107" s="1">
        <v>0</v>
      </c>
      <c r="J107" s="3" t="s">
        <v>18</v>
      </c>
      <c r="K107" s="2" t="str">
        <f>J107*132.30</f>
        <v>0</v>
      </c>
      <c r="L107" s="5"/>
    </row>
    <row r="108" spans="1:12" customHeight="1" ht="105" outlineLevel="4">
      <c r="A108" s="1"/>
      <c r="B108" s="1">
        <v>930290</v>
      </c>
      <c r="C108" s="1" t="s">
        <v>408</v>
      </c>
      <c r="D108" s="1" t="s">
        <v>409</v>
      </c>
      <c r="E108" s="2" t="s">
        <v>410</v>
      </c>
      <c r="F108" s="2" t="s">
        <v>411</v>
      </c>
      <c r="G108" s="2">
        <v>10</v>
      </c>
      <c r="H108" s="2">
        <v>0</v>
      </c>
      <c r="I108" s="1">
        <v>0</v>
      </c>
      <c r="J108" s="3" t="s">
        <v>18</v>
      </c>
      <c r="K108" s="2" t="str">
        <f>J108*189.63</f>
        <v>0</v>
      </c>
      <c r="L108" s="5"/>
    </row>
    <row r="109" spans="1:12" customHeight="1" ht="105" outlineLevel="4">
      <c r="A109" s="1"/>
      <c r="B109" s="1">
        <v>930291</v>
      </c>
      <c r="C109" s="1" t="s">
        <v>412</v>
      </c>
      <c r="D109" s="1" t="s">
        <v>413</v>
      </c>
      <c r="E109" s="2" t="s">
        <v>414</v>
      </c>
      <c r="F109" s="2" t="s">
        <v>350</v>
      </c>
      <c r="G109" s="2" t="s">
        <v>32</v>
      </c>
      <c r="H109" s="2">
        <v>0</v>
      </c>
      <c r="I109" s="1">
        <v>0</v>
      </c>
      <c r="J109" s="3" t="s">
        <v>18</v>
      </c>
      <c r="K109" s="2" t="str">
        <f>J109*152.88</f>
        <v>0</v>
      </c>
      <c r="L109" s="5"/>
    </row>
    <row r="110" spans="1:12" customHeight="1" ht="105" outlineLevel="4">
      <c r="A110" s="1"/>
      <c r="B110" s="1">
        <v>930292</v>
      </c>
      <c r="C110" s="1" t="s">
        <v>415</v>
      </c>
      <c r="D110" s="1" t="s">
        <v>416</v>
      </c>
      <c r="E110" s="2" t="s">
        <v>417</v>
      </c>
      <c r="F110" s="2" t="s">
        <v>393</v>
      </c>
      <c r="G110" s="2" t="s">
        <v>32</v>
      </c>
      <c r="H110" s="2">
        <v>0</v>
      </c>
      <c r="I110" s="1">
        <v>0</v>
      </c>
      <c r="J110" s="3" t="s">
        <v>18</v>
      </c>
      <c r="K110" s="2" t="str">
        <f>J110*155.82</f>
        <v>0</v>
      </c>
      <c r="L110" s="5"/>
    </row>
    <row r="111" spans="1:12" customHeight="1" ht="105" outlineLevel="4">
      <c r="A111" s="1"/>
      <c r="B111" s="1">
        <v>930354</v>
      </c>
      <c r="C111" s="1" t="s">
        <v>418</v>
      </c>
      <c r="D111" s="1" t="s">
        <v>419</v>
      </c>
      <c r="E111" s="2" t="s">
        <v>420</v>
      </c>
      <c r="F111" s="2" t="s">
        <v>421</v>
      </c>
      <c r="G111" s="2" t="s">
        <v>23</v>
      </c>
      <c r="H111" s="2">
        <v>0</v>
      </c>
      <c r="I111" s="1">
        <v>0</v>
      </c>
      <c r="J111" s="3" t="s">
        <v>18</v>
      </c>
      <c r="K111" s="2" t="str">
        <f>J111*69.09</f>
        <v>0</v>
      </c>
      <c r="L111" s="5"/>
    </row>
    <row r="112" spans="1:12" customHeight="1" ht="105" outlineLevel="4">
      <c r="A112" s="1"/>
      <c r="B112" s="1">
        <v>930355</v>
      </c>
      <c r="C112" s="1" t="s">
        <v>422</v>
      </c>
      <c r="D112" s="1" t="s">
        <v>423</v>
      </c>
      <c r="E112" s="2" t="s">
        <v>424</v>
      </c>
      <c r="F112" s="2" t="s">
        <v>175</v>
      </c>
      <c r="G112" s="2" t="s">
        <v>32</v>
      </c>
      <c r="H112" s="2">
        <v>0</v>
      </c>
      <c r="I112" s="1">
        <v>0</v>
      </c>
      <c r="J112" s="3" t="s">
        <v>18</v>
      </c>
      <c r="K112" s="2" t="str">
        <f>J112*91.14</f>
        <v>0</v>
      </c>
      <c r="L112" s="5"/>
    </row>
    <row r="113" spans="1:12" customHeight="1" ht="105" outlineLevel="4">
      <c r="A113" s="1"/>
      <c r="B113" s="1">
        <v>930356</v>
      </c>
      <c r="C113" s="1" t="s">
        <v>425</v>
      </c>
      <c r="D113" s="1" t="s">
        <v>426</v>
      </c>
      <c r="E113" s="2" t="s">
        <v>427</v>
      </c>
      <c r="F113" s="2" t="s">
        <v>428</v>
      </c>
      <c r="G113" s="2" t="s">
        <v>17</v>
      </c>
      <c r="H113" s="2">
        <v>0</v>
      </c>
      <c r="I113" s="1">
        <v>0</v>
      </c>
      <c r="J113" s="3" t="s">
        <v>18</v>
      </c>
      <c r="K113" s="2" t="str">
        <f>J113*72.03</f>
        <v>0</v>
      </c>
      <c r="L113" s="5"/>
    </row>
    <row r="114" spans="1:12" customHeight="1" ht="105" outlineLevel="4">
      <c r="A114" s="1"/>
      <c r="B114" s="1">
        <v>930357</v>
      </c>
      <c r="C114" s="1" t="s">
        <v>429</v>
      </c>
      <c r="D114" s="1" t="s">
        <v>430</v>
      </c>
      <c r="E114" s="2" t="s">
        <v>431</v>
      </c>
      <c r="F114" s="2" t="s">
        <v>182</v>
      </c>
      <c r="G114" s="2" t="s">
        <v>23</v>
      </c>
      <c r="H114" s="2">
        <v>0</v>
      </c>
      <c r="I114" s="1">
        <v>0</v>
      </c>
      <c r="J114" s="3" t="s">
        <v>18</v>
      </c>
      <c r="K114" s="2" t="str">
        <f>J114*95.55</f>
        <v>0</v>
      </c>
      <c r="L114" s="5"/>
    </row>
    <row r="115" spans="1:12" customHeight="1" ht="105" outlineLevel="4">
      <c r="A115" s="1"/>
      <c r="B115" s="1">
        <v>930358</v>
      </c>
      <c r="C115" s="1" t="s">
        <v>432</v>
      </c>
      <c r="D115" s="1" t="s">
        <v>433</v>
      </c>
      <c r="E115" s="2" t="s">
        <v>434</v>
      </c>
      <c r="F115" s="2" t="s">
        <v>435</v>
      </c>
      <c r="G115" s="2" t="s">
        <v>23</v>
      </c>
      <c r="H115" s="2">
        <v>0</v>
      </c>
      <c r="I115" s="1">
        <v>0</v>
      </c>
      <c r="J115" s="3" t="s">
        <v>18</v>
      </c>
      <c r="K115" s="2" t="str">
        <f>J115*136.71</f>
        <v>0</v>
      </c>
      <c r="L115" s="5"/>
    </row>
    <row r="116" spans="1:12" customHeight="1" ht="105" outlineLevel="4">
      <c r="A116" s="1"/>
      <c r="B116" s="1">
        <v>930359</v>
      </c>
      <c r="C116" s="1" t="s">
        <v>436</v>
      </c>
      <c r="D116" s="1" t="s">
        <v>437</v>
      </c>
      <c r="E116" s="2" t="s">
        <v>438</v>
      </c>
      <c r="F116" s="2" t="s">
        <v>334</v>
      </c>
      <c r="G116" s="2" t="s">
        <v>17</v>
      </c>
      <c r="H116" s="2">
        <v>0</v>
      </c>
      <c r="I116" s="1">
        <v>0</v>
      </c>
      <c r="J116" s="3" t="s">
        <v>18</v>
      </c>
      <c r="K116" s="2" t="str">
        <f>J116*77.91</f>
        <v>0</v>
      </c>
      <c r="L116" s="5"/>
    </row>
    <row r="117" spans="1:12" customHeight="1" ht="105" outlineLevel="4">
      <c r="A117" s="1"/>
      <c r="B117" s="1">
        <v>930360</v>
      </c>
      <c r="C117" s="1" t="s">
        <v>439</v>
      </c>
      <c r="D117" s="1" t="s">
        <v>440</v>
      </c>
      <c r="E117" s="2" t="s">
        <v>441</v>
      </c>
      <c r="F117" s="2" t="s">
        <v>442</v>
      </c>
      <c r="G117" s="2" t="s">
        <v>32</v>
      </c>
      <c r="H117" s="2">
        <v>0</v>
      </c>
      <c r="I117" s="1">
        <v>0</v>
      </c>
      <c r="J117" s="3" t="s">
        <v>18</v>
      </c>
      <c r="K117" s="2" t="str">
        <f>J117*99.96</f>
        <v>0</v>
      </c>
      <c r="L117" s="5"/>
    </row>
    <row r="118" spans="1:12" customHeight="1" ht="105" outlineLevel="4">
      <c r="A118" s="1"/>
      <c r="B118" s="1">
        <v>930361</v>
      </c>
      <c r="C118" s="1" t="s">
        <v>443</v>
      </c>
      <c r="D118" s="1" t="s">
        <v>444</v>
      </c>
      <c r="E118" s="2" t="s">
        <v>445</v>
      </c>
      <c r="F118" s="2" t="s">
        <v>255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J118*138.18</f>
        <v>0</v>
      </c>
      <c r="L118" s="5"/>
    </row>
    <row r="119" spans="1:12" customHeight="1" ht="105" outlineLevel="4">
      <c r="A119" s="1"/>
      <c r="B119" s="1">
        <v>930362</v>
      </c>
      <c r="C119" s="1" t="s">
        <v>446</v>
      </c>
      <c r="D119" s="1" t="s">
        <v>447</v>
      </c>
      <c r="E119" s="2" t="s">
        <v>448</v>
      </c>
      <c r="F119" s="2" t="s">
        <v>342</v>
      </c>
      <c r="G119" s="2" t="s">
        <v>23</v>
      </c>
      <c r="H119" s="2">
        <v>0</v>
      </c>
      <c r="I119" s="1">
        <v>0</v>
      </c>
      <c r="J119" s="3" t="s">
        <v>18</v>
      </c>
      <c r="K119" s="2" t="str">
        <f>J119*86.73</f>
        <v>0</v>
      </c>
      <c r="L119" s="5"/>
    </row>
    <row r="120" spans="1:12" customHeight="1" ht="105" outlineLevel="4">
      <c r="A120" s="1"/>
      <c r="B120" s="1">
        <v>930363</v>
      </c>
      <c r="C120" s="1" t="s">
        <v>449</v>
      </c>
      <c r="D120" s="1" t="s">
        <v>450</v>
      </c>
      <c r="E120" s="2" t="s">
        <v>451</v>
      </c>
      <c r="F120" s="2" t="s">
        <v>452</v>
      </c>
      <c r="G120" s="2" t="s">
        <v>17</v>
      </c>
      <c r="H120" s="2">
        <v>0</v>
      </c>
      <c r="I120" s="1">
        <v>0</v>
      </c>
      <c r="J120" s="3" t="s">
        <v>18</v>
      </c>
      <c r="K120" s="2" t="str">
        <f>J120*122.01</f>
        <v>0</v>
      </c>
      <c r="L120" s="5"/>
    </row>
    <row r="121" spans="1:12" customHeight="1" ht="105" outlineLevel="4">
      <c r="A121" s="1"/>
      <c r="B121" s="1">
        <v>930364</v>
      </c>
      <c r="C121" s="1" t="s">
        <v>453</v>
      </c>
      <c r="D121" s="1" t="s">
        <v>454</v>
      </c>
      <c r="E121" s="2" t="s">
        <v>455</v>
      </c>
      <c r="F121" s="2" t="s">
        <v>175</v>
      </c>
      <c r="G121" s="2" t="s">
        <v>32</v>
      </c>
      <c r="H121" s="2">
        <v>0</v>
      </c>
      <c r="I121" s="1">
        <v>0</v>
      </c>
      <c r="J121" s="3" t="s">
        <v>18</v>
      </c>
      <c r="K121" s="2" t="str">
        <f>J121*91.14</f>
        <v>0</v>
      </c>
      <c r="L121" s="5"/>
    </row>
    <row r="122" spans="1:12" customHeight="1" ht="105" outlineLevel="4">
      <c r="A122" s="1"/>
      <c r="B122" s="1">
        <v>930365</v>
      </c>
      <c r="C122" s="1" t="s">
        <v>456</v>
      </c>
      <c r="D122" s="1" t="s">
        <v>457</v>
      </c>
      <c r="E122" s="2" t="s">
        <v>458</v>
      </c>
      <c r="F122" s="2" t="s">
        <v>459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J122*126.42</f>
        <v>0</v>
      </c>
      <c r="L122" s="5"/>
    </row>
    <row r="123" spans="1:12" customHeight="1" ht="105" outlineLevel="4">
      <c r="A123" s="1"/>
      <c r="B123" s="1">
        <v>930366</v>
      </c>
      <c r="C123" s="1" t="s">
        <v>460</v>
      </c>
      <c r="D123" s="1" t="s">
        <v>461</v>
      </c>
      <c r="E123" s="2" t="s">
        <v>462</v>
      </c>
      <c r="F123" s="2" t="s">
        <v>463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J123*171.99</f>
        <v>0</v>
      </c>
      <c r="L123" s="5"/>
    </row>
    <row r="124" spans="1:12" customHeight="1" ht="105" outlineLevel="4">
      <c r="A124" s="1"/>
      <c r="B124" s="1">
        <v>930367</v>
      </c>
      <c r="C124" s="1" t="s">
        <v>464</v>
      </c>
      <c r="D124" s="1" t="s">
        <v>465</v>
      </c>
      <c r="E124" s="2" t="s">
        <v>466</v>
      </c>
      <c r="F124" s="2" t="s">
        <v>182</v>
      </c>
      <c r="G124" s="2" t="s">
        <v>32</v>
      </c>
      <c r="H124" s="2">
        <v>0</v>
      </c>
      <c r="I124" s="1">
        <v>0</v>
      </c>
      <c r="J124" s="3" t="s">
        <v>18</v>
      </c>
      <c r="K124" s="2" t="str">
        <f>J124*95.55</f>
        <v>0</v>
      </c>
      <c r="L124" s="5"/>
    </row>
    <row r="125" spans="1:12" customHeight="1" ht="105" outlineLevel="4">
      <c r="A125" s="1"/>
      <c r="B125" s="1">
        <v>930368</v>
      </c>
      <c r="C125" s="1" t="s">
        <v>467</v>
      </c>
      <c r="D125" s="1" t="s">
        <v>468</v>
      </c>
      <c r="E125" s="2" t="s">
        <v>469</v>
      </c>
      <c r="F125" s="2" t="s">
        <v>364</v>
      </c>
      <c r="G125" s="2" t="s">
        <v>37</v>
      </c>
      <c r="H125" s="2">
        <v>0</v>
      </c>
      <c r="I125" s="1">
        <v>0</v>
      </c>
      <c r="J125" s="3" t="s">
        <v>18</v>
      </c>
      <c r="K125" s="2" t="str">
        <f>J125*130.83</f>
        <v>0</v>
      </c>
      <c r="L125" s="5"/>
    </row>
    <row r="126" spans="1:12" customHeight="1" ht="105" outlineLevel="4">
      <c r="A126" s="1"/>
      <c r="B126" s="1">
        <v>930369</v>
      </c>
      <c r="C126" s="1" t="s">
        <v>470</v>
      </c>
      <c r="D126" s="1" t="s">
        <v>471</v>
      </c>
      <c r="E126" s="2" t="s">
        <v>472</v>
      </c>
      <c r="F126" s="2" t="s">
        <v>295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J126*176.40</f>
        <v>0</v>
      </c>
      <c r="L126" s="5"/>
    </row>
    <row r="127" spans="1:12" customHeight="1" ht="105" outlineLevel="4">
      <c r="A127" s="1"/>
      <c r="B127" s="1">
        <v>930370</v>
      </c>
      <c r="C127" s="1" t="s">
        <v>473</v>
      </c>
      <c r="D127" s="1" t="s">
        <v>474</v>
      </c>
      <c r="E127" s="2" t="s">
        <v>475</v>
      </c>
      <c r="F127" s="2" t="s">
        <v>326</v>
      </c>
      <c r="G127" s="2" t="s">
        <v>23</v>
      </c>
      <c r="H127" s="2">
        <v>0</v>
      </c>
      <c r="I127" s="1">
        <v>0</v>
      </c>
      <c r="J127" s="3" t="s">
        <v>18</v>
      </c>
      <c r="K127" s="2" t="str">
        <f>J127*73.50</f>
        <v>0</v>
      </c>
      <c r="L127" s="5"/>
    </row>
    <row r="128" spans="1:12" customHeight="1" ht="105" outlineLevel="4">
      <c r="A128" s="1"/>
      <c r="B128" s="1">
        <v>930371</v>
      </c>
      <c r="C128" s="1" t="s">
        <v>476</v>
      </c>
      <c r="D128" s="1" t="s">
        <v>477</v>
      </c>
      <c r="E128" s="2" t="s">
        <v>478</v>
      </c>
      <c r="F128" s="2" t="s">
        <v>190</v>
      </c>
      <c r="G128" s="2" t="s">
        <v>17</v>
      </c>
      <c r="H128" s="2">
        <v>0</v>
      </c>
      <c r="I128" s="1">
        <v>0</v>
      </c>
      <c r="J128" s="3" t="s">
        <v>18</v>
      </c>
      <c r="K128" s="2" t="str">
        <f>J128*79.38</f>
        <v>0</v>
      </c>
      <c r="L128" s="5"/>
    </row>
    <row r="129" spans="1:12" customHeight="1" ht="105" outlineLevel="4">
      <c r="A129" s="1"/>
      <c r="B129" s="1">
        <v>930372</v>
      </c>
      <c r="C129" s="1" t="s">
        <v>479</v>
      </c>
      <c r="D129" s="1" t="s">
        <v>480</v>
      </c>
      <c r="E129" s="2" t="s">
        <v>481</v>
      </c>
      <c r="F129" s="2" t="s">
        <v>482</v>
      </c>
      <c r="G129" s="2" t="s">
        <v>17</v>
      </c>
      <c r="H129" s="2">
        <v>0</v>
      </c>
      <c r="I129" s="1">
        <v>0</v>
      </c>
      <c r="J129" s="3" t="s">
        <v>18</v>
      </c>
      <c r="K129" s="2" t="str">
        <f>J129*102.90</f>
        <v>0</v>
      </c>
      <c r="L129" s="5"/>
    </row>
    <row r="130" spans="1:12" customHeight="1" ht="105" outlineLevel="4">
      <c r="A130" s="1"/>
      <c r="B130" s="1">
        <v>930373</v>
      </c>
      <c r="C130" s="1" t="s">
        <v>483</v>
      </c>
      <c r="D130" s="1" t="s">
        <v>484</v>
      </c>
      <c r="E130" s="2" t="s">
        <v>485</v>
      </c>
      <c r="F130" s="2" t="s">
        <v>182</v>
      </c>
      <c r="G130" s="2" t="s">
        <v>23</v>
      </c>
      <c r="H130" s="2">
        <v>0</v>
      </c>
      <c r="I130" s="1">
        <v>0</v>
      </c>
      <c r="J130" s="3" t="s">
        <v>18</v>
      </c>
      <c r="K130" s="2" t="str">
        <f>J130*95.55</f>
        <v>0</v>
      </c>
      <c r="L130" s="5"/>
    </row>
    <row r="131" spans="1:12" customHeight="1" ht="105" outlineLevel="4">
      <c r="A131" s="1"/>
      <c r="B131" s="1">
        <v>930374</v>
      </c>
      <c r="C131" s="1" t="s">
        <v>486</v>
      </c>
      <c r="D131" s="1" t="s">
        <v>487</v>
      </c>
      <c r="E131" s="2" t="s">
        <v>488</v>
      </c>
      <c r="F131" s="2" t="s">
        <v>22</v>
      </c>
      <c r="G131" s="2" t="s">
        <v>32</v>
      </c>
      <c r="H131" s="2">
        <v>0</v>
      </c>
      <c r="I131" s="1">
        <v>0</v>
      </c>
      <c r="J131" s="3" t="s">
        <v>18</v>
      </c>
      <c r="K131" s="2" t="str">
        <f>J131*88.20</f>
        <v>0</v>
      </c>
      <c r="L131" s="5"/>
    </row>
    <row r="132" spans="1:12" customHeight="1" ht="105" outlineLevel="4">
      <c r="A132" s="1"/>
      <c r="B132" s="1">
        <v>930375</v>
      </c>
      <c r="C132" s="1" t="s">
        <v>489</v>
      </c>
      <c r="D132" s="1" t="s">
        <v>490</v>
      </c>
      <c r="E132" s="2" t="s">
        <v>491</v>
      </c>
      <c r="F132" s="2" t="s">
        <v>492</v>
      </c>
      <c r="G132" s="2" t="s">
        <v>37</v>
      </c>
      <c r="H132" s="2">
        <v>0</v>
      </c>
      <c r="I132" s="1">
        <v>0</v>
      </c>
      <c r="J132" s="3" t="s">
        <v>18</v>
      </c>
      <c r="K132" s="2" t="str">
        <f>J132*108.78</f>
        <v>0</v>
      </c>
      <c r="L132" s="5"/>
    </row>
    <row r="133" spans="1:12" customHeight="1" ht="105" outlineLevel="4">
      <c r="A133" s="1"/>
      <c r="B133" s="1">
        <v>930376</v>
      </c>
      <c r="C133" s="1" t="s">
        <v>493</v>
      </c>
      <c r="D133" s="1" t="s">
        <v>494</v>
      </c>
      <c r="E133" s="2" t="s">
        <v>495</v>
      </c>
      <c r="F133" s="2" t="s">
        <v>496</v>
      </c>
      <c r="G133" s="2" t="s">
        <v>17</v>
      </c>
      <c r="H133" s="2">
        <v>0</v>
      </c>
      <c r="I133" s="1">
        <v>0</v>
      </c>
      <c r="J133" s="3" t="s">
        <v>18</v>
      </c>
      <c r="K133" s="2" t="str">
        <f>J133*147.00</f>
        <v>0</v>
      </c>
      <c r="L133" s="5"/>
    </row>
    <row r="134" spans="1:12" customHeight="1" ht="105" outlineLevel="4">
      <c r="A134" s="1"/>
      <c r="B134" s="1">
        <v>930377</v>
      </c>
      <c r="C134" s="1" t="s">
        <v>497</v>
      </c>
      <c r="D134" s="1" t="s">
        <v>498</v>
      </c>
      <c r="E134" s="2" t="s">
        <v>499</v>
      </c>
      <c r="F134" s="2" t="s">
        <v>175</v>
      </c>
      <c r="G134" s="2" t="s">
        <v>23</v>
      </c>
      <c r="H134" s="2">
        <v>0</v>
      </c>
      <c r="I134" s="1">
        <v>0</v>
      </c>
      <c r="J134" s="3" t="s">
        <v>18</v>
      </c>
      <c r="K134" s="2" t="str">
        <f>J134*91.14</f>
        <v>0</v>
      </c>
      <c r="L134" s="5"/>
    </row>
    <row r="135" spans="1:12" customHeight="1" ht="105" outlineLevel="4">
      <c r="A135" s="1"/>
      <c r="B135" s="1">
        <v>930378</v>
      </c>
      <c r="C135" s="1" t="s">
        <v>500</v>
      </c>
      <c r="D135" s="1" t="s">
        <v>501</v>
      </c>
      <c r="E135" s="2" t="s">
        <v>502</v>
      </c>
      <c r="F135" s="2" t="s">
        <v>503</v>
      </c>
      <c r="G135" s="2" t="s">
        <v>17</v>
      </c>
      <c r="H135" s="2">
        <v>0</v>
      </c>
      <c r="I135" s="1">
        <v>0</v>
      </c>
      <c r="J135" s="3" t="s">
        <v>18</v>
      </c>
      <c r="K135" s="2" t="str">
        <f>J135*97.02</f>
        <v>0</v>
      </c>
      <c r="L135" s="5"/>
    </row>
    <row r="136" spans="1:12" customHeight="1" ht="105" outlineLevel="4">
      <c r="A136" s="1"/>
      <c r="B136" s="1">
        <v>930379</v>
      </c>
      <c r="C136" s="1" t="s">
        <v>504</v>
      </c>
      <c r="D136" s="1" t="s">
        <v>505</v>
      </c>
      <c r="E136" s="2" t="s">
        <v>506</v>
      </c>
      <c r="F136" s="2" t="s">
        <v>364</v>
      </c>
      <c r="G136" s="2" t="s">
        <v>32</v>
      </c>
      <c r="H136" s="2">
        <v>0</v>
      </c>
      <c r="I136" s="1">
        <v>0</v>
      </c>
      <c r="J136" s="3" t="s">
        <v>18</v>
      </c>
      <c r="K136" s="2" t="str">
        <f>J136*130.83</f>
        <v>0</v>
      </c>
      <c r="L136" s="5"/>
    </row>
    <row r="137" spans="1:12" customHeight="1" ht="105" outlineLevel="4">
      <c r="A137" s="1"/>
      <c r="B137" s="1">
        <v>930380</v>
      </c>
      <c r="C137" s="1" t="s">
        <v>507</v>
      </c>
      <c r="D137" s="1" t="s">
        <v>508</v>
      </c>
      <c r="E137" s="2" t="s">
        <v>509</v>
      </c>
      <c r="F137" s="2" t="s">
        <v>452</v>
      </c>
      <c r="G137" s="2" t="s">
        <v>17</v>
      </c>
      <c r="H137" s="2">
        <v>0</v>
      </c>
      <c r="I137" s="1">
        <v>0</v>
      </c>
      <c r="J137" s="3" t="s">
        <v>18</v>
      </c>
      <c r="K137" s="2" t="str">
        <f>J137*122.01</f>
        <v>0</v>
      </c>
      <c r="L137" s="5"/>
    </row>
    <row r="138" spans="1:12" customHeight="1" ht="105" outlineLevel="4">
      <c r="A138" s="1"/>
      <c r="B138" s="1">
        <v>930381</v>
      </c>
      <c r="C138" s="1" t="s">
        <v>510</v>
      </c>
      <c r="D138" s="1" t="s">
        <v>511</v>
      </c>
      <c r="E138" s="2" t="s">
        <v>512</v>
      </c>
      <c r="F138" s="2" t="s">
        <v>368</v>
      </c>
      <c r="G138" s="2" t="s">
        <v>17</v>
      </c>
      <c r="H138" s="2">
        <v>0</v>
      </c>
      <c r="I138" s="1">
        <v>0</v>
      </c>
      <c r="J138" s="3" t="s">
        <v>18</v>
      </c>
      <c r="K138" s="2" t="str">
        <f>J138*104.37</f>
        <v>0</v>
      </c>
      <c r="L138" s="5"/>
    </row>
    <row r="139" spans="1:12" customHeight="1" ht="105" outlineLevel="4">
      <c r="A139" s="1"/>
      <c r="B139" s="1">
        <v>930382</v>
      </c>
      <c r="C139" s="1" t="s">
        <v>513</v>
      </c>
      <c r="D139" s="1" t="s">
        <v>514</v>
      </c>
      <c r="E139" s="2" t="s">
        <v>515</v>
      </c>
      <c r="F139" s="2" t="s">
        <v>255</v>
      </c>
      <c r="G139" s="2" t="s">
        <v>17</v>
      </c>
      <c r="H139" s="2">
        <v>0</v>
      </c>
      <c r="I139" s="1">
        <v>0</v>
      </c>
      <c r="J139" s="3" t="s">
        <v>18</v>
      </c>
      <c r="K139" s="2" t="str">
        <f>J139*138.18</f>
        <v>0</v>
      </c>
      <c r="L139" s="5"/>
    </row>
    <row r="140" spans="1:12" customHeight="1" ht="105" outlineLevel="4">
      <c r="A140" s="1"/>
      <c r="B140" s="1">
        <v>930383</v>
      </c>
      <c r="C140" s="1" t="s">
        <v>516</v>
      </c>
      <c r="D140" s="1" t="s">
        <v>517</v>
      </c>
      <c r="E140" s="2" t="s">
        <v>518</v>
      </c>
      <c r="F140" s="2" t="s">
        <v>519</v>
      </c>
      <c r="G140" s="2" t="s">
        <v>17</v>
      </c>
      <c r="H140" s="2">
        <v>0</v>
      </c>
      <c r="I140" s="1">
        <v>0</v>
      </c>
      <c r="J140" s="3" t="s">
        <v>18</v>
      </c>
      <c r="K140" s="2" t="str">
        <f>J140*180.81</f>
        <v>0</v>
      </c>
      <c r="L140" s="5"/>
    </row>
    <row r="141" spans="1:12" customHeight="1" ht="105" outlineLevel="4">
      <c r="A141" s="1"/>
      <c r="B141" s="1">
        <v>930386</v>
      </c>
      <c r="C141" s="1" t="s">
        <v>520</v>
      </c>
      <c r="D141" s="1" t="s">
        <v>521</v>
      </c>
      <c r="E141" s="2" t="s">
        <v>522</v>
      </c>
      <c r="F141" s="2" t="s">
        <v>523</v>
      </c>
      <c r="G141" s="2" t="s">
        <v>17</v>
      </c>
      <c r="H141" s="2">
        <v>0</v>
      </c>
      <c r="I141" s="1">
        <v>0</v>
      </c>
      <c r="J141" s="3" t="s">
        <v>18</v>
      </c>
      <c r="K141" s="2" t="str">
        <f>J141*201.39</f>
        <v>0</v>
      </c>
      <c r="L141" s="5"/>
    </row>
    <row r="142" spans="1:12" customHeight="1" ht="105" outlineLevel="4">
      <c r="A142" s="1"/>
      <c r="B142" s="1">
        <v>930387</v>
      </c>
      <c r="C142" s="1" t="s">
        <v>524</v>
      </c>
      <c r="D142" s="1" t="s">
        <v>525</v>
      </c>
      <c r="E142" s="2" t="s">
        <v>526</v>
      </c>
      <c r="F142" s="2" t="s">
        <v>527</v>
      </c>
      <c r="G142" s="2" t="s">
        <v>32</v>
      </c>
      <c r="H142" s="2">
        <v>0</v>
      </c>
      <c r="I142" s="1">
        <v>0</v>
      </c>
      <c r="J142" s="3" t="s">
        <v>18</v>
      </c>
      <c r="K142" s="2" t="str">
        <f>J142*223.44</f>
        <v>0</v>
      </c>
      <c r="L142" s="5"/>
    </row>
    <row r="143" spans="1:12" customHeight="1" ht="105" outlineLevel="4">
      <c r="A143" s="1"/>
      <c r="B143" s="1">
        <v>930388</v>
      </c>
      <c r="C143" s="1" t="s">
        <v>528</v>
      </c>
      <c r="D143" s="1" t="s">
        <v>529</v>
      </c>
      <c r="E143" s="2" t="s">
        <v>530</v>
      </c>
      <c r="F143" s="2" t="s">
        <v>531</v>
      </c>
      <c r="G143" s="2" t="s">
        <v>17</v>
      </c>
      <c r="H143" s="2">
        <v>0</v>
      </c>
      <c r="I143" s="1">
        <v>0</v>
      </c>
      <c r="J143" s="3" t="s">
        <v>18</v>
      </c>
      <c r="K143" s="2" t="str">
        <f>J143*391.02</f>
        <v>0</v>
      </c>
      <c r="L143" s="5"/>
    </row>
    <row r="144" spans="1:12" customHeight="1" ht="105" outlineLevel="4">
      <c r="A144" s="1"/>
      <c r="B144" s="1">
        <v>930389</v>
      </c>
      <c r="C144" s="1" t="s">
        <v>532</v>
      </c>
      <c r="D144" s="1" t="s">
        <v>533</v>
      </c>
      <c r="E144" s="2" t="s">
        <v>534</v>
      </c>
      <c r="F144" s="2" t="s">
        <v>535</v>
      </c>
      <c r="G144" s="2" t="s">
        <v>17</v>
      </c>
      <c r="H144" s="2">
        <v>0</v>
      </c>
      <c r="I144" s="1">
        <v>0</v>
      </c>
      <c r="J144" s="3" t="s">
        <v>18</v>
      </c>
      <c r="K144" s="2" t="str">
        <f>J144*702.66</f>
        <v>0</v>
      </c>
      <c r="L144" s="5"/>
    </row>
    <row r="145" spans="1:12" customHeight="1" ht="105" outlineLevel="4">
      <c r="A145" s="1"/>
      <c r="B145" s="1">
        <v>930390</v>
      </c>
      <c r="C145" s="1" t="s">
        <v>536</v>
      </c>
      <c r="D145" s="1" t="s">
        <v>537</v>
      </c>
      <c r="E145" s="2" t="s">
        <v>538</v>
      </c>
      <c r="F145" s="2" t="s">
        <v>539</v>
      </c>
      <c r="G145" s="2" t="s">
        <v>17</v>
      </c>
      <c r="H145" s="2">
        <v>0</v>
      </c>
      <c r="I145" s="1">
        <v>0</v>
      </c>
      <c r="J145" s="3" t="s">
        <v>18</v>
      </c>
      <c r="K145" s="2" t="str">
        <f>J145*395.43</f>
        <v>0</v>
      </c>
      <c r="L145" s="5"/>
    </row>
    <row r="146" spans="1:12" customHeight="1" ht="105" outlineLevel="4">
      <c r="A146" s="1"/>
      <c r="B146" s="1">
        <v>930391</v>
      </c>
      <c r="C146" s="1" t="s">
        <v>540</v>
      </c>
      <c r="D146" s="1" t="s">
        <v>541</v>
      </c>
      <c r="E146" s="2" t="s">
        <v>542</v>
      </c>
      <c r="F146" s="2" t="s">
        <v>535</v>
      </c>
      <c r="G146" s="2" t="s">
        <v>17</v>
      </c>
      <c r="H146" s="2">
        <v>0</v>
      </c>
      <c r="I146" s="1">
        <v>0</v>
      </c>
      <c r="J146" s="3" t="s">
        <v>18</v>
      </c>
      <c r="K146" s="2" t="str">
        <f>J146*702.66</f>
        <v>0</v>
      </c>
      <c r="L146" s="5"/>
    </row>
    <row r="147" spans="1:12" customHeight="1" ht="105" outlineLevel="4">
      <c r="A147" s="1"/>
      <c r="B147" s="1">
        <v>930392</v>
      </c>
      <c r="C147" s="1" t="s">
        <v>543</v>
      </c>
      <c r="D147" s="1" t="s">
        <v>544</v>
      </c>
      <c r="E147" s="2" t="s">
        <v>545</v>
      </c>
      <c r="F147" s="2" t="s">
        <v>303</v>
      </c>
      <c r="G147" s="2" t="s">
        <v>37</v>
      </c>
      <c r="H147" s="2">
        <v>0</v>
      </c>
      <c r="I147" s="1">
        <v>0</v>
      </c>
      <c r="J147" s="3" t="s">
        <v>18</v>
      </c>
      <c r="K147" s="2" t="str">
        <f>J147*227.85</f>
        <v>0</v>
      </c>
      <c r="L147" s="5"/>
    </row>
    <row r="148" spans="1:12" customHeight="1" ht="105" outlineLevel="4">
      <c r="A148" s="1"/>
      <c r="B148" s="1">
        <v>930393</v>
      </c>
      <c r="C148" s="1" t="s">
        <v>546</v>
      </c>
      <c r="D148" s="1" t="s">
        <v>547</v>
      </c>
      <c r="E148" s="2" t="s">
        <v>548</v>
      </c>
      <c r="F148" s="2" t="s">
        <v>549</v>
      </c>
      <c r="G148" s="2" t="s">
        <v>37</v>
      </c>
      <c r="H148" s="2">
        <v>0</v>
      </c>
      <c r="I148" s="1">
        <v>0</v>
      </c>
      <c r="J148" s="3" t="s">
        <v>18</v>
      </c>
      <c r="K148" s="2" t="str">
        <f>J148*220.50</f>
        <v>0</v>
      </c>
      <c r="L148" s="5"/>
    </row>
    <row r="149" spans="1:12" customHeight="1" ht="105" outlineLevel="4">
      <c r="A149" s="1"/>
      <c r="B149" s="1">
        <v>930394</v>
      </c>
      <c r="C149" s="1" t="s">
        <v>550</v>
      </c>
      <c r="D149" s="1" t="s">
        <v>551</v>
      </c>
      <c r="E149" s="2" t="s">
        <v>552</v>
      </c>
      <c r="F149" s="2" t="s">
        <v>121</v>
      </c>
      <c r="G149" s="2">
        <v>10</v>
      </c>
      <c r="H149" s="2">
        <v>0</v>
      </c>
      <c r="I149" s="1">
        <v>0</v>
      </c>
      <c r="J149" s="3" t="s">
        <v>18</v>
      </c>
      <c r="K149" s="2" t="str">
        <f>J149*174.93</f>
        <v>0</v>
      </c>
      <c r="L149" s="5"/>
    </row>
    <row r="150" spans="1:12" customHeight="1" ht="105" outlineLevel="4">
      <c r="A150" s="1"/>
      <c r="B150" s="1">
        <v>930395</v>
      </c>
      <c r="C150" s="1" t="s">
        <v>553</v>
      </c>
      <c r="D150" s="1" t="s">
        <v>554</v>
      </c>
      <c r="E150" s="2" t="s">
        <v>555</v>
      </c>
      <c r="F150" s="2" t="s">
        <v>113</v>
      </c>
      <c r="G150" s="2">
        <v>10</v>
      </c>
      <c r="H150" s="2">
        <v>0</v>
      </c>
      <c r="I150" s="1">
        <v>0</v>
      </c>
      <c r="J150" s="3" t="s">
        <v>18</v>
      </c>
      <c r="K150" s="2" t="str">
        <f>J150*183.75</f>
        <v>0</v>
      </c>
      <c r="L150" s="5"/>
    </row>
    <row r="151" spans="1:12" customHeight="1" ht="105" outlineLevel="4">
      <c r="A151" s="1"/>
      <c r="B151" s="1">
        <v>930396</v>
      </c>
      <c r="C151" s="1" t="s">
        <v>556</v>
      </c>
      <c r="D151" s="1" t="s">
        <v>557</v>
      </c>
      <c r="E151" s="2" t="s">
        <v>558</v>
      </c>
      <c r="F151" s="2" t="s">
        <v>175</v>
      </c>
      <c r="G151" s="2" t="s">
        <v>17</v>
      </c>
      <c r="H151" s="2">
        <v>0</v>
      </c>
      <c r="I151" s="1">
        <v>0</v>
      </c>
      <c r="J151" s="3" t="s">
        <v>18</v>
      </c>
      <c r="K151" s="2" t="str">
        <f>J151*91.14</f>
        <v>0</v>
      </c>
      <c r="L151" s="5"/>
    </row>
    <row r="152" spans="1:12" customHeight="1" ht="105" outlineLevel="4">
      <c r="A152" s="1"/>
      <c r="B152" s="1">
        <v>930397</v>
      </c>
      <c r="C152" s="1" t="s">
        <v>559</v>
      </c>
      <c r="D152" s="1" t="s">
        <v>560</v>
      </c>
      <c r="E152" s="2" t="s">
        <v>561</v>
      </c>
      <c r="F152" s="2" t="s">
        <v>562</v>
      </c>
      <c r="G152" s="2" t="s">
        <v>37</v>
      </c>
      <c r="H152" s="2">
        <v>0</v>
      </c>
      <c r="I152" s="1">
        <v>0</v>
      </c>
      <c r="J152" s="3" t="s">
        <v>18</v>
      </c>
      <c r="K152" s="2" t="str">
        <f>J152*139.65</f>
        <v>0</v>
      </c>
      <c r="L152" s="5"/>
    </row>
    <row r="153" spans="1:12" customHeight="1" ht="105" outlineLevel="4">
      <c r="A153" s="1"/>
      <c r="B153" s="1">
        <v>930398</v>
      </c>
      <c r="C153" s="1" t="s">
        <v>563</v>
      </c>
      <c r="D153" s="1" t="s">
        <v>564</v>
      </c>
      <c r="E153" s="2" t="s">
        <v>565</v>
      </c>
      <c r="F153" s="2" t="s">
        <v>566</v>
      </c>
      <c r="G153" s="2" t="s">
        <v>37</v>
      </c>
      <c r="H153" s="2">
        <v>0</v>
      </c>
      <c r="I153" s="1">
        <v>0</v>
      </c>
      <c r="J153" s="3" t="s">
        <v>18</v>
      </c>
      <c r="K153" s="2" t="str">
        <f>J153*60.27</f>
        <v>0</v>
      </c>
      <c r="L153" s="5"/>
    </row>
    <row r="154" spans="1:12" customHeight="1" ht="105" outlineLevel="4">
      <c r="A154" s="1"/>
      <c r="B154" s="1">
        <v>930399</v>
      </c>
      <c r="C154" s="1" t="s">
        <v>567</v>
      </c>
      <c r="D154" s="1" t="s">
        <v>568</v>
      </c>
      <c r="E154" s="2" t="s">
        <v>569</v>
      </c>
      <c r="F154" s="2" t="s">
        <v>570</v>
      </c>
      <c r="G154" s="2" t="s">
        <v>37</v>
      </c>
      <c r="H154" s="2">
        <v>0</v>
      </c>
      <c r="I154" s="1">
        <v>0</v>
      </c>
      <c r="J154" s="3" t="s">
        <v>18</v>
      </c>
      <c r="K154" s="2" t="str">
        <f>J154*110.25</f>
        <v>0</v>
      </c>
      <c r="L154" s="5"/>
    </row>
    <row r="155" spans="1:12" customHeight="1" ht="105" outlineLevel="4">
      <c r="A155" s="1"/>
      <c r="B155" s="1">
        <v>930400</v>
      </c>
      <c r="C155" s="1" t="s">
        <v>571</v>
      </c>
      <c r="D155" s="1" t="s">
        <v>572</v>
      </c>
      <c r="E155" s="2" t="s">
        <v>573</v>
      </c>
      <c r="F155" s="2" t="s">
        <v>527</v>
      </c>
      <c r="G155" s="2">
        <v>10</v>
      </c>
      <c r="H155" s="2">
        <v>0</v>
      </c>
      <c r="I155" s="1">
        <v>0</v>
      </c>
      <c r="J155" s="3" t="s">
        <v>18</v>
      </c>
      <c r="K155" s="2" t="str">
        <f>J155*223.44</f>
        <v>0</v>
      </c>
      <c r="L155" s="5"/>
    </row>
    <row r="156" spans="1:12" outlineLevel="4">
      <c r="A156" s="1"/>
      <c r="B156" s="1">
        <v>955854</v>
      </c>
      <c r="C156" s="1" t="s">
        <v>574</v>
      </c>
      <c r="D156" s="1" t="s">
        <v>575</v>
      </c>
      <c r="E156" s="2" t="s">
        <v>576</v>
      </c>
      <c r="F156" s="2" t="s">
        <v>459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J156*126.42</f>
        <v>0</v>
      </c>
      <c r="L156" s="5"/>
    </row>
    <row r="157" spans="1:12" outlineLevel="4">
      <c r="A157" s="1"/>
      <c r="B157" s="1">
        <v>955855</v>
      </c>
      <c r="C157" s="1" t="s">
        <v>577</v>
      </c>
      <c r="D157" s="1" t="s">
        <v>578</v>
      </c>
      <c r="E157" s="2" t="s">
        <v>579</v>
      </c>
      <c r="F157" s="2" t="s">
        <v>217</v>
      </c>
      <c r="G157" s="2">
        <v>0</v>
      </c>
      <c r="H157" s="2">
        <v>0</v>
      </c>
      <c r="I157" s="1">
        <v>0</v>
      </c>
      <c r="J157" s="3" t="s">
        <v>18</v>
      </c>
      <c r="K157" s="2" t="str">
        <f>J157*119.07</f>
        <v>0</v>
      </c>
      <c r="L157" s="5"/>
    </row>
    <row r="158" spans="1:12" customHeight="1" ht="105" outlineLevel="4">
      <c r="A158" s="1"/>
      <c r="B158" s="1">
        <v>955856</v>
      </c>
      <c r="C158" s="1" t="s">
        <v>580</v>
      </c>
      <c r="D158" s="1" t="s">
        <v>581</v>
      </c>
      <c r="E158" s="2" t="s">
        <v>582</v>
      </c>
      <c r="F158" s="2" t="s">
        <v>171</v>
      </c>
      <c r="G158" s="2">
        <v>0</v>
      </c>
      <c r="H158" s="2">
        <v>0</v>
      </c>
      <c r="I158" s="1">
        <v>0</v>
      </c>
      <c r="J158" s="3" t="s">
        <v>18</v>
      </c>
      <c r="K158" s="2" t="str">
        <f>J158*76.44</f>
        <v>0</v>
      </c>
      <c r="L158" s="5"/>
    </row>
    <row r="159" spans="1:12" customHeight="1" ht="105" outlineLevel="4">
      <c r="A159" s="1"/>
      <c r="B159" s="1">
        <v>955857</v>
      </c>
      <c r="C159" s="1" t="s">
        <v>583</v>
      </c>
      <c r="D159" s="1" t="s">
        <v>584</v>
      </c>
      <c r="E159" s="2" t="s">
        <v>585</v>
      </c>
      <c r="F159" s="2" t="s">
        <v>586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J159*82.32</f>
        <v>0</v>
      </c>
      <c r="L159" s="5"/>
    </row>
    <row r="160" spans="1:12" customHeight="1" ht="105" outlineLevel="4">
      <c r="A160" s="1"/>
      <c r="B160" s="1">
        <v>955858</v>
      </c>
      <c r="C160" s="1" t="s">
        <v>587</v>
      </c>
      <c r="D160" s="1" t="s">
        <v>588</v>
      </c>
      <c r="E160" s="2" t="s">
        <v>589</v>
      </c>
      <c r="F160" s="2" t="s">
        <v>368</v>
      </c>
      <c r="G160" s="2">
        <v>0</v>
      </c>
      <c r="H160" s="2">
        <v>0</v>
      </c>
      <c r="I160" s="1">
        <v>0</v>
      </c>
      <c r="J160" s="3" t="s">
        <v>18</v>
      </c>
      <c r="K160" s="2" t="str">
        <f>J160*104.37</f>
        <v>0</v>
      </c>
      <c r="L160" s="5"/>
    </row>
    <row r="161" spans="1:12" customHeight="1" ht="105" outlineLevel="4">
      <c r="A161" s="1"/>
      <c r="B161" s="1">
        <v>955859</v>
      </c>
      <c r="C161" s="1" t="s">
        <v>590</v>
      </c>
      <c r="D161" s="1" t="s">
        <v>591</v>
      </c>
      <c r="E161" s="2" t="s">
        <v>592</v>
      </c>
      <c r="F161" s="2" t="s">
        <v>428</v>
      </c>
      <c r="G161" s="2">
        <v>0</v>
      </c>
      <c r="H161" s="2">
        <v>0</v>
      </c>
      <c r="I161" s="1">
        <v>0</v>
      </c>
      <c r="J161" s="3" t="s">
        <v>18</v>
      </c>
      <c r="K161" s="2" t="str">
        <f>J161*72.03</f>
        <v>0</v>
      </c>
      <c r="L161" s="5"/>
    </row>
    <row r="162" spans="1:12" customHeight="1" ht="105" outlineLevel="4">
      <c r="A162" s="1"/>
      <c r="B162" s="1">
        <v>955860</v>
      </c>
      <c r="C162" s="1" t="s">
        <v>593</v>
      </c>
      <c r="D162" s="1" t="s">
        <v>594</v>
      </c>
      <c r="E162" s="2" t="s">
        <v>595</v>
      </c>
      <c r="F162" s="2" t="s">
        <v>596</v>
      </c>
      <c r="G162" s="2">
        <v>0</v>
      </c>
      <c r="H162" s="2">
        <v>0</v>
      </c>
      <c r="I162" s="1">
        <v>0</v>
      </c>
      <c r="J162" s="3" t="s">
        <v>18</v>
      </c>
      <c r="K162" s="2" t="str">
        <f>J162*117.60</f>
        <v>0</v>
      </c>
      <c r="L162" s="5"/>
    </row>
    <row r="163" spans="1:12" customHeight="1" ht="105" outlineLevel="4">
      <c r="A163" s="1"/>
      <c r="B163" s="1">
        <v>955861</v>
      </c>
      <c r="C163" s="1" t="s">
        <v>597</v>
      </c>
      <c r="D163" s="1" t="s">
        <v>598</v>
      </c>
      <c r="E163" s="2" t="s">
        <v>599</v>
      </c>
      <c r="F163" s="2" t="s">
        <v>364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J163*130.83</f>
        <v>0</v>
      </c>
      <c r="L16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2026-06-19T13:22:58+03:00</dcterms:created>
  <dcterms:modified xsi:type="dcterms:W3CDTF">2026-06-19T13:22:58+03:00</dcterms:modified>
  <dc:title>Untitled Spreadsheet</dc:title>
  <dc:description/>
  <dc:subject/>
  <cp:keywords/>
  <cp:category/>
</cp:coreProperties>
</file>