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<sst xmlns="http://schemas.openxmlformats.org/spreadsheetml/2006/main" uniqueCount="843">
  <si>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</si>
  <si>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</si>
  <si>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</si>
  <si>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</si>
  <si>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</si>
  <si>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</si>
  <si>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</si>
  <si>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</si>
  <si>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</si>
  <si>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</si>
  <si>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</si>
  <si>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</si>
  <si>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многоступенчатые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</si>
  <si>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</si>
  <si>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</si>
  <si>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</si>
  <si>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</si>
  <si>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</si>
  <si>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12 661.20 руб.</t>
  </si>
  <si>
    <t>шт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</si>
  <si>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</si>
  <si>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</si>
  <si>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</si>
  <si>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12 611.82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</si>
  <si>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</si>
  <si>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</si>
  <si>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</si>
  <si>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10 478.14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</si>
  <si>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</si>
  <si>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</si>
  <si>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</si>
  <si>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12 000.37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</si>
  <si>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</si>
  <si>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</si>
  <si>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</si>
  <si>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13 216.01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</si>
  <si>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</si>
  <si>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</si>
  <si>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</si>
  <si>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15 641.90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</si>
  <si>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</si>
  <si>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</si>
  <si>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</si>
  <si>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20 326.95 руб.</t>
  </si>
  <si>
    <t>ZGR-001150</t>
  </si>
  <si>
    <t>3.5ZEF2/20-1.5kw-60m</t>
  </si>
  <si>
    <t xml:space="preserve">(В) -Скважинный насос 3,5" (90мм) 1500 Вт;  напор 135м; макс. расход 4 м3/час;  резьба 11/4, кабель </t>
  </si>
  <si>
    <t>0.00 руб.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</si>
  <si>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</si>
  <si>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</si>
  <si>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</si>
  <si>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24 487.32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</si>
  <si>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</si>
  <si>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</si>
  <si>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</si>
  <si>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11 137.92 руб.</t>
  </si>
  <si>
    <t>Скважные насосы диаметр 3&amp;quot; (75мм)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</si>
  <si>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</si>
  <si>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</si>
  <si>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</si>
  <si>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11 601.27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</si>
  <si>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</si>
  <si>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</si>
  <si>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</si>
  <si>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12 977.49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</si>
  <si>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</si>
  <si>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</si>
  <si>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</si>
  <si>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15 361.73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</si>
  <si>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</si>
  <si>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</si>
  <si>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</si>
  <si>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19 600.65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</si>
  <si>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</si>
  <si>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</si>
  <si>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</si>
  <si>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13 287.77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</si>
  <si>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</si>
  <si>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</si>
  <si>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</si>
  <si>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15 403.29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</si>
  <si>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</si>
  <si>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</si>
  <si>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</si>
  <si>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16 683.01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</si>
  <si>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</si>
  <si>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</si>
  <si>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</si>
  <si>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11 737.82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</si>
  <si>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</si>
  <si>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</si>
  <si>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</si>
  <si>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14 542.32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</si>
  <si>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</si>
  <si>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</si>
  <si>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</si>
  <si>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15 657.52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</si>
  <si>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</si>
  <si>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</si>
  <si>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</si>
  <si>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21 473.38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</si>
  <si>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</si>
  <si>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</si>
  <si>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</si>
  <si>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12 709.49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</si>
  <si>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</si>
  <si>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</si>
  <si>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</si>
  <si>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15 592.52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</si>
  <si>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</si>
  <si>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</si>
  <si>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</si>
  <si>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19 400.03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</si>
  <si>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</si>
  <si>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</si>
  <si>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</si>
  <si>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20 020.03 руб.</t>
  </si>
  <si>
    <t>ZGR-001165</t>
  </si>
  <si>
    <t>3SEM1.5/48-1.5kw</t>
  </si>
  <si>
    <t>(В) 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</si>
  <si>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</si>
  <si>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</si>
  <si>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</si>
  <si>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</si>
  <si>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12 744.85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</si>
  <si>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</si>
  <si>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</si>
  <si>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</si>
  <si>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15 959.23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</si>
  <si>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</si>
  <si>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</si>
  <si>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</si>
  <si>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10 050.01 руб.</t>
  </si>
  <si>
    <t>ZGR-001262</t>
  </si>
  <si>
    <t>3SDM2/17-0.55kw 8m</t>
  </si>
  <si>
    <t>(В) Скважинный многоступенчатый насос 3" (75мм) 550 Вт;  напор 74м; макс. расход 3,3 м3/час;  кабель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</si>
  <si>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</si>
  <si>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</si>
  <si>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</si>
  <si>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</si>
  <si>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13 527.91 руб.</t>
  </si>
  <si>
    <t>ZGR-001316</t>
  </si>
  <si>
    <t>3SEM1.5/48-1.5kw 85m</t>
  </si>
  <si>
    <t>Скважинный насос 3" (75мм) 1800 Вт;  напор 185м; макс. расход 2,8м3/час</t>
  </si>
  <si>
    <t>24 810.76 руб.</t>
  </si>
  <si>
    <t>Скважные насосы диаметр 4&amp;quot; (100мм)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</si>
  <si>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</si>
  <si>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</si>
  <si>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</si>
  <si>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14 154.77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</si>
  <si>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</si>
  <si>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</si>
  <si>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</si>
  <si>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16 044.30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</si>
  <si>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</si>
  <si>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</si>
  <si>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</si>
  <si>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18 085.07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</si>
  <si>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</si>
  <si>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</si>
  <si>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</si>
  <si>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13 928.84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</si>
  <si>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</si>
  <si>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</si>
  <si>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</si>
  <si>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14 511.03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</si>
  <si>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</si>
  <si>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</si>
  <si>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</si>
  <si>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18 425.29 руб.</t>
  </si>
  <si>
    <t>ZGR-001036</t>
  </si>
  <si>
    <t>4ZED2/07-0.37kw 35m</t>
  </si>
  <si>
    <t>(В) Скважинный многоступенчатый насос 4" (100мм) 370 Вт;  напор 45м; макс. расход 3,2 м3/час;  кабел</t>
  </si>
  <si>
    <t>15 818.54 руб.</t>
  </si>
  <si>
    <t>ZGR-001037</t>
  </si>
  <si>
    <t>4ZED2/09-0.55kw 45m</t>
  </si>
  <si>
    <t>(В) Скважинный многоступенчатый насос 4" (100мм) 550 Вт;  напор 57м; макс. расход 3,2 м3/час;  кабел</t>
  </si>
  <si>
    <t>17 582.37 руб.</t>
  </si>
  <si>
    <t>ZGR-001038</t>
  </si>
  <si>
    <t>4ZED2/12-0.75kw 50m</t>
  </si>
  <si>
    <t>(В) Скважинный многоступенчатый насос 4" (100мм) 750 Вт;  напор 76м; макс. расход 3,2 м3/час;  кабел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</si>
  <si>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</si>
  <si>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</si>
  <si>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</si>
  <si>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</si>
  <si>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19 541.22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</si>
  <si>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</si>
  <si>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</si>
  <si>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</si>
  <si>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13 932.54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</si>
  <si>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</si>
  <si>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</si>
  <si>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</si>
  <si>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17 176.16 руб.</t>
  </si>
  <si>
    <t>ZGR-001046</t>
  </si>
  <si>
    <t>4SEM2/15-0.75kw 50m</t>
  </si>
  <si>
    <t>(В) Скважинный многоступенчатый насос 4" (100мм) 750 Вт;  напор 86м; макс. расход 3,2 м3/час;  кабел</t>
  </si>
  <si>
    <t>21 017.66 руб.</t>
  </si>
  <si>
    <t>ZGR-001047</t>
  </si>
  <si>
    <t>4SEM2/20-1.1kw 55m</t>
  </si>
  <si>
    <t>(В) Скважинный многоступенчатый насос 4" (100мм) 1100 Вт;  напор 125м; макс. расход 3,2 м3/час;  каб</t>
  </si>
  <si>
    <t>25 724.02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</si>
  <si>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</si>
  <si>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</si>
  <si>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</si>
  <si>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14 004.02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</si>
  <si>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</si>
  <si>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</si>
  <si>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</si>
  <si>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17 373.92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</si>
  <si>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</si>
  <si>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</si>
  <si>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</si>
  <si>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22 153.09 руб.</t>
  </si>
  <si>
    <t>ZGR-001138</t>
  </si>
  <si>
    <t>4SEM2/14-0.75kw 50m</t>
  </si>
  <si>
    <t>(В) Скважинный многоступенчатый насос 4" (100мм) 1700 Вт;  напор 86м; макс. расход 3,2 м3/час;  резь</t>
  </si>
  <si>
    <t>ZGR-001151</t>
  </si>
  <si>
    <t>4ZEF2/08-0.37kw-30m</t>
  </si>
  <si>
    <t>(В) Скважинный насос 4" (100мм) 370 Вт;  напор 50м; макс. расход 3,2 м3/час;  резьба 11/4, кабель 30</t>
  </si>
  <si>
    <t>16 134.34 руб.</t>
  </si>
  <si>
    <t>ZGR-001152</t>
  </si>
  <si>
    <t>4ZEF2/29-1.5kw-60m</t>
  </si>
  <si>
    <t xml:space="preserve">(В) Скважинный насос 4" (100мм) 1500 Вт;  напор 184м; макс. расход 3,2 м3/час;  резьба 11/4, кабель </t>
  </si>
  <si>
    <t>33 666.57 руб.</t>
  </si>
  <si>
    <t>ZGR-001168</t>
  </si>
  <si>
    <t>4SEM2/27-1.5kw</t>
  </si>
  <si>
    <t>Скважинный многоступенчатый насос 4" (100мм) 1500 Вт;  напор 146м; макс. расход 3,2 м3/час</t>
  </si>
  <si>
    <t>18 572.97 руб.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</si>
  <si>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</si>
  <si>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</si>
  <si>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</si>
  <si>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12 838.16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</si>
  <si>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</si>
  <si>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</si>
  <si>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</si>
  <si>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14 910.86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</si>
  <si>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</si>
  <si>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</si>
  <si>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</si>
  <si>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16 058.44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</si>
  <si>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</si>
  <si>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</si>
  <si>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</si>
  <si>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20 717.11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</si>
  <si>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</si>
  <si>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</si>
  <si>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</si>
  <si>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21 907.34 руб.</t>
  </si>
  <si>
    <t>Скважные погружные насосы ZEGOR PRO</t>
  </si>
  <si>
    <t>ZGR-001307</t>
  </si>
  <si>
    <t>3.5ZEF2/40-20m (D)</t>
  </si>
  <si>
    <t>PRO Скважинный насос 3,5" (90мм) 250 Вт;  напор 41м; макс. расход 2,7 м3/час;  кабель 20м</t>
  </si>
  <si>
    <t>12 044.75 руб.</t>
  </si>
  <si>
    <t>ZGR-001308</t>
  </si>
  <si>
    <t>3.5ZEF2/55-30m (D)</t>
  </si>
  <si>
    <t>PRO Скважинный насос 3,5" (90мм) 370 Вт;  напор 59м; макс. расход 2,7 м3/час;  кабель 30м</t>
  </si>
  <si>
    <t>14 116.31 руб.</t>
  </si>
  <si>
    <t>ZGR-001309</t>
  </si>
  <si>
    <t>3.5ZEF2/80-40m (D)</t>
  </si>
  <si>
    <t>PRO Скважинный насос 3,5" (90мм) 550 Вт;  напор 82м; макс. расход 2,7 м3/час;  кабель 40м</t>
  </si>
  <si>
    <t>17 286.29 руб.</t>
  </si>
  <si>
    <t>ZGR-001310</t>
  </si>
  <si>
    <t>3.5ZEF2/105-50m (D)</t>
  </si>
  <si>
    <t>PRO Скважинный насос 3,5" (90мм) 750 Вт;  напор 106м; макс. расход 2,7 м3/час;  кабель 50м</t>
  </si>
  <si>
    <t>21 097.25 руб.</t>
  </si>
  <si>
    <t>ZGR-001311</t>
  </si>
  <si>
    <t>3ZED2/45-20m(D)</t>
  </si>
  <si>
    <t>PRO Скважинный насос 3" (75мм) 250 Вт;  напор 47м; макс. расход 2,7 м3/час;  кабель 20м</t>
  </si>
  <si>
    <t>10 324.69 руб.</t>
  </si>
  <si>
    <t>ZGR-001312</t>
  </si>
  <si>
    <t>3ZED2/60-30m(D)</t>
  </si>
  <si>
    <t>PRO Скважинный насос 3" (75мм) 370 Вт;  напор 64м; макс. расход 2,7 м3/час;  кабель 30м</t>
  </si>
  <si>
    <t>12 337.64 руб.</t>
  </si>
  <si>
    <t>ZGR-001313</t>
  </si>
  <si>
    <t>3ZED2/80-40m(D)</t>
  </si>
  <si>
    <t>PRO Скважинный насос 3" (75мм) 550 Вт;  напор 89м; макс. расход 2,7 м3/час;  кабель 40м</t>
  </si>
  <si>
    <t>15 884.14 руб.</t>
  </si>
  <si>
    <t>ZGR-001314</t>
  </si>
  <si>
    <t>3ZED2/115-50m(D)</t>
  </si>
  <si>
    <t>PRO Скважинный насос 3" (75мм) 750 Вт;  напор 115м; макс. расход 2,7 м3/час;  кабель 50м</t>
  </si>
  <si>
    <t>19 482.62 руб.</t>
  </si>
  <si>
    <t>ZGR-001315</t>
  </si>
  <si>
    <t>3ZED2/140-60m(D)</t>
  </si>
  <si>
    <t>PRO Скважинный насос 3" (75мм) 920 Вт;  напор 141м; макс. расход 2,7 м3/час;  кабель 60м</t>
  </si>
  <si>
    <t>22 800.96 руб.</t>
  </si>
  <si>
    <t>ZGR-001317</t>
  </si>
  <si>
    <t>3SEM2/30-20m PRO</t>
  </si>
  <si>
    <t>PRO Скважинный насос 3" (75мм) 180 Вт;  напор 34м; макс. расход 2,7 м3/час;  кабель 20м</t>
  </si>
  <si>
    <t>10 379.56 руб.</t>
  </si>
  <si>
    <t>ZGR-001318</t>
  </si>
  <si>
    <t>3SEM2/45-20m PRO</t>
  </si>
  <si>
    <t>11 118.90 руб.</t>
  </si>
  <si>
    <t>ZGR-001319</t>
  </si>
  <si>
    <t>3SEM2/60-30m PRO</t>
  </si>
  <si>
    <t>13 131.85 руб.</t>
  </si>
  <si>
    <t>ZGR-001320</t>
  </si>
  <si>
    <t>3SEM2/85-40m PRO</t>
  </si>
  <si>
    <t>16 675.46 руб.</t>
  </si>
  <si>
    <t>ZGR-001321</t>
  </si>
  <si>
    <t>3SEM2/115-50m PRO</t>
  </si>
  <si>
    <t>20 276.82 руб.</t>
  </si>
  <si>
    <t>ZGR-001322</t>
  </si>
  <si>
    <t>3SEM2/140-60m PRO</t>
  </si>
  <si>
    <t>23 595.16 руб.</t>
  </si>
  <si>
    <t>ZGR-001323</t>
  </si>
  <si>
    <t>3SEM3/20-15m PRO</t>
  </si>
  <si>
    <t>PRO Скважинный насос 3" (75мм) 180 Вт;  напор 24м; макс. расход 3,9 м3/час;  кабель 15м</t>
  </si>
  <si>
    <t>9 920.37 руб.</t>
  </si>
  <si>
    <t>ZGR-001324</t>
  </si>
  <si>
    <t>3SEM3/40-20m PRO</t>
  </si>
  <si>
    <t>PRO Скважинный насос 3" (75мм) 370 Вт;  напор 44м; макс. расход 3,9 м3/час;  кабель 20м</t>
  </si>
  <si>
    <t>12 138.37 руб.</t>
  </si>
  <si>
    <t>ZGR-001325</t>
  </si>
  <si>
    <t>3SEM3/60-30m PRO</t>
  </si>
  <si>
    <t>PRO Скважинный насос 3" (75мм) 550 Вт;  напор 64м; макс. расход 3,9 м3/час;  кабель 30м</t>
  </si>
  <si>
    <t>14 789.58 руб.</t>
  </si>
  <si>
    <t>ZGR-001326</t>
  </si>
  <si>
    <t>3SEM3/80-40m PRO</t>
  </si>
  <si>
    <t>PRO Скважинный насос 3" (75мм) 750 Вт;  напор 84м; макс. расход 3,9 м3/час;  кабель 40м</t>
  </si>
  <si>
    <t>17 810.45 руб.</t>
  </si>
  <si>
    <t>ZGR-001327</t>
  </si>
  <si>
    <t>3SEM3/100-50m PRO</t>
  </si>
  <si>
    <t>PRO Скважинный насос 3" (75мм) 920 Вт;  напор 104м; макс. расход 3,9 м3/час;  кабель 50м</t>
  </si>
  <si>
    <t>21 639.97 руб.</t>
  </si>
  <si>
    <t>Скважные погружные насосы UNIPUMP</t>
  </si>
  <si>
    <t>Погружные насосы 3,5&amp;quot; ECO MIDI</t>
  </si>
  <si>
    <t>UNI-101289</t>
  </si>
  <si>
    <t>Погружной  скважинный насос ECO MIDI-0 (0,37 кВт, 20 м)</t>
  </si>
  <si>
    <t>17 927.00 руб.</t>
  </si>
  <si>
    <t>UNI-101290</t>
  </si>
  <si>
    <t>Погружной  скважинный насос ECO MIDI-1 (0,55кВт, 30м)</t>
  </si>
  <si>
    <t>21 125.00 руб.</t>
  </si>
  <si>
    <t>UNI-101291</t>
  </si>
  <si>
    <t>Погружной  скважинный насос ECO MIDI-2 (0,55 кВт, 40м)</t>
  </si>
  <si>
    <t>22 612.00 руб.</t>
  </si>
  <si>
    <t>UNI-101292</t>
  </si>
  <si>
    <t>Погружной  скважинный насос ECO MIDI-3 (0,75кВт, 2м)</t>
  </si>
  <si>
    <t>19 224.00 руб.</t>
  </si>
  <si>
    <t>UNI-101293</t>
  </si>
  <si>
    <t>Погружной  скважинный насос ECO MIDI-4 (1,1кВт, 2м)</t>
  </si>
  <si>
    <t>22 233.00 руб.</t>
  </si>
  <si>
    <t>UNI-101294</t>
  </si>
  <si>
    <t>Погружной  скважинный насос ECO MIDI-5 (1,5кВт, 2м)</t>
  </si>
  <si>
    <t>25 352.00 руб.</t>
  </si>
  <si>
    <t>Погружные насосы 3,5&amp;quot; БЦП, ECO RUS (БЭЗ)</t>
  </si>
  <si>
    <t>UNI-101296</t>
  </si>
  <si>
    <t>Погружной насос БЦП  3,5-0,63-36 (370 Вт,1 м) ном Q2,2 м³/ч-36</t>
  </si>
  <si>
    <t>9 623.00 руб.</t>
  </si>
  <si>
    <t>UNI-101297</t>
  </si>
  <si>
    <t>Погружной насос БЦП  3,5-0,63-36 (370 Вт,15 м) ном Q2,2 м³/ч-36</t>
  </si>
  <si>
    <t>10 098.00 руб.</t>
  </si>
  <si>
    <t>UNI-101298</t>
  </si>
  <si>
    <t>Погружной насос БЦП  3,5-0,63-45 (550 Вт,1 м) ном Q2,2 м³/ч-45</t>
  </si>
  <si>
    <t>11 288.00 руб.</t>
  </si>
  <si>
    <t>UNI-101299</t>
  </si>
  <si>
    <t>Погружной насос БЦП  3,5-0,63-55 (750 Вт,1 м) ном Q2,2 м³/ч-55</t>
  </si>
  <si>
    <t>12 891.00 руб.</t>
  </si>
  <si>
    <t>UNI-101300</t>
  </si>
  <si>
    <t>Погружной насос БЦП 3,5-0,5-110 (1300 Вт,1 м) ном Q1,8 м³/ч-110</t>
  </si>
  <si>
    <t>18 477.00 руб.</t>
  </si>
  <si>
    <t>UNI-101301</t>
  </si>
  <si>
    <t>Погружной насос БЦП 3,5-0,5-150 (1800 Вт,1 м) ном Q1,8 м³/ч-150</t>
  </si>
  <si>
    <t>22 524.00 руб.</t>
  </si>
  <si>
    <t>UNI-101302</t>
  </si>
  <si>
    <t>Погружной насос БЦП 3,5-0,5-40 (370 Вт,1 м) ном Q1,8 м³/ч-40</t>
  </si>
  <si>
    <t>11 816.00 руб.</t>
  </si>
  <si>
    <t>UNI-101303</t>
  </si>
  <si>
    <t>Погружной насос БЦП 3,5-0,5-40 В (370 Вт,20 м с вилкой) ном Q1,8 м³/ч-40</t>
  </si>
  <si>
    <t>14 579.00 руб.</t>
  </si>
  <si>
    <t>UNI-101304</t>
  </si>
  <si>
    <t>Погружной насос БЦП 3,5-0,5-65 В (750 Вт,45 м с вилкой) ном Q1,8 м³/ч-65</t>
  </si>
  <si>
    <t>19 518.00 руб.</t>
  </si>
  <si>
    <t>UNI-101305</t>
  </si>
  <si>
    <t>Погружной скважинный насос ECO RUS 1-100 (0,75 кВт, 1 м)</t>
  </si>
  <si>
    <t>19 057.00 руб.</t>
  </si>
  <si>
    <t>UNI-101306</t>
  </si>
  <si>
    <t>Погружной скважинный насос ECO RUS 1-100 (0,75 кВт, 50 м)</t>
  </si>
  <si>
    <t>23 880.00 руб.</t>
  </si>
  <si>
    <t>UNI-101307</t>
  </si>
  <si>
    <t>Погружной скважинный насос ECO RUS 1-140 (1,3 кВт, 1 м)</t>
  </si>
  <si>
    <t>23 354.00 руб.</t>
  </si>
  <si>
    <t>UNI-101308</t>
  </si>
  <si>
    <t>Погружной скважинный насос ECO RUS 1-40 (0,37 кВт, 1 м)</t>
  </si>
  <si>
    <t>12 847.00 руб.</t>
  </si>
  <si>
    <t>UNI-101309</t>
  </si>
  <si>
    <t>Погружной скважинный насос ECO RUS 1-40 (0,37 кВт, 35 м)</t>
  </si>
  <si>
    <t>15 907.00 руб.</t>
  </si>
  <si>
    <t>UNI-101310</t>
  </si>
  <si>
    <t>Погружной скважинный насос ECO RUS 1-60 (0,55 кВт, 1 м)</t>
  </si>
  <si>
    <t>14 517.00 руб.</t>
  </si>
  <si>
    <t>UNI-101311</t>
  </si>
  <si>
    <t>Погружной скважинный насос ECO RUS 1-60 (0,55 кВт, 45 м)</t>
  </si>
  <si>
    <t>18 245.00 руб.</t>
  </si>
  <si>
    <t>UNI-101312</t>
  </si>
  <si>
    <t>Погружной скважинный насос ECO RUS 1-80 (0,75 кВт, 1 м)</t>
  </si>
  <si>
    <t>16 659.00 руб.</t>
  </si>
  <si>
    <t>UNI-101313</t>
  </si>
  <si>
    <t>Погружной скважинный насос ECO RUS 1-80 (0,75 кВт, 50 м)</t>
  </si>
  <si>
    <t>21 165.00 руб.</t>
  </si>
  <si>
    <t>UNI-101314</t>
  </si>
  <si>
    <t>Погружной скважинный насос ECO RUS 2-100 (1,3 кВт, 1 м)</t>
  </si>
  <si>
    <t>21 510.00 руб.</t>
  </si>
  <si>
    <t>UNI-101315</t>
  </si>
  <si>
    <t>Погружной скважинный насос ECO RUS 2-100 (1,3 кВт, 50 м)</t>
  </si>
  <si>
    <t>29 388.00 руб.</t>
  </si>
  <si>
    <t>UNI-101316</t>
  </si>
  <si>
    <t>Погружной скважинный насос ECO RUS 2-130 (1,8 кВт, 1 м)</t>
  </si>
  <si>
    <t>26 480.00 руб.</t>
  </si>
  <si>
    <t>UNI-101317</t>
  </si>
  <si>
    <t>Погружной скважинный насос ECO RUS 2-35 (0,37 кВт, 35 м)</t>
  </si>
  <si>
    <t>16 537.00 руб.</t>
  </si>
  <si>
    <t>UNI-101318</t>
  </si>
  <si>
    <t>Погружной скважинный насос ECO RUS 2-45 (0,55 кВт, 1 м)</t>
  </si>
  <si>
    <t>14 389.00 руб.</t>
  </si>
  <si>
    <t>UNI-101319</t>
  </si>
  <si>
    <t>Погружной скважинный насос ECO RUS 2-45 (0,55 кВт, 45 м)</t>
  </si>
  <si>
    <t>18 258.00 руб.</t>
  </si>
  <si>
    <t>UNI-101320</t>
  </si>
  <si>
    <t>Погружной скважинный насос ECO RUS 2-55 (0,75 кВт, 1 м)</t>
  </si>
  <si>
    <t>16 029.00 руб.</t>
  </si>
  <si>
    <t>UNI-101321</t>
  </si>
  <si>
    <t>Погружной скважинный насос ECO RUS 2-55 (0,75 кВт, 50 м)</t>
  </si>
  <si>
    <t>21 371.00 руб.</t>
  </si>
  <si>
    <t>UNI-101322</t>
  </si>
  <si>
    <t>Погружной скважинный насос ECO RUS 2-65 (0,9 кВт, 1 м)</t>
  </si>
  <si>
    <t>17 433.00 руб.</t>
  </si>
  <si>
    <t>UNI-101323</t>
  </si>
  <si>
    <t>Погружной скважинный насос ECO RUS 2-65 (0,9 кВт, 50 м)</t>
  </si>
  <si>
    <t>22 827.00 руб.</t>
  </si>
  <si>
    <t>UNI-101324</t>
  </si>
  <si>
    <t>Погружной скважинный насос ECO RUS 4-110 swim (2,8 кВт, 1 м)</t>
  </si>
  <si>
    <t>26 597.00 руб.</t>
  </si>
  <si>
    <t>UNI-101325</t>
  </si>
  <si>
    <t>Погружной скважинный насос ECO RUS 4-28 swim (0,75 кВт, 30 м)</t>
  </si>
  <si>
    <t>17 461.00 руб.</t>
  </si>
  <si>
    <t>UNI-101326</t>
  </si>
  <si>
    <t>Погружной скважинный насос ECO RUS 4-33 (0,75 кВт, 1 м)</t>
  </si>
  <si>
    <t>15 316.00 руб.</t>
  </si>
  <si>
    <t>UNI-101327</t>
  </si>
  <si>
    <t>Погружной скважинный насос ECO RUS 4-33 (0,75 кВт, 35 м)</t>
  </si>
  <si>
    <t>18 284.00 руб.</t>
  </si>
  <si>
    <t>UNI-101328</t>
  </si>
  <si>
    <t>Погружной скважинный насос ECO RUS 4-38 swim (0,9 кВт, 40 м)</t>
  </si>
  <si>
    <t>24 078.00 руб.</t>
  </si>
  <si>
    <t>UNI-101329</t>
  </si>
  <si>
    <t>Погружной скважинный насос ECO RUS 4-40 (0,9 кВт, 1 м)</t>
  </si>
  <si>
    <t>15 970.00 руб.</t>
  </si>
  <si>
    <t>UNI-101330</t>
  </si>
  <si>
    <t>Погружной скважинный насос ECO RUS 4-40 (0,9 кВт, 40 м)</t>
  </si>
  <si>
    <t>20 126.00 руб.</t>
  </si>
  <si>
    <t>UNI-101331</t>
  </si>
  <si>
    <t>Погружной скважинный насос ECO RUS 4-50 (1,3 кВт, 1 м)</t>
  </si>
  <si>
    <t>18 057.00 руб.</t>
  </si>
  <si>
    <t>UNI-101332</t>
  </si>
  <si>
    <t>Погружной скважинный насос ECO RUS 4-50 (1,3 кВт, 50 м)</t>
  </si>
  <si>
    <t>25 258.00 руб.</t>
  </si>
  <si>
    <t>UNI-101333</t>
  </si>
  <si>
    <t>Погружной скважинный насос ECO RUS 4-53 swim (1,3 кВт, 1 м)</t>
  </si>
  <si>
    <t>17 420.00 руб.</t>
  </si>
  <si>
    <t>UNI-101334</t>
  </si>
  <si>
    <t>Погружной скважинный насос ECO RUS 4-53 swim (1,3 кВт, 50 м)</t>
  </si>
  <si>
    <t>30 916.00 руб.</t>
  </si>
  <si>
    <t>UNI-101335</t>
  </si>
  <si>
    <t>Погружной скважинный насос ECO RUS 4-75 (1,8 кВт, 1 м)</t>
  </si>
  <si>
    <t>23 457.00 руб.</t>
  </si>
  <si>
    <t>UNI-101336</t>
  </si>
  <si>
    <t>Погружной скважинный насос ECO RUS 4-78 swim (1,8 кВт, 1 м)</t>
  </si>
  <si>
    <t>22 849.00 руб.</t>
  </si>
  <si>
    <t>UNI-101337</t>
  </si>
  <si>
    <t>Погружной скважинный насос ECO RUS 4-90 swim (2,2 кВт, 1 м)</t>
  </si>
  <si>
    <t>23 993.00 руб.</t>
  </si>
  <si>
    <t>Погружные насосы 3&amp;quot; ECO MINI</t>
  </si>
  <si>
    <t>UNI-101270</t>
  </si>
  <si>
    <t>Погружной насоc 3" MINI ECO 1-98 (0,75 кВт, 40 м)</t>
  </si>
  <si>
    <t>23 865.00 руб.</t>
  </si>
  <si>
    <t>UNI-101271</t>
  </si>
  <si>
    <t>Погружной насос 3" MINI ECO 1-127 (1,1 кВт, 50 м)</t>
  </si>
  <si>
    <t>30 155.00 руб.</t>
  </si>
  <si>
    <t>UNI-101272</t>
  </si>
  <si>
    <t>Погружной насос 3" MINI ECO 1-154 (1,5 кВт, 50 м)</t>
  </si>
  <si>
    <t>33 596.00 руб.</t>
  </si>
  <si>
    <t>UNI-101273</t>
  </si>
  <si>
    <t>Погружной насос 3" MINI ECO 1-35 (0,25 кВТ, 20 м)</t>
  </si>
  <si>
    <t>14 091.00 руб.</t>
  </si>
  <si>
    <t>UNI-101274</t>
  </si>
  <si>
    <t>Погружной насос 3" MINI ECO 1-49 (0,37 кВт, 30 м)</t>
  </si>
  <si>
    <t>17 483.00 руб.</t>
  </si>
  <si>
    <t>UNI-101275</t>
  </si>
  <si>
    <t>Погружной насос 3" MINI ECO 1-70 (0,55 кВт, 30 м)</t>
  </si>
  <si>
    <t>19 763.00 руб.</t>
  </si>
  <si>
    <t>UNI-101276</t>
  </si>
  <si>
    <t>Погружной насос 3" MINI ECO 2-108 (1,5 кВт, 50 м)</t>
  </si>
  <si>
    <t>32 542.00 руб.</t>
  </si>
  <si>
    <t>UNI-101277</t>
  </si>
  <si>
    <t>Погружной насос 3" MINI ECO 2-32 (0,37 кВт, 30 м)</t>
  </si>
  <si>
    <t>15 954.00 руб.</t>
  </si>
  <si>
    <t>UNI-101278</t>
  </si>
  <si>
    <t>Погружной насос 3" MINI ECO 2-49 (0,55 кВт, 30 м)</t>
  </si>
  <si>
    <t>19 068.00 руб.</t>
  </si>
  <si>
    <t>UNI-101279</t>
  </si>
  <si>
    <t>Погружной насос 3" MINI ECO 2-68 (0,75 кВт, 40 м)</t>
  </si>
  <si>
    <t>22 584.00 руб.</t>
  </si>
  <si>
    <t>UNI-101280</t>
  </si>
  <si>
    <t>Погружной насос 3" MINI ECO 2-87 (1,1 кВт, 50 м)</t>
  </si>
  <si>
    <t>28 712.00 руб.</t>
  </si>
  <si>
    <t>UNI-101281</t>
  </si>
  <si>
    <t>Погружной насос 3" MINI ECO 3-100 (2 кВт, 50 м)</t>
  </si>
  <si>
    <t>37 962.00 руб.</t>
  </si>
  <si>
    <t>UNI-101282</t>
  </si>
  <si>
    <t>Погружной насос 3" MINI ECO 3-46 (0,75 кВт, 40 м)</t>
  </si>
  <si>
    <t>21 440.00 руб.</t>
  </si>
  <si>
    <t>UNI-101283</t>
  </si>
  <si>
    <t>Погружной насос 3" MINI ECO 3-62 (1,1 кВт, 50 м)</t>
  </si>
  <si>
    <t>28 176.00 руб.</t>
  </si>
  <si>
    <t>UNI-101284</t>
  </si>
  <si>
    <t>Погружной насос 3" MINI ECO 4-35 (0,75 кВт, 40 м)</t>
  </si>
  <si>
    <t>22 829.00 руб.</t>
  </si>
  <si>
    <t>UNI-101285</t>
  </si>
  <si>
    <t>Погружной насос 3" MINI ECO 4-50 (1,1 кВт, 50 м)</t>
  </si>
  <si>
    <t>28 083.00 руб.</t>
  </si>
  <si>
    <t>UNI-101286</t>
  </si>
  <si>
    <t>Погружной насос 3" MINI ECO 4-60 (1,5 кВт, 50 м)</t>
  </si>
  <si>
    <t>31 617.00 руб.</t>
  </si>
  <si>
    <t>UNI-101287</t>
  </si>
  <si>
    <t>Погружной насос 3" MINI ECO 4-72 (2 кВТ, 50 м)</t>
  </si>
  <si>
    <t>36 723.00 руб.</t>
  </si>
  <si>
    <t>Погружные насосы 4&amp;quot; ECO</t>
  </si>
  <si>
    <t>UNI-101339</t>
  </si>
  <si>
    <t>Погружной насос 4" ECO 2-100  (1.1 кВт,1 м)</t>
  </si>
  <si>
    <t>23 237.00 руб.</t>
  </si>
  <si>
    <t>UNI-101340</t>
  </si>
  <si>
    <t>Погружной насос 4" ECO 2-112  (1.5 кВт,1 м)</t>
  </si>
  <si>
    <t>25 540.00 руб.</t>
  </si>
  <si>
    <t>UNI-101341</t>
  </si>
  <si>
    <t>Погружной насос 4" ECO 2-157  (2.2 кВт,1 м)</t>
  </si>
  <si>
    <t>26 558.00 руб.</t>
  </si>
  <si>
    <t>UNI-101342</t>
  </si>
  <si>
    <t>Погружной насос 4" ECO 2-34  (0.37 кВт,10 м)</t>
  </si>
  <si>
    <t>17 354.00 руб.</t>
  </si>
  <si>
    <t>UNI-101343</t>
  </si>
  <si>
    <t>Погружной насос 4" ECO 2-56  (0.55 кВт,30 м)</t>
  </si>
  <si>
    <t>20 195.00 руб.</t>
  </si>
  <si>
    <t>UNI-101344</t>
  </si>
  <si>
    <t>Погружной насос 4" ECO 2-73  (0.75 кВт,40 м)</t>
  </si>
  <si>
    <t>24 057.00 руб.</t>
  </si>
  <si>
    <t>UNI-101345</t>
  </si>
  <si>
    <t>Погружной насос 4" ECO 2-89  (0.9 кВт,50 м)</t>
  </si>
  <si>
    <t>28 064.00 руб.</t>
  </si>
  <si>
    <t>UNI-101346</t>
  </si>
  <si>
    <t>Погружной насос 4" ECO 3-115  (2.2 кВт,1 м)</t>
  </si>
  <si>
    <t>28 979.00 руб.</t>
  </si>
  <si>
    <t>UNI-101347</t>
  </si>
  <si>
    <t>Погружной насос 4" ECO 3-150 (3 кВт, 1 м)</t>
  </si>
  <si>
    <t>35 573.00 руб.</t>
  </si>
  <si>
    <t>UNI-101348</t>
  </si>
  <si>
    <t>Погружной насос 4" ECO 3-40  (0.55 кВт,20 м)</t>
  </si>
  <si>
    <t>19 301.00 руб.</t>
  </si>
  <si>
    <t>UNI-101349</t>
  </si>
  <si>
    <t>Погружной насос 4" ECO 3-55  (0.75 кВт,30 м)</t>
  </si>
  <si>
    <t>22 624.00 руб.</t>
  </si>
  <si>
    <t>UNI-101350</t>
  </si>
  <si>
    <t>Погружной насос 4" ECO 3-70  (0.9 кВт,40 м)</t>
  </si>
  <si>
    <t>26 796.00 руб.</t>
  </si>
  <si>
    <t>UNI-101351</t>
  </si>
  <si>
    <t>Погружной насос 4" ECO 3-80  (1.1 кВт,50 м)</t>
  </si>
  <si>
    <t>29 728.00 руб.</t>
  </si>
  <si>
    <t>UNI-101352</t>
  </si>
  <si>
    <t>Погружной насос 4" ECO 3-90  (1.5 кВт,1 м)</t>
  </si>
  <si>
    <t>25 464.00 руб.</t>
  </si>
  <si>
    <t>UNI-101353</t>
  </si>
  <si>
    <t>Погружной насос 4" ECO 4-104  (2.2 кВт,1 м)</t>
  </si>
  <si>
    <t>28 468.00 руб.</t>
  </si>
  <si>
    <t>UNI-101354</t>
  </si>
  <si>
    <t>Погружной насос 4" ECO 4-132 (3 кВт, 1 м)</t>
  </si>
  <si>
    <t>34 684.00 руб.</t>
  </si>
  <si>
    <t>UNI-101355</t>
  </si>
  <si>
    <t>Погружной насос 4" ECO 4-142  (3 кВт,1 м)</t>
  </si>
  <si>
    <t>35 531.00 руб.</t>
  </si>
  <si>
    <t>UNI-101356</t>
  </si>
  <si>
    <t>Погружной насос 4" ECO 4-76  (1.5 кВт,50 м)</t>
  </si>
  <si>
    <t>33 752.00 руб.</t>
  </si>
  <si>
    <t>UNI-101357</t>
  </si>
  <si>
    <t>Погружной насос 4" ECO 5-105  (3 кВт, 1 м)</t>
  </si>
  <si>
    <t>34 702.00 руб.</t>
  </si>
  <si>
    <t>UNI-101358</t>
  </si>
  <si>
    <t>Погружной насос 4" ECO 5-60  (1.5 кВт, 30 м)</t>
  </si>
  <si>
    <t>29 351.00 руб.</t>
  </si>
  <si>
    <t>UNI-101359</t>
  </si>
  <si>
    <t>Погружной насос 4" ECO 5-75  (2.2 кВт, 1 м)</t>
  </si>
  <si>
    <t>27 963.00 руб.</t>
  </si>
  <si>
    <t>UNI-101361</t>
  </si>
  <si>
    <t>Погружной скважинный насос ECO-AUTOMAT  (0.75kW,20 м)</t>
  </si>
  <si>
    <t>34 255.00 руб.</t>
  </si>
  <si>
    <t>UNI-101363</t>
  </si>
  <si>
    <t>Погружной насос ECO FLOAT-1 с попл. выкл., 340Вт</t>
  </si>
  <si>
    <t>21 754.00 руб.</t>
  </si>
  <si>
    <t>UNI-101364</t>
  </si>
  <si>
    <t>Погружной насос ECO FLOAT-2 с попл. выкл., 410Вт</t>
  </si>
  <si>
    <t>23 024.00 руб.</t>
  </si>
  <si>
    <t>UNI-101365</t>
  </si>
  <si>
    <t>Погружной насос ECO FLOAT-3 с попл. выкл., 480Вт</t>
  </si>
  <si>
    <t>23 871.00 руб.</t>
  </si>
  <si>
    <t>Погружные насосы ЭЦВ 4&amp;quot; (Китай)</t>
  </si>
  <si>
    <t>UNI-101383</t>
  </si>
  <si>
    <t>Насос ЭЦВ 4-10-108 (пр.часть,двиг.5,5 кВт)</t>
  </si>
  <si>
    <t>51 117.00 руб.</t>
  </si>
  <si>
    <t>UNI-101384</t>
  </si>
  <si>
    <t>Насос ЭЦВ 4-10-54 (пр часть, двиг.2,2 кВт)</t>
  </si>
  <si>
    <t>31 347.00 руб.</t>
  </si>
  <si>
    <t>UNI-101385</t>
  </si>
  <si>
    <t>Насос ЭЦВ 4-10-65 (пр часть, двиг.3 кВт)</t>
  </si>
  <si>
    <t>37 726.00 руб.</t>
  </si>
  <si>
    <t>UNI-101386</t>
  </si>
  <si>
    <t>Насос ЭЦВ 4-16-77 (пр.часть, двиг.7,5 кВт)</t>
  </si>
  <si>
    <t>55 719.00 руб.</t>
  </si>
  <si>
    <t>UNI-101387</t>
  </si>
  <si>
    <t>Насос ЭЦВ 4-20-60 (пр. часть, двиг.7,5 кВт)</t>
  </si>
  <si>
    <t>55 267.00 руб.</t>
  </si>
  <si>
    <t>UNI-101388</t>
  </si>
  <si>
    <t>Насос ЭЦВ 4-6-114 (пр часть, двиг.3 кВт)</t>
  </si>
  <si>
    <t>38 317.00 руб.</t>
  </si>
  <si>
    <t>UNI-101389</t>
  </si>
  <si>
    <t>Насос ЭЦВ 4-6-140 (пр часть, двиг.4 кВт)</t>
  </si>
  <si>
    <t>44 771.00 руб.</t>
  </si>
  <si>
    <t>UNI-101390</t>
  </si>
  <si>
    <t>Насос ЭЦВ 4-6-189 (пр.часть, двиг.7,5 кВт)</t>
  </si>
  <si>
    <t>56 938.00 руб.</t>
  </si>
  <si>
    <t>UNI-101391</t>
  </si>
  <si>
    <t>Насос ЭЦВ 4-6-87 (пр часть, двиг.2,2 кВт)</t>
  </si>
  <si>
    <t>31 540.00 руб.</t>
  </si>
  <si>
    <t>UNI-101392</t>
  </si>
  <si>
    <t>Насос ЭЦВ 4-8-110 (пр. часть, двиг.4 кВт)</t>
  </si>
  <si>
    <t>43 271.00 руб.</t>
  </si>
  <si>
    <t>UNI-101393</t>
  </si>
  <si>
    <t>Насос ЭЦВ 4-8-75 (пр. часть, двиг.3 кВт)</t>
  </si>
  <si>
    <t>33 939.00 руб.</t>
  </si>
  <si>
    <t>Погружные насосы ЭЦВ 4&amp;quot; (Россия, БЭЗ)</t>
  </si>
  <si>
    <t>UNI-101367</t>
  </si>
  <si>
    <t>Насос скваж. ЭЦВ 4-2-130 (1500 Вт), (Россия, БЭЗ)</t>
  </si>
  <si>
    <t>28 731.00 руб.</t>
  </si>
  <si>
    <t>UNI-101368</t>
  </si>
  <si>
    <t>Насос скваж. ЭЦВ 4-2-45 (370 Вт), (Россия, БЭЗ)</t>
  </si>
  <si>
    <t>16 928.00 руб.</t>
  </si>
  <si>
    <t>UNI-101369</t>
  </si>
  <si>
    <t>Насос скваж. ЭЦВ 4-2-60 (550 Вт), (Россия, БЭЗ)</t>
  </si>
  <si>
    <t>18 905.00 руб.</t>
  </si>
  <si>
    <t>UNI-101370</t>
  </si>
  <si>
    <t>Насос скваж. ЭЦВ 4-2-70 (750 Вт), (Россия, БЭЗ)</t>
  </si>
  <si>
    <t>21 376.00 руб.</t>
  </si>
  <si>
    <t>UNI-101371</t>
  </si>
  <si>
    <t>Насос скваж. ЭЦВ 4-3-100 (1500 Вт), (Россия, БЭЗ)</t>
  </si>
  <si>
    <t>30 351.00 руб.</t>
  </si>
  <si>
    <t>UNI-101372</t>
  </si>
  <si>
    <t>Насос скваж. ЭЦВ 4-3-120 (1800 Вт), (Россия, БЭЗ)</t>
  </si>
  <si>
    <t>32 456.00 руб.</t>
  </si>
  <si>
    <t>UNI-101373</t>
  </si>
  <si>
    <t>Насос скваж. ЭЦВ 4-3-140 (2200 Вт), (Россия, БЭЗ)</t>
  </si>
  <si>
    <t>36 023.00 руб.</t>
  </si>
  <si>
    <t>UNI-101374</t>
  </si>
  <si>
    <t>Насос скваж. ЭЦВ 4-3-55 (750 Вт), (Россия, БЭЗ)</t>
  </si>
  <si>
    <t>22 906.00 руб.</t>
  </si>
  <si>
    <t>UNI-101375</t>
  </si>
  <si>
    <t>Насос скваж. ЭЦВ 4-3-75 (1100 Вт), (Россия, БЭЗ)</t>
  </si>
  <si>
    <t>25 628.00 руб.</t>
  </si>
  <si>
    <t>UNI-101376</t>
  </si>
  <si>
    <t>Насос скваж. ЭЦВ 4-4-100 (2200 Вт), (Россия, БЭЗ)</t>
  </si>
  <si>
    <t>33 499.00 руб.</t>
  </si>
  <si>
    <t>UNI-101377</t>
  </si>
  <si>
    <t>Насос скваж. ЭЦВ 4-4-25 (370 Вт), (Россия, БЭЗ)</t>
  </si>
  <si>
    <t>16 078.00 руб.</t>
  </si>
  <si>
    <t>UNI-101378</t>
  </si>
  <si>
    <t>Насос скваж. ЭЦВ 4-4-32 (550 Вт), (Россия, БЭЗ)</t>
  </si>
  <si>
    <t>17 874.00 руб.</t>
  </si>
  <si>
    <t>UNI-101379</t>
  </si>
  <si>
    <t>Насос скваж. ЭЦВ 4-4-40 (750 Вт), (Россия, БЭЗ)</t>
  </si>
  <si>
    <t>19 110.00 руб.</t>
  </si>
  <si>
    <t>UNI-101380</t>
  </si>
  <si>
    <t>Насос скваж. ЭЦВ 4-4-55 (1100 Вт), (Россия, БЭЗ)</t>
  </si>
  <si>
    <t>25 576.00 руб.</t>
  </si>
  <si>
    <t>UNI-101381</t>
  </si>
  <si>
    <t>Насос скваж. ЭЦВ 4-4-80 (1500 Вт), (Россия, БЭЗ)</t>
  </si>
  <si>
    <t>28 612.00 руб.</t>
  </si>
  <si>
    <t>Погружные насосы ЭЦВ 5&amp;quot; (Китай)</t>
  </si>
  <si>
    <t>UNI-101395</t>
  </si>
  <si>
    <t>Насос ЭЦВ 5-10-100 (пр. часть, двиг.5,5 кВт)</t>
  </si>
  <si>
    <t>63 827.00 руб.</t>
  </si>
  <si>
    <t>UNI-101396</t>
  </si>
  <si>
    <t>Насос ЭЦВ 5-10-119 (пр часть, двиг.5,5 кВт)</t>
  </si>
  <si>
    <t>64 560.00 руб.</t>
  </si>
  <si>
    <t>UNI-101397</t>
  </si>
  <si>
    <t>Насос ЭЦВ 5-10-135 (пр. часть, двиг.7,5 кВт)</t>
  </si>
  <si>
    <t>72 244.00 руб.</t>
  </si>
  <si>
    <t>UNI-101398</t>
  </si>
  <si>
    <t>Насос ЭЦВ 5-10-162 (пр часть, двиг.7,5 кВт)</t>
  </si>
  <si>
    <t>72 651.00 руб.</t>
  </si>
  <si>
    <t>UNI-101399</t>
  </si>
  <si>
    <t>Насос ЭЦВ 5-10-185 (пр. часть, двиг.11 кВт)</t>
  </si>
  <si>
    <t>85 396.00 руб.</t>
  </si>
  <si>
    <t>UNI-101400</t>
  </si>
  <si>
    <t>Насос ЭЦВ 5-10-68 (пр часть, двиг.3 кВт)</t>
  </si>
  <si>
    <t>44 641.00 руб.</t>
  </si>
  <si>
    <t>UNI-101401</t>
  </si>
  <si>
    <t>Насос ЭЦВ 5-10-85 (пр часть, двиг.4 кВт)</t>
  </si>
  <si>
    <t>55 559.00 руб.</t>
  </si>
  <si>
    <t>UNI-101402</t>
  </si>
  <si>
    <t>Насос ЭЦВ 5-15-100 (пр часть, двиг.7,5 кВт)</t>
  </si>
  <si>
    <t>74 118.00 руб.</t>
  </si>
  <si>
    <t>UNI-101403</t>
  </si>
  <si>
    <t>Насос ЭЦВ 5-15-120 (пр часть, двиг.9,2 кВт)</t>
  </si>
  <si>
    <t>82 735.00 руб.</t>
  </si>
  <si>
    <t>UNI-101404</t>
  </si>
  <si>
    <t>Насос ЭЦВ 5-15-46 (пр часть, двиг.3 кВт)</t>
  </si>
  <si>
    <t>49 557.00 руб.</t>
  </si>
  <si>
    <t>UNI-101405</t>
  </si>
  <si>
    <t>Насос ЭЦВ 5-15-61 (пр часть, двиг.4 кВт)</t>
  </si>
  <si>
    <t>55 945.00 руб.</t>
  </si>
  <si>
    <t>UNI-101406</t>
  </si>
  <si>
    <t>Насос ЭЦВ 5-15-81 (пр часть, двиг.5,5 кВт)</t>
  </si>
  <si>
    <t>66 900.00 руб.</t>
  </si>
  <si>
    <t>UNI-101407</t>
  </si>
  <si>
    <t>Насос ЭЦВ 5-20-100 (пр. часть, двиг.9,2 кВт)</t>
  </si>
  <si>
    <t>82 644.00 руб.</t>
  </si>
  <si>
    <t>UNI-101408</t>
  </si>
  <si>
    <t>Насос ЭЦВ 5-20-127 (пр. часть, двиг.11 кВт)</t>
  </si>
  <si>
    <t>91 523.00 руб.</t>
  </si>
  <si>
    <t>UNI-101409</t>
  </si>
  <si>
    <t>Насос ЭЦВ 5-20-47 (пр. часть, двиг.4 кВт)</t>
  </si>
  <si>
    <t>58 616.00 руб.</t>
  </si>
  <si>
    <t>UNI-101410</t>
  </si>
  <si>
    <t>Насос ЭЦВ 5-20-60 (пр. часть, двиг.5,5 кВт)</t>
  </si>
  <si>
    <t>64 788.00 руб.</t>
  </si>
  <si>
    <t>UNI-101411</t>
  </si>
  <si>
    <t>Насос ЭЦВ 5-20-73 (пр. часть, двиг.7,5 кВт)</t>
  </si>
  <si>
    <t>71 563.00 руб.</t>
  </si>
  <si>
    <t>UNI-101412</t>
  </si>
  <si>
    <t>Насос ЭЦВ 5-30-51 (пр. часть, двиг.7,5 кВт)</t>
  </si>
  <si>
    <t>68 267.00 руб.</t>
  </si>
  <si>
    <t>UNI-101413</t>
  </si>
  <si>
    <t>Насос ЭЦВ 5-30-67 (пр. часть, двиг.11 кВт)</t>
  </si>
  <si>
    <t>93 110.00 руб.</t>
  </si>
  <si>
    <t>UNI-101414</t>
  </si>
  <si>
    <t>Насос ЭЦВ 5-7-135 (пр. часть, двиг.4 кВт)</t>
  </si>
  <si>
    <t>62 282.00 руб.</t>
  </si>
  <si>
    <t>UNI-101415</t>
  </si>
  <si>
    <t>Насос ЭЦВ 5-7-180 (пр. часть, двиг.5,5 кВт)</t>
  </si>
  <si>
    <t>71 870.00 руб.</t>
  </si>
  <si>
    <t>UNI-101416</t>
  </si>
  <si>
    <t>Насос ЭЦВ 5-7-225 (пр. часть, двиг.7,5 кВт)</t>
  </si>
  <si>
    <t>82 022.00 руб.</t>
  </si>
  <si>
    <t>UNI-101417</t>
  </si>
  <si>
    <t>Насос ЭЦВ 5-7-72 (пр. часть, двиг.2,2 кВт)</t>
  </si>
  <si>
    <t>41 729.00 руб.</t>
  </si>
  <si>
    <t>UNI-101418</t>
  </si>
  <si>
    <t>Насос ЭЦВ 5-7-99 (пр. часть, двиг.3 кВт)</t>
  </si>
  <si>
    <t>54 299.00 руб.</t>
  </si>
  <si>
    <t>Погружные насосы ЭЦВ 6&amp;quot; (Китай)</t>
  </si>
  <si>
    <t>UNI-101420</t>
  </si>
  <si>
    <t>Насос ЭЦВ 6-12-105 (пр.часть, двиг.5,5 кВт)</t>
  </si>
  <si>
    <t>69 375.00 руб.</t>
  </si>
  <si>
    <t>UNI-101421</t>
  </si>
  <si>
    <t>Насос ЭЦВ 6-12-140 (пр. часть, двиг.7,5 кВт)</t>
  </si>
  <si>
    <t>91 180.00 руб.</t>
  </si>
  <si>
    <t>UNI-101422</t>
  </si>
  <si>
    <t>Насос ЭЦВ 6-12-175 (пр. часть, двиг.9,2 кВт)</t>
  </si>
  <si>
    <t>94 316.00 руб.</t>
  </si>
  <si>
    <t>UNI-101423</t>
  </si>
  <si>
    <t>Насос ЭЦВ 6-12-199 (пр. часть, двиг.11 кВт)</t>
  </si>
  <si>
    <t>99 602.00 руб.</t>
  </si>
  <si>
    <t>UNI-101424</t>
  </si>
  <si>
    <t>Насос ЭЦВ 6-12-234 (пр. часть, двиг.13 кВт)</t>
  </si>
  <si>
    <t>112 276.00 руб.</t>
  </si>
  <si>
    <t>UNI-101425</t>
  </si>
  <si>
    <t>Насос ЭЦВ 6-12-58 (пр. часть, двиг.3 кВт)</t>
  </si>
  <si>
    <t>66 345.00 руб.</t>
  </si>
  <si>
    <t>UNI-101426</t>
  </si>
  <si>
    <t>Насос ЭЦВ 6-12-82 (пр. часть, двиг.4 кВт)</t>
  </si>
  <si>
    <t>73 490.00 руб.</t>
  </si>
  <si>
    <t>UNI-101427</t>
  </si>
  <si>
    <t>Насос ЭЦВ 6-18-112 (пр. часть, двиг.9,2 кВт)</t>
  </si>
  <si>
    <t>92 194.00 руб.</t>
  </si>
  <si>
    <t>UNI-101428</t>
  </si>
  <si>
    <t>Насос ЭЦВ 6-18-134 (пр. часть, двиг.11 кВт)</t>
  </si>
  <si>
    <t>98 210.00 руб.</t>
  </si>
  <si>
    <t>UNI-101429</t>
  </si>
  <si>
    <t>Насос ЭЦВ 6-18-153 (пр. часть, двиг.13 кВт)</t>
  </si>
  <si>
    <t>107 912.00 руб.</t>
  </si>
  <si>
    <t>UNI-101430</t>
  </si>
  <si>
    <t>Насос ЭЦВ 6-18-181 (пр.часть, двиг.15 кВт)</t>
  </si>
  <si>
    <t>137 793.00 руб.</t>
  </si>
  <si>
    <t>UNI-101431</t>
  </si>
  <si>
    <t>Насос ЭЦВ 6-18-223 (пр. часть, двиг.18,5 кВт)</t>
  </si>
  <si>
    <t>153 103.00 руб.</t>
  </si>
  <si>
    <t>UNI-101432</t>
  </si>
  <si>
    <t>Насос ЭЦВ 6-18-52 (пр. часть, двиг.4 кВт)</t>
  </si>
  <si>
    <t>71 448.00 руб.</t>
  </si>
  <si>
    <t>UNI-101433</t>
  </si>
  <si>
    <t>Насос ЭЦВ 6-18-72 (пр. часть, двиг.5,5 кВт)</t>
  </si>
  <si>
    <t>75 850.00 руб.</t>
  </si>
  <si>
    <t>UNI-101434</t>
  </si>
  <si>
    <t>Насос ЭЦВ 6-18-94 (пр. часть, двиг.7,5 кВт)</t>
  </si>
  <si>
    <t>77 987.00 руб.</t>
  </si>
  <si>
    <t>UNI-101435</t>
  </si>
  <si>
    <t>Насос ЭЦВ 6-27-104 (пр. часть, двиг.13 кВт)</t>
  </si>
  <si>
    <t>117 379.00 руб.</t>
  </si>
  <si>
    <t>UNI-101436</t>
  </si>
  <si>
    <t>Насос ЭЦВ 6-27-120 (пр. часть, двиг.15 кВт)</t>
  </si>
  <si>
    <t>127 586.00 руб.</t>
  </si>
  <si>
    <t>UNI-101437</t>
  </si>
  <si>
    <t>Насос ЭЦВ 6-27-152 (пр. часть, двиг.18,5 кВт)</t>
  </si>
  <si>
    <t>142 897.00 руб.</t>
  </si>
  <si>
    <t>UNI-101438</t>
  </si>
  <si>
    <t>Насос ЭЦВ 6-27-48 (пр. часть, двиг.5,5 кВт)</t>
  </si>
  <si>
    <t>81 655.00 руб.</t>
  </si>
  <si>
    <t>UNI-101439</t>
  </si>
  <si>
    <t>Насос ЭЦВ 6-27-64 (пр. часть, двиг.7,5 кВт)</t>
  </si>
  <si>
    <t>89 821.00 руб.</t>
  </si>
  <si>
    <t>UNI-101440</t>
  </si>
  <si>
    <t>Насос ЭЦВ 6-27-80 (пр. часть, двиг.9,2 кВт)</t>
  </si>
  <si>
    <t>95 945.00 руб.</t>
  </si>
  <si>
    <t>UNI-101441</t>
  </si>
  <si>
    <t>Насос ЭЦВ 6-27-96 (пр. часть, двиг.11 кВт)</t>
  </si>
  <si>
    <t>104 971.00 руб.</t>
  </si>
  <si>
    <t>UNI-101442</t>
  </si>
  <si>
    <t>Насос ЭЦВ 6-36-107 (пр. часть, двиг.15 кВт)</t>
  </si>
  <si>
    <t>135 958.00 руб.</t>
  </si>
  <si>
    <t>UNI-101443</t>
  </si>
  <si>
    <t>Насос ЭЦВ 6-36-136 (пр. часть, двиг.18,5 кВт)</t>
  </si>
  <si>
    <t>169 522.00 руб.</t>
  </si>
  <si>
    <t>UNI-101444</t>
  </si>
  <si>
    <t>Насос ЭЦВ 6-36-156 (пр. часть, двиг.22 кВт)</t>
  </si>
  <si>
    <t>179 828.00 руб.</t>
  </si>
  <si>
    <t>UNI-101445</t>
  </si>
  <si>
    <t>Насос ЭЦВ 6-36-58 (пр. часть, двиг.7,5 кВт)</t>
  </si>
  <si>
    <t>96 966.00 руб.</t>
  </si>
  <si>
    <t>UNI-101446</t>
  </si>
  <si>
    <t>Насос ЭЦВ 6-36-68 (пр. часть, двиг.9,2 кВт)</t>
  </si>
  <si>
    <t>109 738.00 руб.</t>
  </si>
  <si>
    <t>UNI-101447</t>
  </si>
  <si>
    <t>Насос ЭЦВ 6-36-78 (пр. часть, двиг.11 кВт)</t>
  </si>
  <si>
    <t>107 627.00 руб.</t>
  </si>
  <si>
    <t>UNI-101448</t>
  </si>
  <si>
    <t>Насос ЭЦВ 6-36-97 (пр. часть, двиг.13 кВт)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</si>
</sst>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30_cdfe_11eb_82ca_003048fd731b_5922168e_11fe_11ef_a5b8_047c1617b1431.jpeg"/><Relationship Id="rId2" Type="http://schemas.openxmlformats.org/officeDocument/2006/relationships/image" Target="../media/ae0ac932_cdfe_11eb_82ca_003048fd731b_59221690_11fe_11ef_a5b8_047c1617b1432.jpeg"/><Relationship Id="rId3" Type="http://schemas.openxmlformats.org/officeDocument/2006/relationships/image" Target="../media/acb0bedf_7c2b_11ec_a214_00259070b487_59221692_11fe_11ef_a5b8_047c1617b1433.jpeg"/><Relationship Id="rId4" Type="http://schemas.openxmlformats.org/officeDocument/2006/relationships/image" Target="../media/acb0bee1_7c2b_11ec_a214_00259070b487_59221694_11fe_11ef_a5b8_047c1617b1434.jpeg"/><Relationship Id="rId5" Type="http://schemas.openxmlformats.org/officeDocument/2006/relationships/image" Target="../media/acb0bee3_7c2b_11ec_a214_00259070b487_59221696_11fe_11ef_a5b8_047c1617b1435.jpeg"/><Relationship Id="rId6" Type="http://schemas.openxmlformats.org/officeDocument/2006/relationships/image" Target="../media/acb0bee5_7c2b_11ec_a214_00259070b487_59221698_11fe_11ef_a5b8_047c1617b1436.jpeg"/><Relationship Id="rId7" Type="http://schemas.openxmlformats.org/officeDocument/2006/relationships/image" Target="../media/acb0bee7_7c2b_11ec_a214_00259070b487_5922169a_11fe_11ef_a5b8_047c1617b1437.jpeg"/><Relationship Id="rId8" Type="http://schemas.openxmlformats.org/officeDocument/2006/relationships/image" Target="../media/acb0bee9_7c2b_11ec_a214_00259070b487_14e1e0c9_f93d_11ef_a6ea_047c1617b1438.jpeg"/><Relationship Id="rId9" Type="http://schemas.openxmlformats.org/officeDocument/2006/relationships/image" Target="../media/fc27c02b_aa62_11ec_a25d_00259070b487_5922169c_11fe_11ef_a5b8_047c1617b1439.jpeg"/><Relationship Id="rId10" Type="http://schemas.openxmlformats.org/officeDocument/2006/relationships/image" Target="../media/fa4c10e6_469b_11ef_a5fc_047c1617b143_a26f33fc_7c1e_11f0_a7a3_047c1617b14310.jpeg"/><Relationship Id="rId11" Type="http://schemas.openxmlformats.org/officeDocument/2006/relationships/image" Target="../media/ae0ac922_cdfe_11eb_82ca_003048fd731b_592216b0_11fe_11ef_a5b8_047c1617b14311.jpeg"/><Relationship Id="rId12" Type="http://schemas.openxmlformats.org/officeDocument/2006/relationships/image" Target="../media/ae0ac924_cdfe_11eb_82ca_003048fd731b_592216b2_11fe_11ef_a5b8_047c1617b14312.jpeg"/><Relationship Id="rId13" Type="http://schemas.openxmlformats.org/officeDocument/2006/relationships/image" Target="../media/ae0ac926_cdfe_11eb_82ca_003048fd731b_592216b4_11fe_11ef_a5b8_047c1617b14313.jpeg"/><Relationship Id="rId14" Type="http://schemas.openxmlformats.org/officeDocument/2006/relationships/image" Target="../media/ae0ac928_cdfe_11eb_82ca_003048fd731b_592216b6_11fe_11ef_a5b8_047c1617b14314.jpeg"/><Relationship Id="rId15" Type="http://schemas.openxmlformats.org/officeDocument/2006/relationships/image" Target="../media/ae0ac92a_cdfe_11eb_82ca_003048fd731b_592216b8_11fe_11ef_a5b8_047c1617b14315.jpeg"/><Relationship Id="rId16" Type="http://schemas.openxmlformats.org/officeDocument/2006/relationships/image" Target="../media/ae0ac92c_cdfe_11eb_82ca_003048fd731b_592216ba_11fe_11ef_a5b8_047c1617b14316.jpeg"/><Relationship Id="rId17" Type="http://schemas.openxmlformats.org/officeDocument/2006/relationships/image" Target="../media/ae0ac92e_cdfe_11eb_82ca_003048fd731b_592216bc_11fe_11ef_a5b8_047c1617b14317.jpeg"/><Relationship Id="rId18" Type="http://schemas.openxmlformats.org/officeDocument/2006/relationships/image" Target="../media/997aeb58_ce20_11eb_82ca_003048fd731b_592216ce_11fe_11ef_a5b8_047c1617b14318.jpeg"/><Relationship Id="rId19" Type="http://schemas.openxmlformats.org/officeDocument/2006/relationships/image" Target="../media/997aeb5a_ce20_11eb_82ca_003048fd731b_592216d0_11fe_11ef_a5b8_047c1617b14319.jpeg"/><Relationship Id="rId20" Type="http://schemas.openxmlformats.org/officeDocument/2006/relationships/image" Target="../media/997aeb5c_ce20_11eb_82ca_003048fd731b_592216d2_11fe_11ef_a5b8_047c1617b14320.jpeg"/><Relationship Id="rId21" Type="http://schemas.openxmlformats.org/officeDocument/2006/relationships/image" Target="../media/997aeb5e_ce20_11eb_82ca_003048fd731b_62fcdd9d_11fe_11ef_a5b8_047c1617b14321.jpeg"/><Relationship Id="rId22" Type="http://schemas.openxmlformats.org/officeDocument/2006/relationships/image" Target="../media/997aeb68_ce20_11eb_82ca_003048fd731b_592216be_11fe_11ef_a5b8_047c1617b14322.jpeg"/><Relationship Id="rId23" Type="http://schemas.openxmlformats.org/officeDocument/2006/relationships/image" Target="../media/997aeb6a_ce20_11eb_82ca_003048fd731b_592216c0_11fe_11ef_a5b8_047c1617b14323.jpeg"/><Relationship Id="rId24" Type="http://schemas.openxmlformats.org/officeDocument/2006/relationships/image" Target="../media/997aeb6c_ce20_11eb_82ca_003048fd731b_592216c2_11fe_11ef_a5b8_047c1617b14324.jpeg"/><Relationship Id="rId25" Type="http://schemas.openxmlformats.org/officeDocument/2006/relationships/image" Target="../media/997aeb6e_ce20_11eb_82ca_003048fd731b_592216c4_11fe_11ef_a5b8_047c1617b14325.jpeg"/><Relationship Id="rId26" Type="http://schemas.openxmlformats.org/officeDocument/2006/relationships/image" Target="../media/fc27c02d_aa62_11ec_a25d_00259070b487_592216c6_11fe_11ef_a5b8_047c1617b14326.jpeg"/><Relationship Id="rId27" Type="http://schemas.openxmlformats.org/officeDocument/2006/relationships/image" Target="../media/fc27c02f_aa62_11ec_a25d_00259070b487_592216c8_11fe_11ef_a5b8_047c1617b14327.jpeg"/><Relationship Id="rId28" Type="http://schemas.openxmlformats.org/officeDocument/2006/relationships/image" Target="../media/fc27c031_aa62_11ec_a25d_00259070b487_592216ca_11fe_11ef_a5b8_047c1617b14328.jpeg"/><Relationship Id="rId29" Type="http://schemas.openxmlformats.org/officeDocument/2006/relationships/image" Target="../media/fa4c10e0_469b_11ef_a5fc_047c1617b143_14e1e0c4_f93d_11ef_a6ea_047c1617b14329.jpeg"/><Relationship Id="rId30" Type="http://schemas.openxmlformats.org/officeDocument/2006/relationships/image" Target="../media/fa4c10e2_469b_11ef_a5fc_047c1617b143_14e1e0c6_f93d_11ef_a6ea_047c1617b14330.jpeg"/><Relationship Id="rId31" Type="http://schemas.openxmlformats.org/officeDocument/2006/relationships/image" Target="../media/fa4c10e4_469b_11ef_a5fc_047c1617b143_14e1e0c8_f93d_11ef_a6ea_047c1617b14331.jpeg"/><Relationship Id="rId32" Type="http://schemas.openxmlformats.org/officeDocument/2006/relationships/image" Target="../media/ae0ac934_cdfe_11eb_82ca_003048fd731b_62fcdda9_11fe_11ef_a5b8_047c1617b14332.jpeg"/><Relationship Id="rId33" Type="http://schemas.openxmlformats.org/officeDocument/2006/relationships/image" Target="../media/ae0ac936_cdfe_11eb_82ca_003048fd731b_62fcddab_11fe_11ef_a5b8_047c1617b14333.jpeg"/><Relationship Id="rId34" Type="http://schemas.openxmlformats.org/officeDocument/2006/relationships/image" Target="../media/ae0ac938_cdfe_11eb_82ca_003048fd731b_62fcddad_11fe_11ef_a5b8_047c1617b14334.jpeg"/><Relationship Id="rId35" Type="http://schemas.openxmlformats.org/officeDocument/2006/relationships/image" Target="../media/ae0ac93a_cdfe_11eb_82ca_003048fd731b_62fcddaf_11fe_11ef_a5b8_047c1617b14335.jpeg"/><Relationship Id="rId36" Type="http://schemas.openxmlformats.org/officeDocument/2006/relationships/image" Target="../media/997aeb54_ce20_11eb_82ca_003048fd731b_62fcddb1_11fe_11ef_a5b8_047c1617b14336.jpeg"/><Relationship Id="rId37" Type="http://schemas.openxmlformats.org/officeDocument/2006/relationships/image" Target="../media/997aeb56_ce20_11eb_82ca_003048fd731b_62fcddb3_11fe_11ef_a5b8_047c1617b14337.jpeg"/><Relationship Id="rId38" Type="http://schemas.openxmlformats.org/officeDocument/2006/relationships/image" Target="../media/997aeb60_ce20_11eb_82ca_003048fd731b_62fcddd7_11fe_11ef_a5b8_047c1617b14338.jpeg"/><Relationship Id="rId39" Type="http://schemas.openxmlformats.org/officeDocument/2006/relationships/image" Target="../media/997aeb62_ce20_11eb_82ca_003048fd731b_62fcddd9_11fe_11ef_a5b8_047c1617b14339.jpeg"/><Relationship Id="rId40" Type="http://schemas.openxmlformats.org/officeDocument/2006/relationships/image" Target="../media/997aeb64_ce20_11eb_82ca_003048fd731b_62fcdddb_11fe_11ef_a5b8_047c1617b14340.jpeg"/><Relationship Id="rId41" Type="http://schemas.openxmlformats.org/officeDocument/2006/relationships/image" Target="../media/997aeb66_ce20_11eb_82ca_003048fd731b_62fcdddd_11fe_11ef_a5b8_047c1617b14341.jpeg"/><Relationship Id="rId42" Type="http://schemas.openxmlformats.org/officeDocument/2006/relationships/image" Target="../media/997aeb70_ce20_11eb_82ca_003048fd731b_62fcddb5_11fe_11ef_a5b8_047c1617b14342.jpeg"/><Relationship Id="rId43" Type="http://schemas.openxmlformats.org/officeDocument/2006/relationships/image" Target="../media/997aeb72_ce20_11eb_82ca_003048fd731b_62fcddb7_11fe_11ef_a5b8_047c1617b14343.jpeg"/><Relationship Id="rId44" Type="http://schemas.openxmlformats.org/officeDocument/2006/relationships/image" Target="../media/997aeb74_ce20_11eb_82ca_003048fd731b_62fcddbb_11fe_11ef_a5b8_047c1617b14344.jpeg"/><Relationship Id="rId45" Type="http://schemas.openxmlformats.org/officeDocument/2006/relationships/image" Target="../media/997aeb76_ce20_11eb_82ca_003048fd731b_62fcddbd_11fe_11ef_a5b8_047c1617b14345.jpeg"/><Relationship Id="rId46" Type="http://schemas.openxmlformats.org/officeDocument/2006/relationships/image" Target="../media/2a13dedc_55f9_11ec_a208_00259070b487_62fcdde0_11fe_11ef_a5b8_047c1617b14346.jpeg"/><Relationship Id="rId47" Type="http://schemas.openxmlformats.org/officeDocument/2006/relationships/image" Target="../media/2a13dede_55f9_11ec_a208_00259070b487_62fcdde1_11fe_11ef_a5b8_047c1617b14347.jpeg"/><Relationship Id="rId48" Type="http://schemas.openxmlformats.org/officeDocument/2006/relationships/image" Target="../media/2a13dee0_55f9_11ec_a208_00259070b487_62fcdde2_11fe_11ef_a5b8_047c1617b14348.jpeg"/><Relationship Id="rId49" Type="http://schemas.openxmlformats.org/officeDocument/2006/relationships/image" Target="../media/2a13dee2_55f9_11ec_a208_00259070b487_62fcddb9_11fe_11ef_a5b8_047c1617b14349.jpeg"/><Relationship Id="rId50" Type="http://schemas.openxmlformats.org/officeDocument/2006/relationships/image" Target="../media/acb0beeb_7c2b_11ec_a214_00259070b487_62fcdddf_11fe_11ef_a5b8_047c1617b14350.jpeg"/><Relationship Id="rId51" Type="http://schemas.openxmlformats.org/officeDocument/2006/relationships/image" Target="../media/acb0beed_7c2b_11ec_a214_00259070b487_62fcdde3_11fe_11ef_a5b8_047c1617b14351.jpeg"/><Relationship Id="rId52" Type="http://schemas.openxmlformats.org/officeDocument/2006/relationships/image" Target="../media/fc27c033_aa62_11ec_a25d_00259070b487_62fcddbf_11fe_11ef_a5b8_047c1617b14352.jpeg"/><Relationship Id="rId53" Type="http://schemas.openxmlformats.org/officeDocument/2006/relationships/image" Target="../media/fc27c035_aa62_11ec_a25d_00259070b487_62fcddcd_11fe_11ef_a5b8_047c1617b14353.jpeg"/><Relationship Id="rId54" Type="http://schemas.openxmlformats.org/officeDocument/2006/relationships/image" Target="../media/fc27c037_aa62_11ec_a25d_00259070b487_62fcddcf_11fe_11ef_a5b8_047c1617b14354.jpeg"/><Relationship Id="rId55" Type="http://schemas.openxmlformats.org/officeDocument/2006/relationships/image" Target="../media/fc27c039_aa62_11ec_a25d_00259070b487_62fcddd1_11fe_11ef_a5b8_047c1617b14355.jpeg"/><Relationship Id="rId56" Type="http://schemas.openxmlformats.org/officeDocument/2006/relationships/image" Target="../media/fc27c03b_aa62_11ec_a25d_00259070b487_62fcddd3_11fe_11ef_a5b8_047c1617b14356.jpeg"/><Relationship Id="rId57" Type="http://schemas.openxmlformats.org/officeDocument/2006/relationships/image" Target="../media/fc27c03d_aa62_11ec_a25d_00259070b487_62fcddd5_11fe_11ef_a5b8_047c1617b14357.jpeg"/><Relationship Id="rId58" Type="http://schemas.openxmlformats.org/officeDocument/2006/relationships/image" Target="../media/8718c7a4_43e5_11f1_a8b5_047c1617b143_bf5c2f3e_7149_11f1_a8f1_047c1617b14358.jpeg"/><Relationship Id="rId59" Type="http://schemas.openxmlformats.org/officeDocument/2006/relationships/image" Target="../media/8718c7a6_43e5_11f1_a8b5_047c1617b143_bf5c2f3f_7149_11f1_a8f1_047c1617b14359.jpeg"/><Relationship Id="rId60" Type="http://schemas.openxmlformats.org/officeDocument/2006/relationships/image" Target="../media/8718c7a8_43e5_11f1_a8b5_047c1617b143_bf5c2f40_7149_11f1_a8f1_047c1617b14360.jpeg"/><Relationship Id="rId61" Type="http://schemas.openxmlformats.org/officeDocument/2006/relationships/image" Target="../media/8718c7aa_43e5_11f1_a8b5_047c1617b143_bf5c2f3d_7149_11f1_a8f1_047c1617b14361.jpeg"/><Relationship Id="rId62" Type="http://schemas.openxmlformats.org/officeDocument/2006/relationships/image" Target="../media/8718c7ac_43e5_11f1_a8b5_047c1617b143_83c15b57_714a_11f1_a8f1_047c1617b14362.jpeg"/><Relationship Id="rId63" Type="http://schemas.openxmlformats.org/officeDocument/2006/relationships/image" Target="../media/8718c7ae_43e5_11f1_a8b5_047c1617b143_83c15b58_714a_11f1_a8f1_047c1617b14363.jpeg"/><Relationship Id="rId64" Type="http://schemas.openxmlformats.org/officeDocument/2006/relationships/image" Target="../media/8718c7b0_43e5_11f1_a8b5_047c1617b143_83c15b59_714a_11f1_a8f1_047c1617b14364.jpeg"/><Relationship Id="rId65" Type="http://schemas.openxmlformats.org/officeDocument/2006/relationships/image" Target="../media/8718c7b2_43e5_11f1_a8b5_047c1617b143_83c15b55_714a_11f1_a8f1_047c1617b14365.jpeg"/><Relationship Id="rId66" Type="http://schemas.openxmlformats.org/officeDocument/2006/relationships/image" Target="../media/8718c7ba_43e5_11f1_a8b5_047c1617b143_bf5c2f44_7149_11f1_a8f1_047c1617b14366.jpeg"/><Relationship Id="rId67" Type="http://schemas.openxmlformats.org/officeDocument/2006/relationships/image" Target="../media/8718c7bc_43e5_11f1_a8b5_047c1617b143_bf5c2f45_7149_11f1_a8f1_047c1617b14367.jpeg"/><Relationship Id="rId68" Type="http://schemas.openxmlformats.org/officeDocument/2006/relationships/image" Target="../media/8718c7be_43e5_11f1_a8b5_047c1617b143_bf5c2f46_7149_11f1_a8f1_047c1617b14368.jpeg"/><Relationship Id="rId69" Type="http://schemas.openxmlformats.org/officeDocument/2006/relationships/image" Target="../media/8718c7c0_43e5_11f1_a8b5_047c1617b143_bf5c2f41_7149_11f1_a8f1_047c1617b14369.jpeg"/><Relationship Id="rId70" Type="http://schemas.openxmlformats.org/officeDocument/2006/relationships/image" Target="../media/8718c7c2_43e5_11f1_a8b5_047c1617b143_bf5c2f42_7149_11f1_a8f1_047c1617b14370.jpeg"/><Relationship Id="rId71" Type="http://schemas.openxmlformats.org/officeDocument/2006/relationships/image" Target="../media/8718c7c6_43e5_11f1_a8b5_047c1617b143_83c15b52_714a_11f1_a8f1_047c1617b14371.jpeg"/><Relationship Id="rId72" Type="http://schemas.openxmlformats.org/officeDocument/2006/relationships/image" Target="../media/8718c7c8_43e5_11f1_a8b5_047c1617b143_83c15b53_714a_11f1_a8f1_047c1617b14372.jpeg"/><Relationship Id="rId73" Type="http://schemas.openxmlformats.org/officeDocument/2006/relationships/image" Target="../media/8718c7ca_43e5_11f1_a8b5_047c1617b143_83c15b54_714a_11f1_a8f1_047c1617b14373.jpeg"/><Relationship Id="rId74" Type="http://schemas.openxmlformats.org/officeDocument/2006/relationships/image" Target="../media/8718c7cc_43e5_11f1_a8b5_047c1617b143_bf5c2f47_7149_11f1_a8f1_047c1617b14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1" name="Image_7" descr="Image_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2" name="Image_8" descr="Image_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4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5"/>
    </row>
    <row r="7" spans="1:12" customHeight="1" ht="105" outlineLevel="6">
      <c r="A7" s="1"/>
      <c r="B7" s="1">
        <v>833354</v>
      </c>
      <c r="C7" s="1" t="s">
        <v>15</v>
      </c>
      <c r="D7" s="1" t="s">
        <v>16</v>
      </c>
      <c r="E7" s="2" t="s">
        <v>17</v>
      </c>
      <c r="F7" s="2" t="s">
        <v>18</v>
      </c>
      <c r="G7" s="2">
        <v>2</v>
      </c>
      <c r="H7" s="2">
        <v>0</v>
      </c>
      <c r="I7" s="1">
        <v>0</v>
      </c>
      <c r="J7" s="3" t="s">
        <v>19</v>
      </c>
      <c r="K7" s="2" t="str">
        <f>J7*12661.20</f>
        <v>0</v>
      </c>
      <c r="L7" s="5"/>
    </row>
    <row r="8" spans="1:12" customHeight="1" ht="105" outlineLevel="6">
      <c r="A8" s="1"/>
      <c r="B8" s="1">
        <v>833355</v>
      </c>
      <c r="C8" s="1" t="s">
        <v>20</v>
      </c>
      <c r="D8" s="1" t="s">
        <v>21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19</v>
      </c>
      <c r="K8" s="2" t="str">
        <f>J8*12611.82</f>
        <v>0</v>
      </c>
      <c r="L8" s="5"/>
    </row>
    <row r="9" spans="1:12" customHeight="1" ht="105" outlineLevel="6">
      <c r="A9" s="1"/>
      <c r="B9" s="1">
        <v>839824</v>
      </c>
      <c r="C9" s="1" t="s">
        <v>24</v>
      </c>
      <c r="D9" s="1" t="s">
        <v>25</v>
      </c>
      <c r="E9" s="2" t="s">
        <v>26</v>
      </c>
      <c r="F9" s="2" t="s">
        <v>27</v>
      </c>
      <c r="G9" s="2">
        <v>1</v>
      </c>
      <c r="H9" s="2">
        <v>0</v>
      </c>
      <c r="I9" s="1">
        <v>0</v>
      </c>
      <c r="J9" s="3" t="s">
        <v>19</v>
      </c>
      <c r="K9" s="2" t="str">
        <f>J9*10478.14</f>
        <v>0</v>
      </c>
      <c r="L9" s="5"/>
    </row>
    <row r="10" spans="1:12" customHeight="1" ht="105" outlineLevel="6">
      <c r="A10" s="1"/>
      <c r="B10" s="1">
        <v>839825</v>
      </c>
      <c r="C10" s="1" t="s">
        <v>28</v>
      </c>
      <c r="D10" s="1" t="s">
        <v>29</v>
      </c>
      <c r="E10" s="2" t="s">
        <v>30</v>
      </c>
      <c r="F10" s="2" t="s">
        <v>31</v>
      </c>
      <c r="G10" s="2">
        <v>1</v>
      </c>
      <c r="H10" s="2">
        <v>0</v>
      </c>
      <c r="I10" s="1">
        <v>0</v>
      </c>
      <c r="J10" s="3" t="s">
        <v>19</v>
      </c>
      <c r="K10" s="2" t="str">
        <f>J10*12000.37</f>
        <v>0</v>
      </c>
      <c r="L10" s="5"/>
    </row>
    <row r="11" spans="1:12" customHeight="1" ht="105" outlineLevel="6">
      <c r="A11" s="1"/>
      <c r="B11" s="1">
        <v>839826</v>
      </c>
      <c r="C11" s="1" t="s">
        <v>32</v>
      </c>
      <c r="D11" s="1" t="s">
        <v>33</v>
      </c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19</v>
      </c>
      <c r="K11" s="2" t="str">
        <f>J11*13216.01</f>
        <v>0</v>
      </c>
      <c r="L11" s="5"/>
    </row>
    <row r="12" spans="1:12" customHeight="1" ht="105" outlineLevel="6">
      <c r="A12" s="1"/>
      <c r="B12" s="1">
        <v>839827</v>
      </c>
      <c r="C12" s="1" t="s">
        <v>36</v>
      </c>
      <c r="D12" s="1" t="s">
        <v>37</v>
      </c>
      <c r="E12" s="2" t="s">
        <v>38</v>
      </c>
      <c r="F12" s="2" t="s">
        <v>39</v>
      </c>
      <c r="G12" s="2">
        <v>1</v>
      </c>
      <c r="H12" s="2">
        <v>0</v>
      </c>
      <c r="I12" s="1">
        <v>0</v>
      </c>
      <c r="J12" s="3" t="s">
        <v>19</v>
      </c>
      <c r="K12" s="2" t="str">
        <f>J12*15641.90</f>
        <v>0</v>
      </c>
      <c r="L12" s="5"/>
    </row>
    <row r="13" spans="1:12" customHeight="1" ht="105" outlineLevel="6">
      <c r="A13" s="1"/>
      <c r="B13" s="1">
        <v>839828</v>
      </c>
      <c r="C13" s="1" t="s">
        <v>40</v>
      </c>
      <c r="D13" s="1" t="s">
        <v>41</v>
      </c>
      <c r="E13" s="2" t="s">
        <v>42</v>
      </c>
      <c r="F13" s="2" t="s">
        <v>43</v>
      </c>
      <c r="G13" s="2">
        <v>1</v>
      </c>
      <c r="H13" s="2">
        <v>0</v>
      </c>
      <c r="I13" s="1">
        <v>0</v>
      </c>
      <c r="J13" s="3" t="s">
        <v>19</v>
      </c>
      <c r="K13" s="2" t="str">
        <f>J13*20326.95</f>
        <v>0</v>
      </c>
      <c r="L13" s="5"/>
    </row>
    <row r="14" spans="1:12" customHeight="1" ht="105" outlineLevel="6">
      <c r="A14" s="1"/>
      <c r="B14" s="1">
        <v>839829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19</v>
      </c>
      <c r="K14" s="2" t="str">
        <f>J14*0.00</f>
        <v>0</v>
      </c>
      <c r="L14" s="5"/>
    </row>
    <row r="15" spans="1:12" customHeight="1" ht="105" outlineLevel="6">
      <c r="A15" s="1"/>
      <c r="B15" s="1">
        <v>858808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2</v>
      </c>
      <c r="H15" s="2">
        <v>0</v>
      </c>
      <c r="I15" s="1">
        <v>0</v>
      </c>
      <c r="J15" s="3" t="s">
        <v>19</v>
      </c>
      <c r="K15" s="2" t="str">
        <f>J15*24487.32</f>
        <v>0</v>
      </c>
      <c r="L15" s="5"/>
    </row>
    <row r="16" spans="1:12" customHeight="1" ht="105" outlineLevel="6">
      <c r="A16" s="1"/>
      <c r="B16" s="1">
        <v>883381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2</v>
      </c>
      <c r="H16" s="2">
        <v>0</v>
      </c>
      <c r="I16" s="1">
        <v>0</v>
      </c>
      <c r="J16" s="3" t="s">
        <v>19</v>
      </c>
      <c r="K16" s="2" t="str">
        <f>J16*11137.92</f>
        <v>0</v>
      </c>
      <c r="L16" s="5"/>
    </row>
    <row r="17" spans="1:12" outlineLevel="4">
      <c r="A17" s="10" t="s">
        <v>56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"/>
    </row>
    <row r="18" spans="1:12" customHeight="1" ht="105" outlineLevel="6">
      <c r="A18" s="1"/>
      <c r="B18" s="1">
        <v>833347</v>
      </c>
      <c r="C18" s="1" t="s">
        <v>57</v>
      </c>
      <c r="D18" s="1" t="s">
        <v>58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19</v>
      </c>
      <c r="K18" s="2" t="str">
        <f>J18*11601.27</f>
        <v>0</v>
      </c>
      <c r="L18" s="5"/>
    </row>
    <row r="19" spans="1:12" customHeight="1" ht="105" outlineLevel="6">
      <c r="A19" s="1"/>
      <c r="B19" s="1">
        <v>833348</v>
      </c>
      <c r="C19" s="1" t="s">
        <v>61</v>
      </c>
      <c r="D19" s="1" t="s">
        <v>62</v>
      </c>
      <c r="E19" s="2" t="s">
        <v>63</v>
      </c>
      <c r="F19" s="2" t="s">
        <v>64</v>
      </c>
      <c r="G19" s="2">
        <v>1</v>
      </c>
      <c r="H19" s="2">
        <v>0</v>
      </c>
      <c r="I19" s="1">
        <v>0</v>
      </c>
      <c r="J19" s="3" t="s">
        <v>19</v>
      </c>
      <c r="K19" s="2" t="str">
        <f>J19*12977.49</f>
        <v>0</v>
      </c>
      <c r="L19" s="5"/>
    </row>
    <row r="20" spans="1:12" customHeight="1" ht="105" outlineLevel="6">
      <c r="A20" s="1"/>
      <c r="B20" s="1">
        <v>833349</v>
      </c>
      <c r="C20" s="1" t="s">
        <v>65</v>
      </c>
      <c r="D20" s="1" t="s">
        <v>66</v>
      </c>
      <c r="E20" s="2" t="s">
        <v>67</v>
      </c>
      <c r="F20" s="2" t="s">
        <v>68</v>
      </c>
      <c r="G20" s="2">
        <v>1</v>
      </c>
      <c r="H20" s="2">
        <v>0</v>
      </c>
      <c r="I20" s="1">
        <v>0</v>
      </c>
      <c r="J20" s="3" t="s">
        <v>19</v>
      </c>
      <c r="K20" s="2" t="str">
        <f>J20*15361.73</f>
        <v>0</v>
      </c>
      <c r="L20" s="5"/>
    </row>
    <row r="21" spans="1:12" customHeight="1" ht="105" outlineLevel="6">
      <c r="A21" s="1"/>
      <c r="B21" s="1">
        <v>833350</v>
      </c>
      <c r="C21" s="1" t="s">
        <v>69</v>
      </c>
      <c r="D21" s="1" t="s">
        <v>70</v>
      </c>
      <c r="E21" s="2" t="s">
        <v>71</v>
      </c>
      <c r="F21" s="2" t="s">
        <v>72</v>
      </c>
      <c r="G21" s="2">
        <v>0</v>
      </c>
      <c r="H21" s="2">
        <v>0</v>
      </c>
      <c r="I21" s="1">
        <v>0</v>
      </c>
      <c r="J21" s="3" t="s">
        <v>19</v>
      </c>
      <c r="K21" s="2" t="str">
        <f>J21*19600.65</f>
        <v>0</v>
      </c>
      <c r="L21" s="5"/>
    </row>
    <row r="22" spans="1:12" customHeight="1" ht="105" outlineLevel="6">
      <c r="A22" s="1"/>
      <c r="B22" s="1">
        <v>833351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1</v>
      </c>
      <c r="H22" s="2">
        <v>0</v>
      </c>
      <c r="I22" s="1">
        <v>0</v>
      </c>
      <c r="J22" s="3" t="s">
        <v>19</v>
      </c>
      <c r="K22" s="2" t="str">
        <f>J22*13287.77</f>
        <v>0</v>
      </c>
      <c r="L22" s="5"/>
    </row>
    <row r="23" spans="1:12" customHeight="1" ht="105" outlineLevel="6">
      <c r="A23" s="1"/>
      <c r="B23" s="1">
        <v>833352</v>
      </c>
      <c r="C23" s="1" t="s">
        <v>77</v>
      </c>
      <c r="D23" s="1" t="s">
        <v>78</v>
      </c>
      <c r="E23" s="2" t="s">
        <v>79</v>
      </c>
      <c r="F23" s="2" t="s">
        <v>80</v>
      </c>
      <c r="G23" s="2">
        <v>1</v>
      </c>
      <c r="H23" s="2">
        <v>0</v>
      </c>
      <c r="I23" s="1">
        <v>0</v>
      </c>
      <c r="J23" s="3" t="s">
        <v>19</v>
      </c>
      <c r="K23" s="2" t="str">
        <f>J23*15403.29</f>
        <v>0</v>
      </c>
      <c r="L23" s="5"/>
    </row>
    <row r="24" spans="1:12" customHeight="1" ht="105" outlineLevel="6">
      <c r="A24" s="1"/>
      <c r="B24" s="1">
        <v>833353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1</v>
      </c>
      <c r="H24" s="2">
        <v>0</v>
      </c>
      <c r="I24" s="1">
        <v>0</v>
      </c>
      <c r="J24" s="3" t="s">
        <v>19</v>
      </c>
      <c r="K24" s="2" t="str">
        <f>J24*16683.01</f>
        <v>0</v>
      </c>
      <c r="L24" s="5"/>
    </row>
    <row r="25" spans="1:12" customHeight="1" ht="105" outlineLevel="6">
      <c r="A25" s="1"/>
      <c r="B25" s="1">
        <v>833362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19</v>
      </c>
      <c r="K25" s="2" t="str">
        <f>J25*11737.82</f>
        <v>0</v>
      </c>
      <c r="L25" s="5"/>
    </row>
    <row r="26" spans="1:12" customHeight="1" ht="105" outlineLevel="6">
      <c r="A26" s="1"/>
      <c r="B26" s="1">
        <v>833363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0</v>
      </c>
      <c r="H26" s="2">
        <v>0</v>
      </c>
      <c r="I26" s="1">
        <v>0</v>
      </c>
      <c r="J26" s="3" t="s">
        <v>19</v>
      </c>
      <c r="K26" s="2" t="str">
        <f>J26*14542.32</f>
        <v>0</v>
      </c>
      <c r="L26" s="5"/>
    </row>
    <row r="27" spans="1:12" customHeight="1" ht="105" outlineLevel="6">
      <c r="A27" s="1"/>
      <c r="B27" s="1">
        <v>833364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2</v>
      </c>
      <c r="H27" s="2">
        <v>0</v>
      </c>
      <c r="I27" s="1">
        <v>0</v>
      </c>
      <c r="J27" s="3" t="s">
        <v>19</v>
      </c>
      <c r="K27" s="2" t="str">
        <f>J27*15657.52</f>
        <v>0</v>
      </c>
      <c r="L27" s="5"/>
    </row>
    <row r="28" spans="1:12" customHeight="1" ht="105" outlineLevel="6">
      <c r="A28" s="1"/>
      <c r="B28" s="1">
        <v>833365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4</v>
      </c>
      <c r="H28" s="2">
        <v>0</v>
      </c>
      <c r="I28" s="1">
        <v>0</v>
      </c>
      <c r="J28" s="3" t="s">
        <v>19</v>
      </c>
      <c r="K28" s="2" t="str">
        <f>J28*21473.38</f>
        <v>0</v>
      </c>
      <c r="L28" s="5"/>
    </row>
    <row r="29" spans="1:12" customHeight="1" ht="105" outlineLevel="6">
      <c r="A29" s="1"/>
      <c r="B29" s="1">
        <v>833370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1</v>
      </c>
      <c r="H29" s="2">
        <v>0</v>
      </c>
      <c r="I29" s="1">
        <v>0</v>
      </c>
      <c r="J29" s="3" t="s">
        <v>19</v>
      </c>
      <c r="K29" s="2" t="str">
        <f>J29*12709.49</f>
        <v>0</v>
      </c>
      <c r="L29" s="5"/>
    </row>
    <row r="30" spans="1:12" customHeight="1" ht="105" outlineLevel="6">
      <c r="A30" s="1"/>
      <c r="B30" s="1">
        <v>833371</v>
      </c>
      <c r="C30" s="1" t="s">
        <v>105</v>
      </c>
      <c r="D30" s="1" t="s">
        <v>106</v>
      </c>
      <c r="E30" s="2" t="s">
        <v>107</v>
      </c>
      <c r="F30" s="2" t="s">
        <v>108</v>
      </c>
      <c r="G30" s="2">
        <v>0</v>
      </c>
      <c r="H30" s="2">
        <v>0</v>
      </c>
      <c r="I30" s="1">
        <v>0</v>
      </c>
      <c r="J30" s="3" t="s">
        <v>19</v>
      </c>
      <c r="K30" s="2" t="str">
        <f>J30*15592.52</f>
        <v>0</v>
      </c>
      <c r="L30" s="5"/>
    </row>
    <row r="31" spans="1:12" customHeight="1" ht="105" outlineLevel="6">
      <c r="A31" s="1"/>
      <c r="B31" s="1">
        <v>833372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2</v>
      </c>
      <c r="H31" s="2">
        <v>0</v>
      </c>
      <c r="I31" s="1">
        <v>0</v>
      </c>
      <c r="J31" s="3" t="s">
        <v>19</v>
      </c>
      <c r="K31" s="2" t="str">
        <f>J31*19400.03</f>
        <v>0</v>
      </c>
      <c r="L31" s="5"/>
    </row>
    <row r="32" spans="1:12" customHeight="1" ht="105" outlineLevel="6">
      <c r="A32" s="1"/>
      <c r="B32" s="1">
        <v>833373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3</v>
      </c>
      <c r="H32" s="2">
        <v>0</v>
      </c>
      <c r="I32" s="1">
        <v>0</v>
      </c>
      <c r="J32" s="3" t="s">
        <v>19</v>
      </c>
      <c r="K32" s="2" t="str">
        <f>J32*20020.03</f>
        <v>0</v>
      </c>
      <c r="L32" s="5"/>
    </row>
    <row r="33" spans="1:12" customHeight="1" ht="105" outlineLevel="6">
      <c r="A33" s="1"/>
      <c r="B33" s="1">
        <v>858809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3</v>
      </c>
      <c r="H33" s="2">
        <v>0</v>
      </c>
      <c r="I33" s="1">
        <v>0</v>
      </c>
      <c r="J33" s="3" t="s">
        <v>19</v>
      </c>
      <c r="K33" s="2" t="str">
        <f>J33*31637.08</f>
        <v>0</v>
      </c>
      <c r="L33" s="5"/>
    </row>
    <row r="34" spans="1:12" customHeight="1" ht="105" outlineLevel="6">
      <c r="A34" s="1"/>
      <c r="B34" s="1">
        <v>858810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2</v>
      </c>
      <c r="H34" s="2">
        <v>0</v>
      </c>
      <c r="I34" s="1">
        <v>0</v>
      </c>
      <c r="J34" s="3" t="s">
        <v>19</v>
      </c>
      <c r="K34" s="2" t="str">
        <f>J34*12744.85</f>
        <v>0</v>
      </c>
      <c r="L34" s="5"/>
    </row>
    <row r="35" spans="1:12" customHeight="1" ht="105" outlineLevel="6">
      <c r="A35" s="1"/>
      <c r="B35" s="1">
        <v>858832</v>
      </c>
      <c r="C35" s="1" t="s">
        <v>125</v>
      </c>
      <c r="D35" s="1" t="s">
        <v>126</v>
      </c>
      <c r="E35" s="2" t="s">
        <v>127</v>
      </c>
      <c r="F35" s="2" t="s">
        <v>128</v>
      </c>
      <c r="G35" s="2">
        <v>0</v>
      </c>
      <c r="H35" s="2">
        <v>0</v>
      </c>
      <c r="I35" s="1">
        <v>0</v>
      </c>
      <c r="J35" s="3" t="s">
        <v>19</v>
      </c>
      <c r="K35" s="2" t="str">
        <f>J35*15959.23</f>
        <v>0</v>
      </c>
      <c r="L35" s="5"/>
    </row>
    <row r="36" spans="1:12" customHeight="1" ht="105" outlineLevel="6">
      <c r="A36" s="1"/>
      <c r="B36" s="1">
        <v>883378</v>
      </c>
      <c r="C36" s="1" t="s">
        <v>129</v>
      </c>
      <c r="D36" s="1" t="s">
        <v>130</v>
      </c>
      <c r="E36" s="2" t="s">
        <v>131</v>
      </c>
      <c r="F36" s="2" t="s">
        <v>132</v>
      </c>
      <c r="G36" s="2">
        <v>2</v>
      </c>
      <c r="H36" s="2">
        <v>0</v>
      </c>
      <c r="I36" s="1">
        <v>0</v>
      </c>
      <c r="J36" s="3" t="s">
        <v>19</v>
      </c>
      <c r="K36" s="2" t="str">
        <f>J36*10050.01</f>
        <v>0</v>
      </c>
      <c r="L36" s="5"/>
    </row>
    <row r="37" spans="1:12" customHeight="1" ht="105" outlineLevel="6">
      <c r="A37" s="1"/>
      <c r="B37" s="1">
        <v>883379</v>
      </c>
      <c r="C37" s="1" t="s">
        <v>133</v>
      </c>
      <c r="D37" s="1" t="s">
        <v>134</v>
      </c>
      <c r="E37" s="2" t="s">
        <v>135</v>
      </c>
      <c r="F37" s="2" t="s">
        <v>136</v>
      </c>
      <c r="G37" s="2">
        <v>2</v>
      </c>
      <c r="H37" s="2">
        <v>0</v>
      </c>
      <c r="I37" s="1">
        <v>0</v>
      </c>
      <c r="J37" s="3" t="s">
        <v>19</v>
      </c>
      <c r="K37" s="2" t="str">
        <f>J37*13691.11</f>
        <v>0</v>
      </c>
      <c r="L37" s="5"/>
    </row>
    <row r="38" spans="1:12" customHeight="1" ht="105" outlineLevel="6">
      <c r="A38" s="1"/>
      <c r="B38" s="1">
        <v>883380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2</v>
      </c>
      <c r="H38" s="2">
        <v>0</v>
      </c>
      <c r="I38" s="1">
        <v>0</v>
      </c>
      <c r="J38" s="3" t="s">
        <v>19</v>
      </c>
      <c r="K38" s="2" t="str">
        <f>J38*13527.91</f>
        <v>0</v>
      </c>
      <c r="L38" s="5"/>
    </row>
    <row r="39" spans="1:12" outlineLevel="6">
      <c r="A39" s="1"/>
      <c r="B39" s="1">
        <v>956608</v>
      </c>
      <c r="C39" s="1" t="s">
        <v>141</v>
      </c>
      <c r="D39" s="1" t="s">
        <v>142</v>
      </c>
      <c r="E39" s="2" t="s">
        <v>143</v>
      </c>
      <c r="F39" s="2" t="s">
        <v>144</v>
      </c>
      <c r="G39" s="2">
        <v>0</v>
      </c>
      <c r="H39" s="2">
        <v>0</v>
      </c>
      <c r="I39" s="1">
        <v>0</v>
      </c>
      <c r="J39" s="3" t="s">
        <v>19</v>
      </c>
      <c r="K39" s="2" t="str">
        <f>J39*24810.76</f>
        <v>0</v>
      </c>
      <c r="L39" s="5"/>
    </row>
    <row r="40" spans="1:12" outlineLevel="4">
      <c r="A40" s="10" t="s">
        <v>145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5"/>
    </row>
    <row r="41" spans="1:12" customHeight="1" ht="105" outlineLevel="6">
      <c r="A41" s="1"/>
      <c r="B41" s="1">
        <v>833356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1</v>
      </c>
      <c r="H41" s="2">
        <v>0</v>
      </c>
      <c r="I41" s="1">
        <v>0</v>
      </c>
      <c r="J41" s="3" t="s">
        <v>19</v>
      </c>
      <c r="K41" s="2" t="str">
        <f>J41*14154.77</f>
        <v>0</v>
      </c>
      <c r="L41" s="5"/>
    </row>
    <row r="42" spans="1:12" customHeight="1" ht="105" outlineLevel="6">
      <c r="A42" s="1"/>
      <c r="B42" s="1">
        <v>833357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2</v>
      </c>
      <c r="H42" s="2">
        <v>0</v>
      </c>
      <c r="I42" s="1">
        <v>0</v>
      </c>
      <c r="J42" s="3" t="s">
        <v>19</v>
      </c>
      <c r="K42" s="2" t="str">
        <f>J42*16044.30</f>
        <v>0</v>
      </c>
      <c r="L42" s="5"/>
    </row>
    <row r="43" spans="1:12" customHeight="1" ht="105" outlineLevel="6">
      <c r="A43" s="1"/>
      <c r="B43" s="1">
        <v>833358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1</v>
      </c>
      <c r="H43" s="2">
        <v>0</v>
      </c>
      <c r="I43" s="1">
        <v>0</v>
      </c>
      <c r="J43" s="3" t="s">
        <v>19</v>
      </c>
      <c r="K43" s="2" t="str">
        <f>J43*18085.07</f>
        <v>0</v>
      </c>
      <c r="L43" s="5"/>
    </row>
    <row r="44" spans="1:12" customHeight="1" ht="105" outlineLevel="6">
      <c r="A44" s="1"/>
      <c r="B44" s="1">
        <v>833359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1</v>
      </c>
      <c r="H44" s="2">
        <v>0</v>
      </c>
      <c r="I44" s="1">
        <v>0</v>
      </c>
      <c r="J44" s="3" t="s">
        <v>19</v>
      </c>
      <c r="K44" s="2" t="str">
        <f>J44*13928.84</f>
        <v>0</v>
      </c>
      <c r="L44" s="5"/>
    </row>
    <row r="45" spans="1:12" customHeight="1" ht="105" outlineLevel="6">
      <c r="A45" s="1"/>
      <c r="B45" s="1">
        <v>833360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2</v>
      </c>
      <c r="H45" s="2">
        <v>0</v>
      </c>
      <c r="I45" s="1">
        <v>0</v>
      </c>
      <c r="J45" s="3" t="s">
        <v>19</v>
      </c>
      <c r="K45" s="2" t="str">
        <f>J45*14511.03</f>
        <v>0</v>
      </c>
      <c r="L45" s="5"/>
    </row>
    <row r="46" spans="1:12" customHeight="1" ht="105" outlineLevel="6">
      <c r="A46" s="1"/>
      <c r="B46" s="1">
        <v>833361</v>
      </c>
      <c r="C46" s="1" t="s">
        <v>166</v>
      </c>
      <c r="D46" s="1" t="s">
        <v>167</v>
      </c>
      <c r="E46" s="2" t="s">
        <v>168</v>
      </c>
      <c r="F46" s="2" t="s">
        <v>169</v>
      </c>
      <c r="G46" s="2">
        <v>2</v>
      </c>
      <c r="H46" s="2">
        <v>0</v>
      </c>
      <c r="I46" s="1">
        <v>0</v>
      </c>
      <c r="J46" s="3" t="s">
        <v>19</v>
      </c>
      <c r="K46" s="2" t="str">
        <f>J46*18425.29</f>
        <v>0</v>
      </c>
      <c r="L46" s="5"/>
    </row>
    <row r="47" spans="1:12" customHeight="1" ht="105" outlineLevel="6">
      <c r="A47" s="1"/>
      <c r="B47" s="1">
        <v>833366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5</v>
      </c>
      <c r="H47" s="2">
        <v>0</v>
      </c>
      <c r="I47" s="1">
        <v>0</v>
      </c>
      <c r="J47" s="3" t="s">
        <v>19</v>
      </c>
      <c r="K47" s="2" t="str">
        <f>J47*15818.54</f>
        <v>0</v>
      </c>
      <c r="L47" s="5"/>
    </row>
    <row r="48" spans="1:12" customHeight="1" ht="105" outlineLevel="6">
      <c r="A48" s="1"/>
      <c r="B48" s="1">
        <v>833367</v>
      </c>
      <c r="C48" s="1" t="s">
        <v>174</v>
      </c>
      <c r="D48" s="1" t="s">
        <v>175</v>
      </c>
      <c r="E48" s="2" t="s">
        <v>176</v>
      </c>
      <c r="F48" s="2" t="s">
        <v>177</v>
      </c>
      <c r="G48" s="2">
        <v>3</v>
      </c>
      <c r="H48" s="2">
        <v>0</v>
      </c>
      <c r="I48" s="1">
        <v>0</v>
      </c>
      <c r="J48" s="3" t="s">
        <v>19</v>
      </c>
      <c r="K48" s="2" t="str">
        <f>J48*17582.37</f>
        <v>0</v>
      </c>
      <c r="L48" s="5"/>
    </row>
    <row r="49" spans="1:12" customHeight="1" ht="105" outlineLevel="6">
      <c r="A49" s="1"/>
      <c r="B49" s="1">
        <v>833368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3</v>
      </c>
      <c r="H49" s="2">
        <v>0</v>
      </c>
      <c r="I49" s="1">
        <v>0</v>
      </c>
      <c r="J49" s="3" t="s">
        <v>19</v>
      </c>
      <c r="K49" s="2" t="str">
        <f>J49*20018.15</f>
        <v>0</v>
      </c>
      <c r="L49" s="5"/>
    </row>
    <row r="50" spans="1:12" customHeight="1" ht="105" outlineLevel="6">
      <c r="A50" s="1"/>
      <c r="B50" s="1">
        <v>833369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3</v>
      </c>
      <c r="H50" s="2">
        <v>0</v>
      </c>
      <c r="I50" s="1">
        <v>0</v>
      </c>
      <c r="J50" s="3" t="s">
        <v>19</v>
      </c>
      <c r="K50" s="2" t="str">
        <f>J50*19541.22</f>
        <v>0</v>
      </c>
      <c r="L50" s="5"/>
    </row>
    <row r="51" spans="1:12" customHeight="1" ht="105" outlineLevel="6">
      <c r="A51" s="1"/>
      <c r="B51" s="1">
        <v>833374</v>
      </c>
      <c r="C51" s="1" t="s">
        <v>186</v>
      </c>
      <c r="D51" s="1" t="s">
        <v>187</v>
      </c>
      <c r="E51" s="2" t="s">
        <v>188</v>
      </c>
      <c r="F51" s="2" t="s">
        <v>189</v>
      </c>
      <c r="G51" s="2">
        <v>4</v>
      </c>
      <c r="H51" s="2">
        <v>0</v>
      </c>
      <c r="I51" s="1">
        <v>0</v>
      </c>
      <c r="J51" s="3" t="s">
        <v>19</v>
      </c>
      <c r="K51" s="2" t="str">
        <f>J51*13932.54</f>
        <v>0</v>
      </c>
      <c r="L51" s="5"/>
    </row>
    <row r="52" spans="1:12" customHeight="1" ht="105" outlineLevel="6">
      <c r="A52" s="1"/>
      <c r="B52" s="1">
        <v>833375</v>
      </c>
      <c r="C52" s="1" t="s">
        <v>190</v>
      </c>
      <c r="D52" s="1" t="s">
        <v>191</v>
      </c>
      <c r="E52" s="2" t="s">
        <v>192</v>
      </c>
      <c r="F52" s="2" t="s">
        <v>193</v>
      </c>
      <c r="G52" s="2">
        <v>1</v>
      </c>
      <c r="H52" s="2">
        <v>0</v>
      </c>
      <c r="I52" s="1">
        <v>0</v>
      </c>
      <c r="J52" s="3" t="s">
        <v>19</v>
      </c>
      <c r="K52" s="2" t="str">
        <f>J52*17176.16</f>
        <v>0</v>
      </c>
      <c r="L52" s="5"/>
    </row>
    <row r="53" spans="1:12" customHeight="1" ht="105" outlineLevel="6">
      <c r="A53" s="1"/>
      <c r="B53" s="1">
        <v>833376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0</v>
      </c>
      <c r="H53" s="2">
        <v>0</v>
      </c>
      <c r="I53" s="1">
        <v>0</v>
      </c>
      <c r="J53" s="3" t="s">
        <v>19</v>
      </c>
      <c r="K53" s="2" t="str">
        <f>J53*21017.66</f>
        <v>0</v>
      </c>
      <c r="L53" s="5"/>
    </row>
    <row r="54" spans="1:12" customHeight="1" ht="105" outlineLevel="6">
      <c r="A54" s="1"/>
      <c r="B54" s="1">
        <v>833377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0</v>
      </c>
      <c r="H54" s="2">
        <v>0</v>
      </c>
      <c r="I54" s="1">
        <v>0</v>
      </c>
      <c r="J54" s="3" t="s">
        <v>19</v>
      </c>
      <c r="K54" s="2" t="str">
        <f>J54*25724.02</f>
        <v>0</v>
      </c>
      <c r="L54" s="5"/>
    </row>
    <row r="55" spans="1:12" customHeight="1" ht="105" outlineLevel="6">
      <c r="A55" s="1"/>
      <c r="B55" s="1">
        <v>839072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2</v>
      </c>
      <c r="H55" s="2">
        <v>0</v>
      </c>
      <c r="I55" s="1">
        <v>0</v>
      </c>
      <c r="J55" s="3" t="s">
        <v>19</v>
      </c>
      <c r="K55" s="2" t="str">
        <f>J55*14004.02</f>
        <v>0</v>
      </c>
      <c r="L55" s="5"/>
    </row>
    <row r="56" spans="1:12" customHeight="1" ht="105" outlineLevel="6">
      <c r="A56" s="1"/>
      <c r="B56" s="1">
        <v>839073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1</v>
      </c>
      <c r="H56" s="2">
        <v>0</v>
      </c>
      <c r="I56" s="1">
        <v>0</v>
      </c>
      <c r="J56" s="3" t="s">
        <v>19</v>
      </c>
      <c r="K56" s="2" t="str">
        <f>J56*17373.92</f>
        <v>0</v>
      </c>
      <c r="L56" s="5"/>
    </row>
    <row r="57" spans="1:12" customHeight="1" ht="105" outlineLevel="6">
      <c r="A57" s="1"/>
      <c r="B57" s="1">
        <v>839074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1</v>
      </c>
      <c r="H57" s="2">
        <v>0</v>
      </c>
      <c r="I57" s="1">
        <v>0</v>
      </c>
      <c r="J57" s="3" t="s">
        <v>19</v>
      </c>
      <c r="K57" s="2" t="str">
        <f>J57*22153.09</f>
        <v>0</v>
      </c>
      <c r="L57" s="5"/>
    </row>
    <row r="58" spans="1:12" customHeight="1" ht="105" outlineLevel="6">
      <c r="A58" s="1"/>
      <c r="B58" s="1">
        <v>839075</v>
      </c>
      <c r="C58" s="1" t="s">
        <v>214</v>
      </c>
      <c r="D58" s="1" t="s">
        <v>215</v>
      </c>
      <c r="E58" s="2" t="s">
        <v>216</v>
      </c>
      <c r="F58" s="2" t="s">
        <v>197</v>
      </c>
      <c r="G58" s="2">
        <v>2</v>
      </c>
      <c r="H58" s="2">
        <v>0</v>
      </c>
      <c r="I58" s="1">
        <v>0</v>
      </c>
      <c r="J58" s="3" t="s">
        <v>19</v>
      </c>
      <c r="K58" s="2" t="str">
        <f>J58*21017.66</f>
        <v>0</v>
      </c>
      <c r="L58" s="5"/>
    </row>
    <row r="59" spans="1:12" customHeight="1" ht="105" outlineLevel="6">
      <c r="A59" s="1"/>
      <c r="B59" s="1">
        <v>839830</v>
      </c>
      <c r="C59" s="1" t="s">
        <v>217</v>
      </c>
      <c r="D59" s="1" t="s">
        <v>218</v>
      </c>
      <c r="E59" s="2" t="s">
        <v>219</v>
      </c>
      <c r="F59" s="2" t="s">
        <v>220</v>
      </c>
      <c r="G59" s="2">
        <v>0</v>
      </c>
      <c r="H59" s="2">
        <v>0</v>
      </c>
      <c r="I59" s="1">
        <v>0</v>
      </c>
      <c r="J59" s="3" t="s">
        <v>19</v>
      </c>
      <c r="K59" s="2" t="str">
        <f>J59*16134.34</f>
        <v>0</v>
      </c>
      <c r="L59" s="5"/>
    </row>
    <row r="60" spans="1:12" customHeight="1" ht="105" outlineLevel="6">
      <c r="A60" s="1"/>
      <c r="B60" s="1">
        <v>839831</v>
      </c>
      <c r="C60" s="1" t="s">
        <v>221</v>
      </c>
      <c r="D60" s="1" t="s">
        <v>222</v>
      </c>
      <c r="E60" s="2" t="s">
        <v>223</v>
      </c>
      <c r="F60" s="2" t="s">
        <v>224</v>
      </c>
      <c r="G60" s="2">
        <v>0</v>
      </c>
      <c r="H60" s="2">
        <v>0</v>
      </c>
      <c r="I60" s="1">
        <v>0</v>
      </c>
      <c r="J60" s="3" t="s">
        <v>19</v>
      </c>
      <c r="K60" s="2" t="str">
        <f>J60*33666.57</f>
        <v>0</v>
      </c>
      <c r="L60" s="5"/>
    </row>
    <row r="61" spans="1:12" customHeight="1" ht="105" outlineLevel="6">
      <c r="A61" s="1"/>
      <c r="B61" s="1">
        <v>858833</v>
      </c>
      <c r="C61" s="1" t="s">
        <v>225</v>
      </c>
      <c r="D61" s="1" t="s">
        <v>226</v>
      </c>
      <c r="E61" s="2" t="s">
        <v>227</v>
      </c>
      <c r="F61" s="2" t="s">
        <v>228</v>
      </c>
      <c r="G61" s="2">
        <v>2</v>
      </c>
      <c r="H61" s="2">
        <v>0</v>
      </c>
      <c r="I61" s="1">
        <v>0</v>
      </c>
      <c r="J61" s="3" t="s">
        <v>19</v>
      </c>
      <c r="K61" s="2" t="str">
        <f>J61*18572.97</f>
        <v>0</v>
      </c>
      <c r="L61" s="5"/>
    </row>
    <row r="62" spans="1:12" customHeight="1" ht="105" outlineLevel="6">
      <c r="A62" s="1"/>
      <c r="B62" s="1">
        <v>858834</v>
      </c>
      <c r="C62" s="1" t="s">
        <v>229</v>
      </c>
      <c r="D62" s="1" t="s">
        <v>230</v>
      </c>
      <c r="E62" s="2" t="s">
        <v>231</v>
      </c>
      <c r="F62" s="2" t="s">
        <v>232</v>
      </c>
      <c r="G62" s="2">
        <v>2</v>
      </c>
      <c r="H62" s="2">
        <v>0</v>
      </c>
      <c r="I62" s="1">
        <v>0</v>
      </c>
      <c r="J62" s="3" t="s">
        <v>19</v>
      </c>
      <c r="K62" s="2" t="str">
        <f>J62*12838.16</f>
        <v>0</v>
      </c>
      <c r="L62" s="5"/>
    </row>
    <row r="63" spans="1:12" customHeight="1" ht="105" outlineLevel="6">
      <c r="A63" s="1"/>
      <c r="B63" s="1">
        <v>858835</v>
      </c>
      <c r="C63" s="1" t="s">
        <v>233</v>
      </c>
      <c r="D63" s="1" t="s">
        <v>234</v>
      </c>
      <c r="E63" s="2" t="s">
        <v>235</v>
      </c>
      <c r="F63" s="2" t="s">
        <v>236</v>
      </c>
      <c r="G63" s="2">
        <v>3</v>
      </c>
      <c r="H63" s="2">
        <v>0</v>
      </c>
      <c r="I63" s="1">
        <v>0</v>
      </c>
      <c r="J63" s="3" t="s">
        <v>19</v>
      </c>
      <c r="K63" s="2" t="str">
        <f>J63*14910.86</f>
        <v>0</v>
      </c>
      <c r="L63" s="5"/>
    </row>
    <row r="64" spans="1:12" customHeight="1" ht="105" outlineLevel="6">
      <c r="A64" s="1"/>
      <c r="B64" s="1">
        <v>858836</v>
      </c>
      <c r="C64" s="1" t="s">
        <v>237</v>
      </c>
      <c r="D64" s="1" t="s">
        <v>238</v>
      </c>
      <c r="E64" s="2" t="s">
        <v>239</v>
      </c>
      <c r="F64" s="2" t="s">
        <v>240</v>
      </c>
      <c r="G64" s="2">
        <v>2</v>
      </c>
      <c r="H64" s="2">
        <v>0</v>
      </c>
      <c r="I64" s="1">
        <v>0</v>
      </c>
      <c r="J64" s="3" t="s">
        <v>19</v>
      </c>
      <c r="K64" s="2" t="str">
        <f>J64*16058.44</f>
        <v>0</v>
      </c>
      <c r="L64" s="5"/>
    </row>
    <row r="65" spans="1:12" customHeight="1" ht="105" outlineLevel="6">
      <c r="A65" s="1"/>
      <c r="B65" s="1">
        <v>858837</v>
      </c>
      <c r="C65" s="1" t="s">
        <v>241</v>
      </c>
      <c r="D65" s="1" t="s">
        <v>242</v>
      </c>
      <c r="E65" s="2" t="s">
        <v>243</v>
      </c>
      <c r="F65" s="2" t="s">
        <v>244</v>
      </c>
      <c r="G65" s="2">
        <v>2</v>
      </c>
      <c r="H65" s="2">
        <v>0</v>
      </c>
      <c r="I65" s="1">
        <v>0</v>
      </c>
      <c r="J65" s="3" t="s">
        <v>19</v>
      </c>
      <c r="K65" s="2" t="str">
        <f>J65*20717.11</f>
        <v>0</v>
      </c>
      <c r="L65" s="5"/>
    </row>
    <row r="66" spans="1:12" customHeight="1" ht="105" outlineLevel="6">
      <c r="A66" s="1"/>
      <c r="B66" s="1">
        <v>858838</v>
      </c>
      <c r="C66" s="1" t="s">
        <v>245</v>
      </c>
      <c r="D66" s="1" t="s">
        <v>246</v>
      </c>
      <c r="E66" s="2" t="s">
        <v>247</v>
      </c>
      <c r="F66" s="2" t="s">
        <v>248</v>
      </c>
      <c r="G66" s="2">
        <v>2</v>
      </c>
      <c r="H66" s="2">
        <v>0</v>
      </c>
      <c r="I66" s="1">
        <v>0</v>
      </c>
      <c r="J66" s="3" t="s">
        <v>19</v>
      </c>
      <c r="K66" s="2" t="str">
        <f>J66*21907.34</f>
        <v>0</v>
      </c>
      <c r="L66" s="5"/>
    </row>
    <row r="67" spans="1:12" outlineLevel="3">
      <c r="A67" s="9" t="s">
        <v>249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</row>
    <row r="68" spans="1:12" customHeight="1" ht="105" outlineLevel="5">
      <c r="A68" s="1"/>
      <c r="B68" s="1">
        <v>956599</v>
      </c>
      <c r="C68" s="1" t="s">
        <v>250</v>
      </c>
      <c r="D68" s="1" t="s">
        <v>251</v>
      </c>
      <c r="E68" s="2" t="s">
        <v>252</v>
      </c>
      <c r="F68" s="2" t="s">
        <v>253</v>
      </c>
      <c r="G68" s="2">
        <v>1</v>
      </c>
      <c r="H68" s="2">
        <v>0</v>
      </c>
      <c r="I68" s="1">
        <v>0</v>
      </c>
      <c r="J68" s="3" t="s">
        <v>19</v>
      </c>
      <c r="K68" s="2" t="str">
        <f>J68*12044.75</f>
        <v>0</v>
      </c>
      <c r="L68" s="5"/>
    </row>
    <row r="69" spans="1:12" customHeight="1" ht="105" outlineLevel="5">
      <c r="A69" s="1"/>
      <c r="B69" s="1">
        <v>956600</v>
      </c>
      <c r="C69" s="1" t="s">
        <v>254</v>
      </c>
      <c r="D69" s="1" t="s">
        <v>255</v>
      </c>
      <c r="E69" s="2" t="s">
        <v>256</v>
      </c>
      <c r="F69" s="2" t="s">
        <v>257</v>
      </c>
      <c r="G69" s="2">
        <v>1</v>
      </c>
      <c r="H69" s="2">
        <v>0</v>
      </c>
      <c r="I69" s="1">
        <v>0</v>
      </c>
      <c r="J69" s="3" t="s">
        <v>19</v>
      </c>
      <c r="K69" s="2" t="str">
        <f>J69*14116.31</f>
        <v>0</v>
      </c>
      <c r="L69" s="5"/>
    </row>
    <row r="70" spans="1:12" customHeight="1" ht="105" outlineLevel="5">
      <c r="A70" s="1"/>
      <c r="B70" s="1">
        <v>956601</v>
      </c>
      <c r="C70" s="1" t="s">
        <v>258</v>
      </c>
      <c r="D70" s="1" t="s">
        <v>259</v>
      </c>
      <c r="E70" s="2" t="s">
        <v>260</v>
      </c>
      <c r="F70" s="2" t="s">
        <v>261</v>
      </c>
      <c r="G70" s="2">
        <v>1</v>
      </c>
      <c r="H70" s="2">
        <v>0</v>
      </c>
      <c r="I70" s="1">
        <v>0</v>
      </c>
      <c r="J70" s="3" t="s">
        <v>19</v>
      </c>
      <c r="K70" s="2" t="str">
        <f>J70*17286.29</f>
        <v>0</v>
      </c>
      <c r="L70" s="5"/>
    </row>
    <row r="71" spans="1:12" customHeight="1" ht="105" outlineLevel="5">
      <c r="A71" s="1"/>
      <c r="B71" s="1">
        <v>956602</v>
      </c>
      <c r="C71" s="1" t="s">
        <v>262</v>
      </c>
      <c r="D71" s="1" t="s">
        <v>263</v>
      </c>
      <c r="E71" s="2" t="s">
        <v>264</v>
      </c>
      <c r="F71" s="2" t="s">
        <v>265</v>
      </c>
      <c r="G71" s="2">
        <v>1</v>
      </c>
      <c r="H71" s="2">
        <v>0</v>
      </c>
      <c r="I71" s="1">
        <v>0</v>
      </c>
      <c r="J71" s="3" t="s">
        <v>19</v>
      </c>
      <c r="K71" s="2" t="str">
        <f>J71*21097.25</f>
        <v>0</v>
      </c>
      <c r="L71" s="5"/>
    </row>
    <row r="72" spans="1:12" customHeight="1" ht="105" outlineLevel="5">
      <c r="A72" s="1"/>
      <c r="B72" s="1">
        <v>956603</v>
      </c>
      <c r="C72" s="1" t="s">
        <v>266</v>
      </c>
      <c r="D72" s="1" t="s">
        <v>267</v>
      </c>
      <c r="E72" s="2" t="s">
        <v>268</v>
      </c>
      <c r="F72" s="2" t="s">
        <v>269</v>
      </c>
      <c r="G72" s="2">
        <v>4</v>
      </c>
      <c r="H72" s="2">
        <v>0</v>
      </c>
      <c r="I72" s="1">
        <v>0</v>
      </c>
      <c r="J72" s="3" t="s">
        <v>19</v>
      </c>
      <c r="K72" s="2" t="str">
        <f>J72*10324.69</f>
        <v>0</v>
      </c>
      <c r="L72" s="5"/>
    </row>
    <row r="73" spans="1:12" customHeight="1" ht="105" outlineLevel="5">
      <c r="A73" s="1"/>
      <c r="B73" s="1">
        <v>956604</v>
      </c>
      <c r="C73" s="1" t="s">
        <v>270</v>
      </c>
      <c r="D73" s="1" t="s">
        <v>271</v>
      </c>
      <c r="E73" s="2" t="s">
        <v>272</v>
      </c>
      <c r="F73" s="2" t="s">
        <v>273</v>
      </c>
      <c r="G73" s="2">
        <v>3</v>
      </c>
      <c r="H73" s="2">
        <v>0</v>
      </c>
      <c r="I73" s="1">
        <v>0</v>
      </c>
      <c r="J73" s="3" t="s">
        <v>19</v>
      </c>
      <c r="K73" s="2" t="str">
        <f>J73*12337.64</f>
        <v>0</v>
      </c>
      <c r="L73" s="5"/>
    </row>
    <row r="74" spans="1:12" customHeight="1" ht="105" outlineLevel="5">
      <c r="A74" s="1"/>
      <c r="B74" s="1">
        <v>956605</v>
      </c>
      <c r="C74" s="1" t="s">
        <v>274</v>
      </c>
      <c r="D74" s="1" t="s">
        <v>275</v>
      </c>
      <c r="E74" s="2" t="s">
        <v>276</v>
      </c>
      <c r="F74" s="2" t="s">
        <v>277</v>
      </c>
      <c r="G74" s="2">
        <v>2</v>
      </c>
      <c r="H74" s="2">
        <v>0</v>
      </c>
      <c r="I74" s="1">
        <v>0</v>
      </c>
      <c r="J74" s="3" t="s">
        <v>19</v>
      </c>
      <c r="K74" s="2" t="str">
        <f>J74*15884.14</f>
        <v>0</v>
      </c>
      <c r="L74" s="5"/>
    </row>
    <row r="75" spans="1:12" customHeight="1" ht="105" outlineLevel="5">
      <c r="A75" s="1"/>
      <c r="B75" s="1">
        <v>956606</v>
      </c>
      <c r="C75" s="1" t="s">
        <v>278</v>
      </c>
      <c r="D75" s="1" t="s">
        <v>279</v>
      </c>
      <c r="E75" s="2" t="s">
        <v>280</v>
      </c>
      <c r="F75" s="2" t="s">
        <v>281</v>
      </c>
      <c r="G75" s="2">
        <v>1</v>
      </c>
      <c r="H75" s="2">
        <v>0</v>
      </c>
      <c r="I75" s="1">
        <v>0</v>
      </c>
      <c r="J75" s="3" t="s">
        <v>19</v>
      </c>
      <c r="K75" s="2" t="str">
        <f>J75*19482.62</f>
        <v>0</v>
      </c>
      <c r="L75" s="5"/>
    </row>
    <row r="76" spans="1:12" outlineLevel="5">
      <c r="A76" s="1"/>
      <c r="B76" s="1">
        <v>956607</v>
      </c>
      <c r="C76" s="1" t="s">
        <v>282</v>
      </c>
      <c r="D76" s="1" t="s">
        <v>283</v>
      </c>
      <c r="E76" s="2" t="s">
        <v>284</v>
      </c>
      <c r="F76" s="2" t="s">
        <v>285</v>
      </c>
      <c r="G76" s="2">
        <v>1</v>
      </c>
      <c r="H76" s="2">
        <v>0</v>
      </c>
      <c r="I76" s="1">
        <v>0</v>
      </c>
      <c r="J76" s="3" t="s">
        <v>19</v>
      </c>
      <c r="K76" s="2" t="str">
        <f>J76*22800.96</f>
        <v>0</v>
      </c>
      <c r="L76" s="5"/>
    </row>
    <row r="77" spans="1:12" outlineLevel="5">
      <c r="A77" s="1"/>
      <c r="B77" s="1">
        <v>956609</v>
      </c>
      <c r="C77" s="1" t="s">
        <v>286</v>
      </c>
      <c r="D77" s="1" t="s">
        <v>287</v>
      </c>
      <c r="E77" s="2" t="s">
        <v>288</v>
      </c>
      <c r="F77" s="2" t="s">
        <v>289</v>
      </c>
      <c r="G77" s="2">
        <v>5</v>
      </c>
      <c r="H77" s="2">
        <v>0</v>
      </c>
      <c r="I77" s="1">
        <v>0</v>
      </c>
      <c r="J77" s="3" t="s">
        <v>19</v>
      </c>
      <c r="K77" s="2" t="str">
        <f>J77*10379.56</f>
        <v>0</v>
      </c>
      <c r="L77" s="5"/>
    </row>
    <row r="78" spans="1:12" customHeight="1" ht="105" outlineLevel="5">
      <c r="A78" s="1"/>
      <c r="B78" s="1">
        <v>956610</v>
      </c>
      <c r="C78" s="1" t="s">
        <v>290</v>
      </c>
      <c r="D78" s="1" t="s">
        <v>291</v>
      </c>
      <c r="E78" s="2" t="s">
        <v>268</v>
      </c>
      <c r="F78" s="2" t="s">
        <v>292</v>
      </c>
      <c r="G78" s="2">
        <v>3</v>
      </c>
      <c r="H78" s="2">
        <v>0</v>
      </c>
      <c r="I78" s="1">
        <v>0</v>
      </c>
      <c r="J78" s="3" t="s">
        <v>19</v>
      </c>
      <c r="K78" s="2" t="str">
        <f>J78*11118.90</f>
        <v>0</v>
      </c>
      <c r="L78" s="5"/>
    </row>
    <row r="79" spans="1:12" customHeight="1" ht="105" outlineLevel="5">
      <c r="A79" s="1"/>
      <c r="B79" s="1">
        <v>956611</v>
      </c>
      <c r="C79" s="1" t="s">
        <v>293</v>
      </c>
      <c r="D79" s="1" t="s">
        <v>294</v>
      </c>
      <c r="E79" s="2" t="s">
        <v>272</v>
      </c>
      <c r="F79" s="2" t="s">
        <v>295</v>
      </c>
      <c r="G79" s="2">
        <v>2</v>
      </c>
      <c r="H79" s="2">
        <v>0</v>
      </c>
      <c r="I79" s="1">
        <v>0</v>
      </c>
      <c r="J79" s="3" t="s">
        <v>19</v>
      </c>
      <c r="K79" s="2" t="str">
        <f>J79*13131.85</f>
        <v>0</v>
      </c>
      <c r="L79" s="5"/>
    </row>
    <row r="80" spans="1:12" customHeight="1" ht="105" outlineLevel="5">
      <c r="A80" s="1"/>
      <c r="B80" s="1">
        <v>956612</v>
      </c>
      <c r="C80" s="1" t="s">
        <v>296</v>
      </c>
      <c r="D80" s="1" t="s">
        <v>297</v>
      </c>
      <c r="E80" s="2" t="s">
        <v>276</v>
      </c>
      <c r="F80" s="2" t="s">
        <v>298</v>
      </c>
      <c r="G80" s="2">
        <v>3</v>
      </c>
      <c r="H80" s="2">
        <v>0</v>
      </c>
      <c r="I80" s="1">
        <v>0</v>
      </c>
      <c r="J80" s="3" t="s">
        <v>19</v>
      </c>
      <c r="K80" s="2" t="str">
        <f>J80*16675.46</f>
        <v>0</v>
      </c>
      <c r="L80" s="5"/>
    </row>
    <row r="81" spans="1:12" customHeight="1" ht="105" outlineLevel="5">
      <c r="A81" s="1"/>
      <c r="B81" s="1">
        <v>956613</v>
      </c>
      <c r="C81" s="1" t="s">
        <v>299</v>
      </c>
      <c r="D81" s="1" t="s">
        <v>300</v>
      </c>
      <c r="E81" s="2" t="s">
        <v>280</v>
      </c>
      <c r="F81" s="2" t="s">
        <v>301</v>
      </c>
      <c r="G81" s="2">
        <v>2</v>
      </c>
      <c r="H81" s="2">
        <v>0</v>
      </c>
      <c r="I81" s="1">
        <v>0</v>
      </c>
      <c r="J81" s="3" t="s">
        <v>19</v>
      </c>
      <c r="K81" s="2" t="str">
        <f>J81*20276.82</f>
        <v>0</v>
      </c>
      <c r="L81" s="5"/>
    </row>
    <row r="82" spans="1:12" customHeight="1" ht="105" outlineLevel="5">
      <c r="A82" s="1"/>
      <c r="B82" s="1">
        <v>956614</v>
      </c>
      <c r="C82" s="1" t="s">
        <v>302</v>
      </c>
      <c r="D82" s="1" t="s">
        <v>303</v>
      </c>
      <c r="E82" s="2" t="s">
        <v>284</v>
      </c>
      <c r="F82" s="2" t="s">
        <v>304</v>
      </c>
      <c r="G82" s="2">
        <v>1</v>
      </c>
      <c r="H82" s="2">
        <v>0</v>
      </c>
      <c r="I82" s="1">
        <v>0</v>
      </c>
      <c r="J82" s="3" t="s">
        <v>19</v>
      </c>
      <c r="K82" s="2" t="str">
        <f>J82*23595.16</f>
        <v>0</v>
      </c>
      <c r="L82" s="5"/>
    </row>
    <row r="83" spans="1:12" outlineLevel="5">
      <c r="A83" s="1"/>
      <c r="B83" s="1">
        <v>956615</v>
      </c>
      <c r="C83" s="1" t="s">
        <v>305</v>
      </c>
      <c r="D83" s="1" t="s">
        <v>306</v>
      </c>
      <c r="E83" s="2" t="s">
        <v>307</v>
      </c>
      <c r="F83" s="2" t="s">
        <v>308</v>
      </c>
      <c r="G83" s="2">
        <v>0</v>
      </c>
      <c r="H83" s="2">
        <v>0</v>
      </c>
      <c r="I83" s="1">
        <v>0</v>
      </c>
      <c r="J83" s="3" t="s">
        <v>19</v>
      </c>
      <c r="K83" s="2" t="str">
        <f>J83*9920.37</f>
        <v>0</v>
      </c>
      <c r="L83" s="5"/>
    </row>
    <row r="84" spans="1:12" customHeight="1" ht="105" outlineLevel="5">
      <c r="A84" s="1"/>
      <c r="B84" s="1">
        <v>956616</v>
      </c>
      <c r="C84" s="1" t="s">
        <v>309</v>
      </c>
      <c r="D84" s="1" t="s">
        <v>310</v>
      </c>
      <c r="E84" s="2" t="s">
        <v>311</v>
      </c>
      <c r="F84" s="2" t="s">
        <v>312</v>
      </c>
      <c r="G84" s="2">
        <v>3</v>
      </c>
      <c r="H84" s="2">
        <v>0</v>
      </c>
      <c r="I84" s="1">
        <v>0</v>
      </c>
      <c r="J84" s="3" t="s">
        <v>19</v>
      </c>
      <c r="K84" s="2" t="str">
        <f>J84*12138.37</f>
        <v>0</v>
      </c>
      <c r="L84" s="5"/>
    </row>
    <row r="85" spans="1:12" customHeight="1" ht="105" outlineLevel="5">
      <c r="A85" s="1"/>
      <c r="B85" s="1">
        <v>956617</v>
      </c>
      <c r="C85" s="1" t="s">
        <v>313</v>
      </c>
      <c r="D85" s="1" t="s">
        <v>314</v>
      </c>
      <c r="E85" s="2" t="s">
        <v>315</v>
      </c>
      <c r="F85" s="2" t="s">
        <v>316</v>
      </c>
      <c r="G85" s="2">
        <v>3</v>
      </c>
      <c r="H85" s="2">
        <v>0</v>
      </c>
      <c r="I85" s="1">
        <v>0</v>
      </c>
      <c r="J85" s="3" t="s">
        <v>19</v>
      </c>
      <c r="K85" s="2" t="str">
        <f>J85*14789.58</f>
        <v>0</v>
      </c>
      <c r="L85" s="5"/>
    </row>
    <row r="86" spans="1:12" customHeight="1" ht="105" outlineLevel="5">
      <c r="A86" s="1"/>
      <c r="B86" s="1">
        <v>956618</v>
      </c>
      <c r="C86" s="1" t="s">
        <v>317</v>
      </c>
      <c r="D86" s="1" t="s">
        <v>318</v>
      </c>
      <c r="E86" s="2" t="s">
        <v>319</v>
      </c>
      <c r="F86" s="2" t="s">
        <v>320</v>
      </c>
      <c r="G86" s="2">
        <v>2</v>
      </c>
      <c r="H86" s="2">
        <v>0</v>
      </c>
      <c r="I86" s="1">
        <v>0</v>
      </c>
      <c r="J86" s="3" t="s">
        <v>19</v>
      </c>
      <c r="K86" s="2" t="str">
        <f>J86*17810.45</f>
        <v>0</v>
      </c>
      <c r="L86" s="5"/>
    </row>
    <row r="87" spans="1:12" customHeight="1" ht="105" outlineLevel="5">
      <c r="A87" s="1"/>
      <c r="B87" s="1">
        <v>956619</v>
      </c>
      <c r="C87" s="1" t="s">
        <v>321</v>
      </c>
      <c r="D87" s="1" t="s">
        <v>322</v>
      </c>
      <c r="E87" s="2" t="s">
        <v>323</v>
      </c>
      <c r="F87" s="2" t="s">
        <v>324</v>
      </c>
      <c r="G87" s="2">
        <v>1</v>
      </c>
      <c r="H87" s="2">
        <v>0</v>
      </c>
      <c r="I87" s="1">
        <v>0</v>
      </c>
      <c r="J87" s="3" t="s">
        <v>19</v>
      </c>
      <c r="K87" s="2" t="str">
        <f>J87*21639.97</f>
        <v>0</v>
      </c>
      <c r="L87" s="5"/>
    </row>
    <row r="88" spans="1:12" outlineLevel="3">
      <c r="A88" s="9" t="s">
        <v>325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5"/>
    </row>
    <row r="89" spans="1:12" outlineLevel="4">
      <c r="A89" s="10" t="s">
        <v>326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5"/>
    </row>
    <row r="90" spans="1:12" outlineLevel="6">
      <c r="A90" s="1"/>
      <c r="B90" s="1">
        <v>958529</v>
      </c>
      <c r="C90" s="1" t="s">
        <v>327</v>
      </c>
      <c r="D90" s="1">
        <v>89093</v>
      </c>
      <c r="E90" s="2" t="s">
        <v>328</v>
      </c>
      <c r="F90" s="2" t="s">
        <v>329</v>
      </c>
      <c r="G90" s="2">
        <v>0</v>
      </c>
      <c r="H90" s="2">
        <v>0</v>
      </c>
      <c r="I90" s="1">
        <v>0</v>
      </c>
      <c r="J90" s="3" t="s">
        <v>19</v>
      </c>
      <c r="K90" s="2" t="str">
        <f>J90*17927.00</f>
        <v>0</v>
      </c>
      <c r="L90" s="5"/>
    </row>
    <row r="91" spans="1:12" outlineLevel="6">
      <c r="A91" s="1"/>
      <c r="B91" s="1">
        <v>958530</v>
      </c>
      <c r="C91" s="1" t="s">
        <v>330</v>
      </c>
      <c r="D91" s="1">
        <v>96684</v>
      </c>
      <c r="E91" s="2" t="s">
        <v>331</v>
      </c>
      <c r="F91" s="2" t="s">
        <v>332</v>
      </c>
      <c r="G91" s="2">
        <v>0</v>
      </c>
      <c r="H91" s="2">
        <v>0</v>
      </c>
      <c r="I91" s="1">
        <v>0</v>
      </c>
      <c r="J91" s="3" t="s">
        <v>19</v>
      </c>
      <c r="K91" s="2" t="str">
        <f>J91*21125.00</f>
        <v>0</v>
      </c>
      <c r="L91" s="5"/>
    </row>
    <row r="92" spans="1:12" outlineLevel="6">
      <c r="A92" s="1"/>
      <c r="B92" s="1">
        <v>958531</v>
      </c>
      <c r="C92" s="1" t="s">
        <v>333</v>
      </c>
      <c r="D92" s="1">
        <v>25185</v>
      </c>
      <c r="E92" s="2" t="s">
        <v>334</v>
      </c>
      <c r="F92" s="2" t="s">
        <v>335</v>
      </c>
      <c r="G92" s="2">
        <v>0</v>
      </c>
      <c r="H92" s="2">
        <v>0</v>
      </c>
      <c r="I92" s="1">
        <v>0</v>
      </c>
      <c r="J92" s="3" t="s">
        <v>19</v>
      </c>
      <c r="K92" s="2" t="str">
        <f>J92*22612.00</f>
        <v>0</v>
      </c>
      <c r="L92" s="5"/>
    </row>
    <row r="93" spans="1:12" outlineLevel="6">
      <c r="A93" s="1"/>
      <c r="B93" s="1">
        <v>958532</v>
      </c>
      <c r="C93" s="1" t="s">
        <v>336</v>
      </c>
      <c r="D93" s="1">
        <v>10501</v>
      </c>
      <c r="E93" s="2" t="s">
        <v>337</v>
      </c>
      <c r="F93" s="2" t="s">
        <v>338</v>
      </c>
      <c r="G93" s="2">
        <v>0</v>
      </c>
      <c r="H93" s="2">
        <v>0</v>
      </c>
      <c r="I93" s="1">
        <v>0</v>
      </c>
      <c r="J93" s="3" t="s">
        <v>19</v>
      </c>
      <c r="K93" s="2" t="str">
        <f>J93*19224.00</f>
        <v>0</v>
      </c>
      <c r="L93" s="5"/>
    </row>
    <row r="94" spans="1:12" outlineLevel="6">
      <c r="A94" s="1"/>
      <c r="B94" s="1">
        <v>958533</v>
      </c>
      <c r="C94" s="1" t="s">
        <v>339</v>
      </c>
      <c r="D94" s="1">
        <v>85390</v>
      </c>
      <c r="E94" s="2" t="s">
        <v>340</v>
      </c>
      <c r="F94" s="2" t="s">
        <v>341</v>
      </c>
      <c r="G94" s="2">
        <v>0</v>
      </c>
      <c r="H94" s="2">
        <v>0</v>
      </c>
      <c r="I94" s="1">
        <v>0</v>
      </c>
      <c r="J94" s="3" t="s">
        <v>19</v>
      </c>
      <c r="K94" s="2" t="str">
        <f>J94*22233.00</f>
        <v>0</v>
      </c>
      <c r="L94" s="5"/>
    </row>
    <row r="95" spans="1:12" outlineLevel="6">
      <c r="A95" s="1"/>
      <c r="B95" s="1">
        <v>958534</v>
      </c>
      <c r="C95" s="1" t="s">
        <v>342</v>
      </c>
      <c r="D95" s="1">
        <v>43341</v>
      </c>
      <c r="E95" s="2" t="s">
        <v>343</v>
      </c>
      <c r="F95" s="2" t="s">
        <v>344</v>
      </c>
      <c r="G95" s="2">
        <v>0</v>
      </c>
      <c r="H95" s="2">
        <v>0</v>
      </c>
      <c r="I95" s="1">
        <v>0</v>
      </c>
      <c r="J95" s="3" t="s">
        <v>19</v>
      </c>
      <c r="K95" s="2" t="str">
        <f>J95*25352.00</f>
        <v>0</v>
      </c>
      <c r="L95" s="5"/>
    </row>
    <row r="96" spans="1:12" outlineLevel="4">
      <c r="A96" s="10" t="s">
        <v>345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5"/>
    </row>
    <row r="97" spans="1:12" outlineLevel="6">
      <c r="A97" s="1"/>
      <c r="B97" s="1">
        <v>958535</v>
      </c>
      <c r="C97" s="1" t="s">
        <v>346</v>
      </c>
      <c r="D97" s="1">
        <v>74584</v>
      </c>
      <c r="E97" s="2" t="s">
        <v>347</v>
      </c>
      <c r="F97" s="2" t="s">
        <v>348</v>
      </c>
      <c r="G97" s="2">
        <v>0</v>
      </c>
      <c r="H97" s="2">
        <v>0</v>
      </c>
      <c r="I97" s="1">
        <v>0</v>
      </c>
      <c r="J97" s="3" t="s">
        <v>19</v>
      </c>
      <c r="K97" s="2" t="str">
        <f>J97*9623.00</f>
        <v>0</v>
      </c>
      <c r="L97" s="5"/>
    </row>
    <row r="98" spans="1:12" outlineLevel="6">
      <c r="A98" s="1"/>
      <c r="B98" s="1">
        <v>958536</v>
      </c>
      <c r="C98" s="1" t="s">
        <v>349</v>
      </c>
      <c r="D98" s="1">
        <v>31198</v>
      </c>
      <c r="E98" s="2" t="s">
        <v>350</v>
      </c>
      <c r="F98" s="2" t="s">
        <v>351</v>
      </c>
      <c r="G98" s="2">
        <v>0</v>
      </c>
      <c r="H98" s="2">
        <v>0</v>
      </c>
      <c r="I98" s="1">
        <v>0</v>
      </c>
      <c r="J98" s="3" t="s">
        <v>19</v>
      </c>
      <c r="K98" s="2" t="str">
        <f>J98*10098.00</f>
        <v>0</v>
      </c>
      <c r="L98" s="5"/>
    </row>
    <row r="99" spans="1:12" outlineLevel="6">
      <c r="A99" s="1"/>
      <c r="B99" s="1">
        <v>958537</v>
      </c>
      <c r="C99" s="1" t="s">
        <v>352</v>
      </c>
      <c r="D99" s="1">
        <v>10720</v>
      </c>
      <c r="E99" s="2" t="s">
        <v>353</v>
      </c>
      <c r="F99" s="2" t="s">
        <v>354</v>
      </c>
      <c r="G99" s="2">
        <v>0</v>
      </c>
      <c r="H99" s="2">
        <v>0</v>
      </c>
      <c r="I99" s="1">
        <v>0</v>
      </c>
      <c r="J99" s="3" t="s">
        <v>19</v>
      </c>
      <c r="K99" s="2" t="str">
        <f>J99*11288.00</f>
        <v>0</v>
      </c>
      <c r="L99" s="5"/>
    </row>
    <row r="100" spans="1:12" outlineLevel="6">
      <c r="A100" s="1"/>
      <c r="B100" s="1">
        <v>958538</v>
      </c>
      <c r="C100" s="1" t="s">
        <v>355</v>
      </c>
      <c r="D100" s="1">
        <v>89173</v>
      </c>
      <c r="E100" s="2" t="s">
        <v>356</v>
      </c>
      <c r="F100" s="2" t="s">
        <v>357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J100*12891.00</f>
        <v>0</v>
      </c>
      <c r="L100" s="5"/>
    </row>
    <row r="101" spans="1:12" outlineLevel="6">
      <c r="A101" s="1"/>
      <c r="B101" s="1">
        <v>958539</v>
      </c>
      <c r="C101" s="1" t="s">
        <v>358</v>
      </c>
      <c r="D101" s="1">
        <v>37238</v>
      </c>
      <c r="E101" s="2" t="s">
        <v>359</v>
      </c>
      <c r="F101" s="2" t="s">
        <v>360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J101*18477.00</f>
        <v>0</v>
      </c>
      <c r="L101" s="5"/>
    </row>
    <row r="102" spans="1:12" outlineLevel="6">
      <c r="A102" s="1"/>
      <c r="B102" s="1">
        <v>958540</v>
      </c>
      <c r="C102" s="1" t="s">
        <v>361</v>
      </c>
      <c r="D102" s="1">
        <v>77471</v>
      </c>
      <c r="E102" s="2" t="s">
        <v>362</v>
      </c>
      <c r="F102" s="2" t="s">
        <v>363</v>
      </c>
      <c r="G102" s="2">
        <v>0</v>
      </c>
      <c r="H102" s="2">
        <v>0</v>
      </c>
      <c r="I102" s="1">
        <v>0</v>
      </c>
      <c r="J102" s="3" t="s">
        <v>19</v>
      </c>
      <c r="K102" s="2" t="str">
        <f>J102*22524.00</f>
        <v>0</v>
      </c>
      <c r="L102" s="5"/>
    </row>
    <row r="103" spans="1:12" outlineLevel="6">
      <c r="A103" s="1"/>
      <c r="B103" s="1">
        <v>958541</v>
      </c>
      <c r="C103" s="1" t="s">
        <v>364</v>
      </c>
      <c r="D103" s="1">
        <v>61478</v>
      </c>
      <c r="E103" s="2" t="s">
        <v>365</v>
      </c>
      <c r="F103" s="2" t="s">
        <v>366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J103*11816.00</f>
        <v>0</v>
      </c>
      <c r="L103" s="5"/>
    </row>
    <row r="104" spans="1:12" outlineLevel="6">
      <c r="A104" s="1"/>
      <c r="B104" s="1">
        <v>958542</v>
      </c>
      <c r="C104" s="1" t="s">
        <v>367</v>
      </c>
      <c r="D104" s="1">
        <v>59578</v>
      </c>
      <c r="E104" s="2" t="s">
        <v>368</v>
      </c>
      <c r="F104" s="2" t="s">
        <v>369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J104*14579.00</f>
        <v>0</v>
      </c>
      <c r="L104" s="5"/>
    </row>
    <row r="105" spans="1:12" outlineLevel="6">
      <c r="A105" s="1"/>
      <c r="B105" s="1">
        <v>958543</v>
      </c>
      <c r="C105" s="1" t="s">
        <v>370</v>
      </c>
      <c r="D105" s="1">
        <v>32906</v>
      </c>
      <c r="E105" s="2" t="s">
        <v>371</v>
      </c>
      <c r="F105" s="2" t="s">
        <v>372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J105*19518.00</f>
        <v>0</v>
      </c>
      <c r="L105" s="5"/>
    </row>
    <row r="106" spans="1:12" outlineLevel="6">
      <c r="A106" s="1"/>
      <c r="B106" s="1">
        <v>958544</v>
      </c>
      <c r="C106" s="1" t="s">
        <v>373</v>
      </c>
      <c r="D106" s="1">
        <v>38974</v>
      </c>
      <c r="E106" s="2" t="s">
        <v>374</v>
      </c>
      <c r="F106" s="2" t="s">
        <v>375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J106*19057.00</f>
        <v>0</v>
      </c>
      <c r="L106" s="5"/>
    </row>
    <row r="107" spans="1:12" outlineLevel="6">
      <c r="A107" s="1"/>
      <c r="B107" s="1">
        <v>958545</v>
      </c>
      <c r="C107" s="1" t="s">
        <v>376</v>
      </c>
      <c r="D107" s="1">
        <v>28410</v>
      </c>
      <c r="E107" s="2" t="s">
        <v>377</v>
      </c>
      <c r="F107" s="2" t="s">
        <v>378</v>
      </c>
      <c r="G107" s="2">
        <v>0</v>
      </c>
      <c r="H107" s="2">
        <v>0</v>
      </c>
      <c r="I107" s="1">
        <v>0</v>
      </c>
      <c r="J107" s="3" t="s">
        <v>19</v>
      </c>
      <c r="K107" s="2" t="str">
        <f>J107*23880.00</f>
        <v>0</v>
      </c>
      <c r="L107" s="5"/>
    </row>
    <row r="108" spans="1:12" outlineLevel="6">
      <c r="A108" s="1"/>
      <c r="B108" s="1">
        <v>958546</v>
      </c>
      <c r="C108" s="1" t="s">
        <v>379</v>
      </c>
      <c r="D108" s="1">
        <v>83595</v>
      </c>
      <c r="E108" s="2" t="s">
        <v>380</v>
      </c>
      <c r="F108" s="2" t="s">
        <v>381</v>
      </c>
      <c r="G108" s="2">
        <v>0</v>
      </c>
      <c r="H108" s="2">
        <v>0</v>
      </c>
      <c r="I108" s="1">
        <v>0</v>
      </c>
      <c r="J108" s="3" t="s">
        <v>19</v>
      </c>
      <c r="K108" s="2" t="str">
        <f>J108*23354.00</f>
        <v>0</v>
      </c>
      <c r="L108" s="5"/>
    </row>
    <row r="109" spans="1:12" outlineLevel="6">
      <c r="A109" s="1"/>
      <c r="B109" s="1">
        <v>958547</v>
      </c>
      <c r="C109" s="1" t="s">
        <v>382</v>
      </c>
      <c r="D109" s="1">
        <v>21728</v>
      </c>
      <c r="E109" s="2" t="s">
        <v>383</v>
      </c>
      <c r="F109" s="2" t="s">
        <v>384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J109*12847.00</f>
        <v>0</v>
      </c>
      <c r="L109" s="5"/>
    </row>
    <row r="110" spans="1:12" outlineLevel="6">
      <c r="A110" s="1"/>
      <c r="B110" s="1">
        <v>958548</v>
      </c>
      <c r="C110" s="1" t="s">
        <v>385</v>
      </c>
      <c r="D110" s="1">
        <v>81499</v>
      </c>
      <c r="E110" s="2" t="s">
        <v>386</v>
      </c>
      <c r="F110" s="2" t="s">
        <v>387</v>
      </c>
      <c r="G110" s="2">
        <v>0</v>
      </c>
      <c r="H110" s="2">
        <v>0</v>
      </c>
      <c r="I110" s="1">
        <v>0</v>
      </c>
      <c r="J110" s="3" t="s">
        <v>19</v>
      </c>
      <c r="K110" s="2" t="str">
        <f>J110*15907.00</f>
        <v>0</v>
      </c>
      <c r="L110" s="5"/>
    </row>
    <row r="111" spans="1:12" outlineLevel="6">
      <c r="A111" s="1"/>
      <c r="B111" s="1">
        <v>958549</v>
      </c>
      <c r="C111" s="1" t="s">
        <v>388</v>
      </c>
      <c r="D111" s="1">
        <v>15499</v>
      </c>
      <c r="E111" s="2" t="s">
        <v>389</v>
      </c>
      <c r="F111" s="2" t="s">
        <v>390</v>
      </c>
      <c r="G111" s="2">
        <v>0</v>
      </c>
      <c r="H111" s="2">
        <v>0</v>
      </c>
      <c r="I111" s="1">
        <v>0</v>
      </c>
      <c r="J111" s="3" t="s">
        <v>19</v>
      </c>
      <c r="K111" s="2" t="str">
        <f>J111*14517.00</f>
        <v>0</v>
      </c>
      <c r="L111" s="5"/>
    </row>
    <row r="112" spans="1:12" outlineLevel="6">
      <c r="A112" s="1"/>
      <c r="B112" s="1">
        <v>958550</v>
      </c>
      <c r="C112" s="1" t="s">
        <v>391</v>
      </c>
      <c r="D112" s="1">
        <v>24874</v>
      </c>
      <c r="E112" s="2" t="s">
        <v>392</v>
      </c>
      <c r="F112" s="2" t="s">
        <v>393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J112*18245.00</f>
        <v>0</v>
      </c>
      <c r="L112" s="5"/>
    </row>
    <row r="113" spans="1:12" outlineLevel="6">
      <c r="A113" s="1"/>
      <c r="B113" s="1">
        <v>958551</v>
      </c>
      <c r="C113" s="1" t="s">
        <v>394</v>
      </c>
      <c r="D113" s="1">
        <v>41798</v>
      </c>
      <c r="E113" s="2" t="s">
        <v>395</v>
      </c>
      <c r="F113" s="2" t="s">
        <v>396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J113*16659.00</f>
        <v>0</v>
      </c>
      <c r="L113" s="5"/>
    </row>
    <row r="114" spans="1:12" outlineLevel="6">
      <c r="A114" s="1"/>
      <c r="B114" s="1">
        <v>958552</v>
      </c>
      <c r="C114" s="1" t="s">
        <v>397</v>
      </c>
      <c r="D114" s="1">
        <v>73277</v>
      </c>
      <c r="E114" s="2" t="s">
        <v>398</v>
      </c>
      <c r="F114" s="2" t="s">
        <v>399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J114*21165.00</f>
        <v>0</v>
      </c>
      <c r="L114" s="5"/>
    </row>
    <row r="115" spans="1:12" outlineLevel="6">
      <c r="A115" s="1"/>
      <c r="B115" s="1">
        <v>958553</v>
      </c>
      <c r="C115" s="1" t="s">
        <v>400</v>
      </c>
      <c r="D115" s="1">
        <v>14501</v>
      </c>
      <c r="E115" s="2" t="s">
        <v>401</v>
      </c>
      <c r="F115" s="2" t="s">
        <v>402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J115*21510.00</f>
        <v>0</v>
      </c>
      <c r="L115" s="5"/>
    </row>
    <row r="116" spans="1:12" outlineLevel="6">
      <c r="A116" s="1"/>
      <c r="B116" s="1">
        <v>958554</v>
      </c>
      <c r="C116" s="1" t="s">
        <v>403</v>
      </c>
      <c r="D116" s="1">
        <v>17332</v>
      </c>
      <c r="E116" s="2" t="s">
        <v>404</v>
      </c>
      <c r="F116" s="2" t="s">
        <v>405</v>
      </c>
      <c r="G116" s="2">
        <v>0</v>
      </c>
      <c r="H116" s="2">
        <v>0</v>
      </c>
      <c r="I116" s="1">
        <v>0</v>
      </c>
      <c r="J116" s="3" t="s">
        <v>19</v>
      </c>
      <c r="K116" s="2" t="str">
        <f>J116*29388.00</f>
        <v>0</v>
      </c>
      <c r="L116" s="5"/>
    </row>
    <row r="117" spans="1:12" outlineLevel="6">
      <c r="A117" s="1"/>
      <c r="B117" s="1">
        <v>958555</v>
      </c>
      <c r="C117" s="1" t="s">
        <v>406</v>
      </c>
      <c r="D117" s="1">
        <v>38019</v>
      </c>
      <c r="E117" s="2" t="s">
        <v>407</v>
      </c>
      <c r="F117" s="2" t="s">
        <v>408</v>
      </c>
      <c r="G117" s="2">
        <v>0</v>
      </c>
      <c r="H117" s="2">
        <v>0</v>
      </c>
      <c r="I117" s="1">
        <v>0</v>
      </c>
      <c r="J117" s="3" t="s">
        <v>19</v>
      </c>
      <c r="K117" s="2" t="str">
        <f>J117*26480.00</f>
        <v>0</v>
      </c>
      <c r="L117" s="5"/>
    </row>
    <row r="118" spans="1:12" outlineLevel="6">
      <c r="A118" s="1"/>
      <c r="B118" s="1">
        <v>958556</v>
      </c>
      <c r="C118" s="1" t="s">
        <v>409</v>
      </c>
      <c r="D118" s="1">
        <v>27958</v>
      </c>
      <c r="E118" s="2" t="s">
        <v>410</v>
      </c>
      <c r="F118" s="2" t="s">
        <v>411</v>
      </c>
      <c r="G118" s="2">
        <v>0</v>
      </c>
      <c r="H118" s="2">
        <v>0</v>
      </c>
      <c r="I118" s="1">
        <v>0</v>
      </c>
      <c r="J118" s="3" t="s">
        <v>19</v>
      </c>
      <c r="K118" s="2" t="str">
        <f>J118*16537.00</f>
        <v>0</v>
      </c>
      <c r="L118" s="5"/>
    </row>
    <row r="119" spans="1:12" outlineLevel="6">
      <c r="A119" s="1"/>
      <c r="B119" s="1">
        <v>958557</v>
      </c>
      <c r="C119" s="1" t="s">
        <v>412</v>
      </c>
      <c r="D119" s="1">
        <v>67076</v>
      </c>
      <c r="E119" s="2" t="s">
        <v>413</v>
      </c>
      <c r="F119" s="2" t="s">
        <v>414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J119*14389.00</f>
        <v>0</v>
      </c>
      <c r="L119" s="5"/>
    </row>
    <row r="120" spans="1:12" outlineLevel="6">
      <c r="A120" s="1"/>
      <c r="B120" s="1">
        <v>958558</v>
      </c>
      <c r="C120" s="1" t="s">
        <v>415</v>
      </c>
      <c r="D120" s="1">
        <v>36037</v>
      </c>
      <c r="E120" s="2" t="s">
        <v>416</v>
      </c>
      <c r="F120" s="2" t="s">
        <v>417</v>
      </c>
      <c r="G120" s="2">
        <v>0</v>
      </c>
      <c r="H120" s="2">
        <v>0</v>
      </c>
      <c r="I120" s="1">
        <v>0</v>
      </c>
      <c r="J120" s="3" t="s">
        <v>19</v>
      </c>
      <c r="K120" s="2" t="str">
        <f>J120*18258.00</f>
        <v>0</v>
      </c>
      <c r="L120" s="5"/>
    </row>
    <row r="121" spans="1:12" outlineLevel="6">
      <c r="A121" s="1"/>
      <c r="B121" s="1">
        <v>958559</v>
      </c>
      <c r="C121" s="1" t="s">
        <v>418</v>
      </c>
      <c r="D121" s="1">
        <v>39129</v>
      </c>
      <c r="E121" s="2" t="s">
        <v>419</v>
      </c>
      <c r="F121" s="2" t="s">
        <v>420</v>
      </c>
      <c r="G121" s="2">
        <v>0</v>
      </c>
      <c r="H121" s="2">
        <v>0</v>
      </c>
      <c r="I121" s="1">
        <v>0</v>
      </c>
      <c r="J121" s="3" t="s">
        <v>19</v>
      </c>
      <c r="K121" s="2" t="str">
        <f>J121*16029.00</f>
        <v>0</v>
      </c>
      <c r="L121" s="5"/>
    </row>
    <row r="122" spans="1:12" outlineLevel="6">
      <c r="A122" s="1"/>
      <c r="B122" s="1">
        <v>958560</v>
      </c>
      <c r="C122" s="1" t="s">
        <v>421</v>
      </c>
      <c r="D122" s="1">
        <v>87784</v>
      </c>
      <c r="E122" s="2" t="s">
        <v>422</v>
      </c>
      <c r="F122" s="2" t="s">
        <v>423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J122*21371.00</f>
        <v>0</v>
      </c>
      <c r="L122" s="5"/>
    </row>
    <row r="123" spans="1:12" outlineLevel="6">
      <c r="A123" s="1"/>
      <c r="B123" s="1">
        <v>958561</v>
      </c>
      <c r="C123" s="1" t="s">
        <v>424</v>
      </c>
      <c r="D123" s="1">
        <v>85457</v>
      </c>
      <c r="E123" s="2" t="s">
        <v>425</v>
      </c>
      <c r="F123" s="2" t="s">
        <v>426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J123*17433.00</f>
        <v>0</v>
      </c>
      <c r="L123" s="5"/>
    </row>
    <row r="124" spans="1:12" outlineLevel="6">
      <c r="A124" s="1"/>
      <c r="B124" s="1">
        <v>958562</v>
      </c>
      <c r="C124" s="1" t="s">
        <v>427</v>
      </c>
      <c r="D124" s="1">
        <v>90817</v>
      </c>
      <c r="E124" s="2" t="s">
        <v>428</v>
      </c>
      <c r="F124" s="2" t="s">
        <v>429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J124*22827.00</f>
        <v>0</v>
      </c>
      <c r="L124" s="5"/>
    </row>
    <row r="125" spans="1:12" outlineLevel="6">
      <c r="A125" s="1"/>
      <c r="B125" s="1">
        <v>958563</v>
      </c>
      <c r="C125" s="1" t="s">
        <v>430</v>
      </c>
      <c r="D125" s="1">
        <v>33918</v>
      </c>
      <c r="E125" s="2" t="s">
        <v>431</v>
      </c>
      <c r="F125" s="2" t="s">
        <v>432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J125*26597.00</f>
        <v>0</v>
      </c>
      <c r="L125" s="5"/>
    </row>
    <row r="126" spans="1:12" outlineLevel="6">
      <c r="A126" s="1"/>
      <c r="B126" s="1">
        <v>958564</v>
      </c>
      <c r="C126" s="1" t="s">
        <v>433</v>
      </c>
      <c r="D126" s="1">
        <v>75328</v>
      </c>
      <c r="E126" s="2" t="s">
        <v>434</v>
      </c>
      <c r="F126" s="2" t="s">
        <v>435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J126*17461.00</f>
        <v>0</v>
      </c>
      <c r="L126" s="5"/>
    </row>
    <row r="127" spans="1:12" outlineLevel="6">
      <c r="A127" s="1"/>
      <c r="B127" s="1">
        <v>958565</v>
      </c>
      <c r="C127" s="1" t="s">
        <v>436</v>
      </c>
      <c r="D127" s="1">
        <v>91639</v>
      </c>
      <c r="E127" s="2" t="s">
        <v>437</v>
      </c>
      <c r="F127" s="2" t="s">
        <v>438</v>
      </c>
      <c r="G127" s="2">
        <v>0</v>
      </c>
      <c r="H127" s="2">
        <v>0</v>
      </c>
      <c r="I127" s="1">
        <v>0</v>
      </c>
      <c r="J127" s="3" t="s">
        <v>19</v>
      </c>
      <c r="K127" s="2" t="str">
        <f>J127*15316.00</f>
        <v>0</v>
      </c>
      <c r="L127" s="5"/>
    </row>
    <row r="128" spans="1:12" outlineLevel="6">
      <c r="A128" s="1"/>
      <c r="B128" s="1">
        <v>958566</v>
      </c>
      <c r="C128" s="1" t="s">
        <v>439</v>
      </c>
      <c r="D128" s="1">
        <v>45323</v>
      </c>
      <c r="E128" s="2" t="s">
        <v>440</v>
      </c>
      <c r="F128" s="2" t="s">
        <v>441</v>
      </c>
      <c r="G128" s="2">
        <v>0</v>
      </c>
      <c r="H128" s="2">
        <v>0</v>
      </c>
      <c r="I128" s="1">
        <v>0</v>
      </c>
      <c r="J128" s="3" t="s">
        <v>19</v>
      </c>
      <c r="K128" s="2" t="str">
        <f>J128*18284.00</f>
        <v>0</v>
      </c>
      <c r="L128" s="5"/>
    </row>
    <row r="129" spans="1:12" outlineLevel="6">
      <c r="A129" s="1"/>
      <c r="B129" s="1">
        <v>958567</v>
      </c>
      <c r="C129" s="1" t="s">
        <v>442</v>
      </c>
      <c r="D129" s="1">
        <v>38715</v>
      </c>
      <c r="E129" s="2" t="s">
        <v>443</v>
      </c>
      <c r="F129" s="2" t="s">
        <v>444</v>
      </c>
      <c r="G129" s="2">
        <v>0</v>
      </c>
      <c r="H129" s="2">
        <v>0</v>
      </c>
      <c r="I129" s="1">
        <v>0</v>
      </c>
      <c r="J129" s="3" t="s">
        <v>19</v>
      </c>
      <c r="K129" s="2" t="str">
        <f>J129*24078.00</f>
        <v>0</v>
      </c>
      <c r="L129" s="5"/>
    </row>
    <row r="130" spans="1:12" outlineLevel="6">
      <c r="A130" s="1"/>
      <c r="B130" s="1">
        <v>958568</v>
      </c>
      <c r="C130" s="1" t="s">
        <v>445</v>
      </c>
      <c r="D130" s="1">
        <v>39027</v>
      </c>
      <c r="E130" s="2" t="s">
        <v>446</v>
      </c>
      <c r="F130" s="2" t="s">
        <v>447</v>
      </c>
      <c r="G130" s="2">
        <v>0</v>
      </c>
      <c r="H130" s="2">
        <v>0</v>
      </c>
      <c r="I130" s="1">
        <v>0</v>
      </c>
      <c r="J130" s="3" t="s">
        <v>19</v>
      </c>
      <c r="K130" s="2" t="str">
        <f>J130*15970.00</f>
        <v>0</v>
      </c>
      <c r="L130" s="5"/>
    </row>
    <row r="131" spans="1:12" outlineLevel="6">
      <c r="A131" s="1"/>
      <c r="B131" s="1">
        <v>958569</v>
      </c>
      <c r="C131" s="1" t="s">
        <v>448</v>
      </c>
      <c r="D131" s="1">
        <v>34523</v>
      </c>
      <c r="E131" s="2" t="s">
        <v>449</v>
      </c>
      <c r="F131" s="2" t="s">
        <v>450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J131*20126.00</f>
        <v>0</v>
      </c>
      <c r="L131" s="5"/>
    </row>
    <row r="132" spans="1:12" outlineLevel="6">
      <c r="A132" s="1"/>
      <c r="B132" s="1">
        <v>958570</v>
      </c>
      <c r="C132" s="1" t="s">
        <v>451</v>
      </c>
      <c r="D132" s="1">
        <v>88243</v>
      </c>
      <c r="E132" s="2" t="s">
        <v>452</v>
      </c>
      <c r="F132" s="2" t="s">
        <v>453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J132*18057.00</f>
        <v>0</v>
      </c>
      <c r="L132" s="5"/>
    </row>
    <row r="133" spans="1:12" outlineLevel="6">
      <c r="A133" s="1"/>
      <c r="B133" s="1">
        <v>958571</v>
      </c>
      <c r="C133" s="1" t="s">
        <v>454</v>
      </c>
      <c r="D133" s="1">
        <v>29895</v>
      </c>
      <c r="E133" s="2" t="s">
        <v>455</v>
      </c>
      <c r="F133" s="2" t="s">
        <v>456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J133*25258.00</f>
        <v>0</v>
      </c>
      <c r="L133" s="5"/>
    </row>
    <row r="134" spans="1:12" outlineLevel="6">
      <c r="A134" s="1"/>
      <c r="B134" s="1">
        <v>958572</v>
      </c>
      <c r="C134" s="1" t="s">
        <v>457</v>
      </c>
      <c r="D134" s="1">
        <v>80157</v>
      </c>
      <c r="E134" s="2" t="s">
        <v>458</v>
      </c>
      <c r="F134" s="2" t="s">
        <v>459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J134*17420.00</f>
        <v>0</v>
      </c>
      <c r="L134" s="5"/>
    </row>
    <row r="135" spans="1:12" outlineLevel="6">
      <c r="A135" s="1"/>
      <c r="B135" s="1">
        <v>958573</v>
      </c>
      <c r="C135" s="1" t="s">
        <v>460</v>
      </c>
      <c r="D135" s="1">
        <v>97647</v>
      </c>
      <c r="E135" s="2" t="s">
        <v>461</v>
      </c>
      <c r="F135" s="2" t="s">
        <v>462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J135*30916.00</f>
        <v>0</v>
      </c>
      <c r="L135" s="5"/>
    </row>
    <row r="136" spans="1:12" outlineLevel="6">
      <c r="A136" s="1"/>
      <c r="B136" s="1">
        <v>958574</v>
      </c>
      <c r="C136" s="1" t="s">
        <v>463</v>
      </c>
      <c r="D136" s="1">
        <v>18018</v>
      </c>
      <c r="E136" s="2" t="s">
        <v>464</v>
      </c>
      <c r="F136" s="2" t="s">
        <v>465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J136*23457.00</f>
        <v>0</v>
      </c>
      <c r="L136" s="5"/>
    </row>
    <row r="137" spans="1:12" outlineLevel="6">
      <c r="A137" s="1"/>
      <c r="B137" s="1">
        <v>958575</v>
      </c>
      <c r="C137" s="1" t="s">
        <v>466</v>
      </c>
      <c r="D137" s="1">
        <v>54842</v>
      </c>
      <c r="E137" s="2" t="s">
        <v>467</v>
      </c>
      <c r="F137" s="2" t="s">
        <v>468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J137*22849.00</f>
        <v>0</v>
      </c>
      <c r="L137" s="5"/>
    </row>
    <row r="138" spans="1:12" outlineLevel="6">
      <c r="A138" s="1"/>
      <c r="B138" s="1">
        <v>958576</v>
      </c>
      <c r="C138" s="1" t="s">
        <v>469</v>
      </c>
      <c r="D138" s="1">
        <v>76293</v>
      </c>
      <c r="E138" s="2" t="s">
        <v>470</v>
      </c>
      <c r="F138" s="2" t="s">
        <v>471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J138*23993.00</f>
        <v>0</v>
      </c>
      <c r="L138" s="5"/>
    </row>
    <row r="139" spans="1:12" outlineLevel="4">
      <c r="A139" s="10" t="s">
        <v>472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5"/>
    </row>
    <row r="140" spans="1:12" outlineLevel="6">
      <c r="A140" s="1"/>
      <c r="B140" s="1">
        <v>958511</v>
      </c>
      <c r="C140" s="1" t="s">
        <v>473</v>
      </c>
      <c r="D140" s="1">
        <v>54181</v>
      </c>
      <c r="E140" s="2" t="s">
        <v>474</v>
      </c>
      <c r="F140" s="2" t="s">
        <v>475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J140*23865.00</f>
        <v>0</v>
      </c>
      <c r="L140" s="5"/>
    </row>
    <row r="141" spans="1:12" outlineLevel="6">
      <c r="A141" s="1"/>
      <c r="B141" s="1">
        <v>958512</v>
      </c>
      <c r="C141" s="1" t="s">
        <v>476</v>
      </c>
      <c r="D141" s="1">
        <v>90786</v>
      </c>
      <c r="E141" s="2" t="s">
        <v>477</v>
      </c>
      <c r="F141" s="2" t="s">
        <v>478</v>
      </c>
      <c r="G141" s="2">
        <v>0</v>
      </c>
      <c r="H141" s="2">
        <v>0</v>
      </c>
      <c r="I141" s="1">
        <v>0</v>
      </c>
      <c r="J141" s="3" t="s">
        <v>19</v>
      </c>
      <c r="K141" s="2" t="str">
        <f>J141*30155.00</f>
        <v>0</v>
      </c>
      <c r="L141" s="5"/>
    </row>
    <row r="142" spans="1:12" outlineLevel="6">
      <c r="A142" s="1"/>
      <c r="B142" s="1">
        <v>958513</v>
      </c>
      <c r="C142" s="1" t="s">
        <v>479</v>
      </c>
      <c r="D142" s="1">
        <v>74677</v>
      </c>
      <c r="E142" s="2" t="s">
        <v>480</v>
      </c>
      <c r="F142" s="2" t="s">
        <v>481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J142*33596.00</f>
        <v>0</v>
      </c>
      <c r="L142" s="5"/>
    </row>
    <row r="143" spans="1:12" outlineLevel="6">
      <c r="A143" s="1"/>
      <c r="B143" s="1">
        <v>958514</v>
      </c>
      <c r="C143" s="1" t="s">
        <v>482</v>
      </c>
      <c r="D143" s="1">
        <v>38349</v>
      </c>
      <c r="E143" s="2" t="s">
        <v>483</v>
      </c>
      <c r="F143" s="2" t="s">
        <v>484</v>
      </c>
      <c r="G143" s="2">
        <v>0</v>
      </c>
      <c r="H143" s="2">
        <v>0</v>
      </c>
      <c r="I143" s="1">
        <v>0</v>
      </c>
      <c r="J143" s="3" t="s">
        <v>19</v>
      </c>
      <c r="K143" s="2" t="str">
        <f>J143*14091.00</f>
        <v>0</v>
      </c>
      <c r="L143" s="5"/>
    </row>
    <row r="144" spans="1:12" outlineLevel="6">
      <c r="A144" s="1"/>
      <c r="B144" s="1">
        <v>958515</v>
      </c>
      <c r="C144" s="1" t="s">
        <v>485</v>
      </c>
      <c r="D144" s="1">
        <v>43538</v>
      </c>
      <c r="E144" s="2" t="s">
        <v>486</v>
      </c>
      <c r="F144" s="2" t="s">
        <v>487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J144*17483.00</f>
        <v>0</v>
      </c>
      <c r="L144" s="5"/>
    </row>
    <row r="145" spans="1:12" outlineLevel="6">
      <c r="A145" s="1"/>
      <c r="B145" s="1">
        <v>958516</v>
      </c>
      <c r="C145" s="1" t="s">
        <v>488</v>
      </c>
      <c r="D145" s="1">
        <v>44746</v>
      </c>
      <c r="E145" s="2" t="s">
        <v>489</v>
      </c>
      <c r="F145" s="2" t="s">
        <v>490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J145*19763.00</f>
        <v>0</v>
      </c>
      <c r="L145" s="5"/>
    </row>
    <row r="146" spans="1:12" outlineLevel="6">
      <c r="A146" s="1"/>
      <c r="B146" s="1">
        <v>958517</v>
      </c>
      <c r="C146" s="1" t="s">
        <v>491</v>
      </c>
      <c r="D146" s="1">
        <v>28004</v>
      </c>
      <c r="E146" s="2" t="s">
        <v>492</v>
      </c>
      <c r="F146" s="2" t="s">
        <v>493</v>
      </c>
      <c r="G146" s="2">
        <v>0</v>
      </c>
      <c r="H146" s="2">
        <v>0</v>
      </c>
      <c r="I146" s="1">
        <v>0</v>
      </c>
      <c r="J146" s="3" t="s">
        <v>19</v>
      </c>
      <c r="K146" s="2" t="str">
        <f>J146*32542.00</f>
        <v>0</v>
      </c>
      <c r="L146" s="5"/>
    </row>
    <row r="147" spans="1:12" outlineLevel="6">
      <c r="A147" s="1"/>
      <c r="B147" s="1">
        <v>958518</v>
      </c>
      <c r="C147" s="1" t="s">
        <v>494</v>
      </c>
      <c r="D147" s="1">
        <v>57417</v>
      </c>
      <c r="E147" s="2" t="s">
        <v>495</v>
      </c>
      <c r="F147" s="2" t="s">
        <v>496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J147*15954.00</f>
        <v>0</v>
      </c>
      <c r="L147" s="5"/>
    </row>
    <row r="148" spans="1:12" outlineLevel="6">
      <c r="A148" s="1"/>
      <c r="B148" s="1">
        <v>958519</v>
      </c>
      <c r="C148" s="1" t="s">
        <v>497</v>
      </c>
      <c r="D148" s="1">
        <v>15126</v>
      </c>
      <c r="E148" s="2" t="s">
        <v>498</v>
      </c>
      <c r="F148" s="2" t="s">
        <v>499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J148*19068.00</f>
        <v>0</v>
      </c>
      <c r="L148" s="5"/>
    </row>
    <row r="149" spans="1:12" outlineLevel="6">
      <c r="A149" s="1"/>
      <c r="B149" s="1">
        <v>958520</v>
      </c>
      <c r="C149" s="1" t="s">
        <v>500</v>
      </c>
      <c r="D149" s="1">
        <v>61643</v>
      </c>
      <c r="E149" s="2" t="s">
        <v>501</v>
      </c>
      <c r="F149" s="2" t="s">
        <v>502</v>
      </c>
      <c r="G149" s="2">
        <v>0</v>
      </c>
      <c r="H149" s="2">
        <v>0</v>
      </c>
      <c r="I149" s="1">
        <v>0</v>
      </c>
      <c r="J149" s="3" t="s">
        <v>19</v>
      </c>
      <c r="K149" s="2" t="str">
        <f>J149*22584.00</f>
        <v>0</v>
      </c>
      <c r="L149" s="5"/>
    </row>
    <row r="150" spans="1:12" outlineLevel="6">
      <c r="A150" s="1"/>
      <c r="B150" s="1">
        <v>958521</v>
      </c>
      <c r="C150" s="1" t="s">
        <v>503</v>
      </c>
      <c r="D150" s="1">
        <v>10974</v>
      </c>
      <c r="E150" s="2" t="s">
        <v>504</v>
      </c>
      <c r="F150" s="2" t="s">
        <v>505</v>
      </c>
      <c r="G150" s="2">
        <v>0</v>
      </c>
      <c r="H150" s="2">
        <v>0</v>
      </c>
      <c r="I150" s="1">
        <v>0</v>
      </c>
      <c r="J150" s="3" t="s">
        <v>19</v>
      </c>
      <c r="K150" s="2" t="str">
        <f>J150*28712.00</f>
        <v>0</v>
      </c>
      <c r="L150" s="5"/>
    </row>
    <row r="151" spans="1:12" outlineLevel="6">
      <c r="A151" s="1"/>
      <c r="B151" s="1">
        <v>958522</v>
      </c>
      <c r="C151" s="1" t="s">
        <v>506</v>
      </c>
      <c r="D151" s="1">
        <v>59322</v>
      </c>
      <c r="E151" s="2" t="s">
        <v>507</v>
      </c>
      <c r="F151" s="2" t="s">
        <v>508</v>
      </c>
      <c r="G151" s="2">
        <v>0</v>
      </c>
      <c r="H151" s="2">
        <v>0</v>
      </c>
      <c r="I151" s="1">
        <v>0</v>
      </c>
      <c r="J151" s="3" t="s">
        <v>19</v>
      </c>
      <c r="K151" s="2" t="str">
        <f>J151*37962.00</f>
        <v>0</v>
      </c>
      <c r="L151" s="5"/>
    </row>
    <row r="152" spans="1:12" outlineLevel="6">
      <c r="A152" s="1"/>
      <c r="B152" s="1">
        <v>958523</v>
      </c>
      <c r="C152" s="1" t="s">
        <v>509</v>
      </c>
      <c r="D152" s="1">
        <v>70317</v>
      </c>
      <c r="E152" s="2" t="s">
        <v>510</v>
      </c>
      <c r="F152" s="2" t="s">
        <v>511</v>
      </c>
      <c r="G152" s="2">
        <v>0</v>
      </c>
      <c r="H152" s="2">
        <v>0</v>
      </c>
      <c r="I152" s="1">
        <v>0</v>
      </c>
      <c r="J152" s="3" t="s">
        <v>19</v>
      </c>
      <c r="K152" s="2" t="str">
        <f>J152*21440.00</f>
        <v>0</v>
      </c>
      <c r="L152" s="5"/>
    </row>
    <row r="153" spans="1:12" outlineLevel="6">
      <c r="A153" s="1"/>
      <c r="B153" s="1">
        <v>958524</v>
      </c>
      <c r="C153" s="1" t="s">
        <v>512</v>
      </c>
      <c r="D153" s="1">
        <v>86715</v>
      </c>
      <c r="E153" s="2" t="s">
        <v>513</v>
      </c>
      <c r="F153" s="2" t="s">
        <v>514</v>
      </c>
      <c r="G153" s="2">
        <v>0</v>
      </c>
      <c r="H153" s="2">
        <v>0</v>
      </c>
      <c r="I153" s="1">
        <v>0</v>
      </c>
      <c r="J153" s="3" t="s">
        <v>19</v>
      </c>
      <c r="K153" s="2" t="str">
        <f>J153*28176.00</f>
        <v>0</v>
      </c>
      <c r="L153" s="5"/>
    </row>
    <row r="154" spans="1:12" outlineLevel="6">
      <c r="A154" s="1"/>
      <c r="B154" s="1">
        <v>958525</v>
      </c>
      <c r="C154" s="1" t="s">
        <v>515</v>
      </c>
      <c r="D154" s="1">
        <v>72574</v>
      </c>
      <c r="E154" s="2" t="s">
        <v>516</v>
      </c>
      <c r="F154" s="2" t="s">
        <v>517</v>
      </c>
      <c r="G154" s="2">
        <v>0</v>
      </c>
      <c r="H154" s="2">
        <v>0</v>
      </c>
      <c r="I154" s="1">
        <v>0</v>
      </c>
      <c r="J154" s="3" t="s">
        <v>19</v>
      </c>
      <c r="K154" s="2" t="str">
        <f>J154*22829.00</f>
        <v>0</v>
      </c>
      <c r="L154" s="5"/>
    </row>
    <row r="155" spans="1:12" outlineLevel="6">
      <c r="A155" s="1"/>
      <c r="B155" s="1">
        <v>958526</v>
      </c>
      <c r="C155" s="1" t="s">
        <v>518</v>
      </c>
      <c r="D155" s="1">
        <v>50796</v>
      </c>
      <c r="E155" s="2" t="s">
        <v>519</v>
      </c>
      <c r="F155" s="2" t="s">
        <v>520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J155*28083.00</f>
        <v>0</v>
      </c>
      <c r="L155" s="5"/>
    </row>
    <row r="156" spans="1:12" outlineLevel="6">
      <c r="A156" s="1"/>
      <c r="B156" s="1">
        <v>958527</v>
      </c>
      <c r="C156" s="1" t="s">
        <v>521</v>
      </c>
      <c r="D156" s="1">
        <v>72571</v>
      </c>
      <c r="E156" s="2" t="s">
        <v>522</v>
      </c>
      <c r="F156" s="2" t="s">
        <v>523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J156*31617.00</f>
        <v>0</v>
      </c>
      <c r="L156" s="5"/>
    </row>
    <row r="157" spans="1:12" outlineLevel="6">
      <c r="A157" s="1"/>
      <c r="B157" s="1">
        <v>958528</v>
      </c>
      <c r="C157" s="1" t="s">
        <v>524</v>
      </c>
      <c r="D157" s="1">
        <v>90410</v>
      </c>
      <c r="E157" s="2" t="s">
        <v>525</v>
      </c>
      <c r="F157" s="2" t="s">
        <v>526</v>
      </c>
      <c r="G157" s="2">
        <v>0</v>
      </c>
      <c r="H157" s="2">
        <v>0</v>
      </c>
      <c r="I157" s="1">
        <v>0</v>
      </c>
      <c r="J157" s="3" t="s">
        <v>19</v>
      </c>
      <c r="K157" s="2" t="str">
        <f>J157*36723.00</f>
        <v>0</v>
      </c>
      <c r="L157" s="5"/>
    </row>
    <row r="158" spans="1:12" outlineLevel="4">
      <c r="A158" s="10" t="s">
        <v>527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5"/>
    </row>
    <row r="159" spans="1:12" outlineLevel="6">
      <c r="A159" s="1"/>
      <c r="B159" s="1">
        <v>958577</v>
      </c>
      <c r="C159" s="1" t="s">
        <v>528</v>
      </c>
      <c r="D159" s="1">
        <v>87687</v>
      </c>
      <c r="E159" s="2" t="s">
        <v>529</v>
      </c>
      <c r="F159" s="2" t="s">
        <v>530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J159*23237.00</f>
        <v>0</v>
      </c>
      <c r="L159" s="5"/>
    </row>
    <row r="160" spans="1:12" outlineLevel="6">
      <c r="A160" s="1"/>
      <c r="B160" s="1">
        <v>958578</v>
      </c>
      <c r="C160" s="1" t="s">
        <v>531</v>
      </c>
      <c r="D160" s="1">
        <v>99183</v>
      </c>
      <c r="E160" s="2" t="s">
        <v>532</v>
      </c>
      <c r="F160" s="2" t="s">
        <v>533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J160*25540.00</f>
        <v>0</v>
      </c>
      <c r="L160" s="5"/>
    </row>
    <row r="161" spans="1:12" outlineLevel="6">
      <c r="A161" s="1"/>
      <c r="B161" s="1">
        <v>958579</v>
      </c>
      <c r="C161" s="1" t="s">
        <v>534</v>
      </c>
      <c r="D161" s="1">
        <v>86285</v>
      </c>
      <c r="E161" s="2" t="s">
        <v>535</v>
      </c>
      <c r="F161" s="2" t="s">
        <v>536</v>
      </c>
      <c r="G161" s="2">
        <v>0</v>
      </c>
      <c r="H161" s="2">
        <v>0</v>
      </c>
      <c r="I161" s="1">
        <v>0</v>
      </c>
      <c r="J161" s="3" t="s">
        <v>19</v>
      </c>
      <c r="K161" s="2" t="str">
        <f>J161*26558.00</f>
        <v>0</v>
      </c>
      <c r="L161" s="5"/>
    </row>
    <row r="162" spans="1:12" outlineLevel="6">
      <c r="A162" s="1"/>
      <c r="B162" s="1">
        <v>958580</v>
      </c>
      <c r="C162" s="1" t="s">
        <v>537</v>
      </c>
      <c r="D162" s="1">
        <v>24408</v>
      </c>
      <c r="E162" s="2" t="s">
        <v>538</v>
      </c>
      <c r="F162" s="2" t="s">
        <v>539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J162*17354.00</f>
        <v>0</v>
      </c>
      <c r="L162" s="5"/>
    </row>
    <row r="163" spans="1:12" outlineLevel="6">
      <c r="A163" s="1"/>
      <c r="B163" s="1">
        <v>958581</v>
      </c>
      <c r="C163" s="1" t="s">
        <v>540</v>
      </c>
      <c r="D163" s="1">
        <v>55411</v>
      </c>
      <c r="E163" s="2" t="s">
        <v>541</v>
      </c>
      <c r="F163" s="2" t="s">
        <v>542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J163*20195.00</f>
        <v>0</v>
      </c>
      <c r="L163" s="5"/>
    </row>
    <row r="164" spans="1:12" outlineLevel="6">
      <c r="A164" s="1"/>
      <c r="B164" s="1">
        <v>958582</v>
      </c>
      <c r="C164" s="1" t="s">
        <v>543</v>
      </c>
      <c r="D164" s="1">
        <v>89373</v>
      </c>
      <c r="E164" s="2" t="s">
        <v>544</v>
      </c>
      <c r="F164" s="2" t="s">
        <v>545</v>
      </c>
      <c r="G164" s="2">
        <v>0</v>
      </c>
      <c r="H164" s="2">
        <v>0</v>
      </c>
      <c r="I164" s="1">
        <v>0</v>
      </c>
      <c r="J164" s="3" t="s">
        <v>19</v>
      </c>
      <c r="K164" s="2" t="str">
        <f>J164*24057.00</f>
        <v>0</v>
      </c>
      <c r="L164" s="5"/>
    </row>
    <row r="165" spans="1:12" outlineLevel="6">
      <c r="A165" s="1"/>
      <c r="B165" s="1">
        <v>958583</v>
      </c>
      <c r="C165" s="1" t="s">
        <v>546</v>
      </c>
      <c r="D165" s="1">
        <v>15426</v>
      </c>
      <c r="E165" s="2" t="s">
        <v>547</v>
      </c>
      <c r="F165" s="2" t="s">
        <v>548</v>
      </c>
      <c r="G165" s="2">
        <v>0</v>
      </c>
      <c r="H165" s="2">
        <v>0</v>
      </c>
      <c r="I165" s="1">
        <v>0</v>
      </c>
      <c r="J165" s="3" t="s">
        <v>19</v>
      </c>
      <c r="K165" s="2" t="str">
        <f>J165*28064.00</f>
        <v>0</v>
      </c>
      <c r="L165" s="5"/>
    </row>
    <row r="166" spans="1:12" outlineLevel="6">
      <c r="A166" s="1"/>
      <c r="B166" s="1">
        <v>958584</v>
      </c>
      <c r="C166" s="1" t="s">
        <v>549</v>
      </c>
      <c r="D166" s="1">
        <v>46078</v>
      </c>
      <c r="E166" s="2" t="s">
        <v>550</v>
      </c>
      <c r="F166" s="2" t="s">
        <v>551</v>
      </c>
      <c r="G166" s="2">
        <v>0</v>
      </c>
      <c r="H166" s="2">
        <v>0</v>
      </c>
      <c r="I166" s="1">
        <v>0</v>
      </c>
      <c r="J166" s="3" t="s">
        <v>19</v>
      </c>
      <c r="K166" s="2" t="str">
        <f>J166*28979.00</f>
        <v>0</v>
      </c>
      <c r="L166" s="5"/>
    </row>
    <row r="167" spans="1:12" outlineLevel="6">
      <c r="A167" s="1"/>
      <c r="B167" s="1">
        <v>958585</v>
      </c>
      <c r="C167" s="1" t="s">
        <v>552</v>
      </c>
      <c r="D167" s="1">
        <v>85178</v>
      </c>
      <c r="E167" s="2" t="s">
        <v>553</v>
      </c>
      <c r="F167" s="2" t="s">
        <v>554</v>
      </c>
      <c r="G167" s="2">
        <v>0</v>
      </c>
      <c r="H167" s="2">
        <v>0</v>
      </c>
      <c r="I167" s="1">
        <v>0</v>
      </c>
      <c r="J167" s="3" t="s">
        <v>19</v>
      </c>
      <c r="K167" s="2" t="str">
        <f>J167*35573.00</f>
        <v>0</v>
      </c>
      <c r="L167" s="5"/>
    </row>
    <row r="168" spans="1:12" outlineLevel="6">
      <c r="A168" s="1"/>
      <c r="B168" s="1">
        <v>958586</v>
      </c>
      <c r="C168" s="1" t="s">
        <v>555</v>
      </c>
      <c r="D168" s="1">
        <v>74200</v>
      </c>
      <c r="E168" s="2" t="s">
        <v>556</v>
      </c>
      <c r="F168" s="2" t="s">
        <v>557</v>
      </c>
      <c r="G168" s="2">
        <v>0</v>
      </c>
      <c r="H168" s="2">
        <v>0</v>
      </c>
      <c r="I168" s="1">
        <v>0</v>
      </c>
      <c r="J168" s="3" t="s">
        <v>19</v>
      </c>
      <c r="K168" s="2" t="str">
        <f>J168*19301.00</f>
        <v>0</v>
      </c>
      <c r="L168" s="5"/>
    </row>
    <row r="169" spans="1:12" outlineLevel="6">
      <c r="A169" s="1"/>
      <c r="B169" s="1">
        <v>958587</v>
      </c>
      <c r="C169" s="1" t="s">
        <v>558</v>
      </c>
      <c r="D169" s="1">
        <v>24135</v>
      </c>
      <c r="E169" s="2" t="s">
        <v>559</v>
      </c>
      <c r="F169" s="2" t="s">
        <v>560</v>
      </c>
      <c r="G169" s="2">
        <v>0</v>
      </c>
      <c r="H169" s="2">
        <v>0</v>
      </c>
      <c r="I169" s="1">
        <v>0</v>
      </c>
      <c r="J169" s="3" t="s">
        <v>19</v>
      </c>
      <c r="K169" s="2" t="str">
        <f>J169*22624.00</f>
        <v>0</v>
      </c>
      <c r="L169" s="5"/>
    </row>
    <row r="170" spans="1:12" outlineLevel="6">
      <c r="A170" s="1"/>
      <c r="B170" s="1">
        <v>958588</v>
      </c>
      <c r="C170" s="1" t="s">
        <v>561</v>
      </c>
      <c r="D170" s="1">
        <v>33989</v>
      </c>
      <c r="E170" s="2" t="s">
        <v>562</v>
      </c>
      <c r="F170" s="2" t="s">
        <v>563</v>
      </c>
      <c r="G170" s="2">
        <v>0</v>
      </c>
      <c r="H170" s="2">
        <v>0</v>
      </c>
      <c r="I170" s="1">
        <v>0</v>
      </c>
      <c r="J170" s="3" t="s">
        <v>19</v>
      </c>
      <c r="K170" s="2" t="str">
        <f>J170*26796.00</f>
        <v>0</v>
      </c>
      <c r="L170" s="5"/>
    </row>
    <row r="171" spans="1:12" outlineLevel="6">
      <c r="A171" s="1"/>
      <c r="B171" s="1">
        <v>958589</v>
      </c>
      <c r="C171" s="1" t="s">
        <v>564</v>
      </c>
      <c r="D171" s="1">
        <v>92654</v>
      </c>
      <c r="E171" s="2" t="s">
        <v>565</v>
      </c>
      <c r="F171" s="2" t="s">
        <v>566</v>
      </c>
      <c r="G171" s="2">
        <v>0</v>
      </c>
      <c r="H171" s="2">
        <v>0</v>
      </c>
      <c r="I171" s="1">
        <v>0</v>
      </c>
      <c r="J171" s="3" t="s">
        <v>19</v>
      </c>
      <c r="K171" s="2" t="str">
        <f>J171*29728.00</f>
        <v>0</v>
      </c>
      <c r="L171" s="5"/>
    </row>
    <row r="172" spans="1:12" outlineLevel="6">
      <c r="A172" s="1"/>
      <c r="B172" s="1">
        <v>958590</v>
      </c>
      <c r="C172" s="1" t="s">
        <v>567</v>
      </c>
      <c r="D172" s="1">
        <v>62984</v>
      </c>
      <c r="E172" s="2" t="s">
        <v>568</v>
      </c>
      <c r="F172" s="2" t="s">
        <v>569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J172*25464.00</f>
        <v>0</v>
      </c>
      <c r="L172" s="5"/>
    </row>
    <row r="173" spans="1:12" outlineLevel="6">
      <c r="A173" s="1"/>
      <c r="B173" s="1">
        <v>958591</v>
      </c>
      <c r="C173" s="1" t="s">
        <v>570</v>
      </c>
      <c r="D173" s="1">
        <v>84146</v>
      </c>
      <c r="E173" s="2" t="s">
        <v>571</v>
      </c>
      <c r="F173" s="2" t="s">
        <v>572</v>
      </c>
      <c r="G173" s="2">
        <v>0</v>
      </c>
      <c r="H173" s="2">
        <v>0</v>
      </c>
      <c r="I173" s="1">
        <v>0</v>
      </c>
      <c r="J173" s="3" t="s">
        <v>19</v>
      </c>
      <c r="K173" s="2" t="str">
        <f>J173*28468.00</f>
        <v>0</v>
      </c>
      <c r="L173" s="5"/>
    </row>
    <row r="174" spans="1:12" outlineLevel="6">
      <c r="A174" s="1"/>
      <c r="B174" s="1">
        <v>958592</v>
      </c>
      <c r="C174" s="1" t="s">
        <v>573</v>
      </c>
      <c r="D174" s="1">
        <v>54634</v>
      </c>
      <c r="E174" s="2" t="s">
        <v>574</v>
      </c>
      <c r="F174" s="2" t="s">
        <v>575</v>
      </c>
      <c r="G174" s="2">
        <v>0</v>
      </c>
      <c r="H174" s="2">
        <v>0</v>
      </c>
      <c r="I174" s="1">
        <v>0</v>
      </c>
      <c r="J174" s="3" t="s">
        <v>19</v>
      </c>
      <c r="K174" s="2" t="str">
        <f>J174*34684.00</f>
        <v>0</v>
      </c>
      <c r="L174" s="5"/>
    </row>
    <row r="175" spans="1:12" outlineLevel="6">
      <c r="A175" s="1"/>
      <c r="B175" s="1">
        <v>958593</v>
      </c>
      <c r="C175" s="1" t="s">
        <v>576</v>
      </c>
      <c r="D175" s="1">
        <v>76509</v>
      </c>
      <c r="E175" s="2" t="s">
        <v>577</v>
      </c>
      <c r="F175" s="2" t="s">
        <v>578</v>
      </c>
      <c r="G175" s="2">
        <v>0</v>
      </c>
      <c r="H175" s="2">
        <v>0</v>
      </c>
      <c r="I175" s="1">
        <v>0</v>
      </c>
      <c r="J175" s="3" t="s">
        <v>19</v>
      </c>
      <c r="K175" s="2" t="str">
        <f>J175*35531.00</f>
        <v>0</v>
      </c>
      <c r="L175" s="5"/>
    </row>
    <row r="176" spans="1:12" outlineLevel="6">
      <c r="A176" s="1"/>
      <c r="B176" s="1">
        <v>958594</v>
      </c>
      <c r="C176" s="1" t="s">
        <v>579</v>
      </c>
      <c r="D176" s="1">
        <v>82090</v>
      </c>
      <c r="E176" s="2" t="s">
        <v>580</v>
      </c>
      <c r="F176" s="2" t="s">
        <v>581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J176*33752.00</f>
        <v>0</v>
      </c>
      <c r="L176" s="5"/>
    </row>
    <row r="177" spans="1:12" outlineLevel="6">
      <c r="A177" s="1"/>
      <c r="B177" s="1">
        <v>958595</v>
      </c>
      <c r="C177" s="1" t="s">
        <v>582</v>
      </c>
      <c r="D177" s="1">
        <v>87160</v>
      </c>
      <c r="E177" s="2" t="s">
        <v>583</v>
      </c>
      <c r="F177" s="2" t="s">
        <v>584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J177*34702.00</f>
        <v>0</v>
      </c>
      <c r="L177" s="5"/>
    </row>
    <row r="178" spans="1:12" outlineLevel="6">
      <c r="A178" s="1"/>
      <c r="B178" s="1">
        <v>958596</v>
      </c>
      <c r="C178" s="1" t="s">
        <v>585</v>
      </c>
      <c r="D178" s="1">
        <v>29266</v>
      </c>
      <c r="E178" s="2" t="s">
        <v>586</v>
      </c>
      <c r="F178" s="2" t="s">
        <v>587</v>
      </c>
      <c r="G178" s="2">
        <v>0</v>
      </c>
      <c r="H178" s="2">
        <v>0</v>
      </c>
      <c r="I178" s="1">
        <v>0</v>
      </c>
      <c r="J178" s="3" t="s">
        <v>19</v>
      </c>
      <c r="K178" s="2" t="str">
        <f>J178*29351.00</f>
        <v>0</v>
      </c>
      <c r="L178" s="5"/>
    </row>
    <row r="179" spans="1:12" outlineLevel="6">
      <c r="A179" s="1"/>
      <c r="B179" s="1">
        <v>958597</v>
      </c>
      <c r="C179" s="1" t="s">
        <v>588</v>
      </c>
      <c r="D179" s="1">
        <v>70044</v>
      </c>
      <c r="E179" s="2" t="s">
        <v>589</v>
      </c>
      <c r="F179" s="2" t="s">
        <v>590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J179*27963.00</f>
        <v>0</v>
      </c>
      <c r="L179" s="5"/>
    </row>
    <row r="180" spans="1:12" outlineLevel="6">
      <c r="A180" s="1"/>
      <c r="B180" s="1">
        <v>958598</v>
      </c>
      <c r="C180" s="1" t="s">
        <v>591</v>
      </c>
      <c r="D180" s="1">
        <v>52728</v>
      </c>
      <c r="E180" s="2" t="s">
        <v>592</v>
      </c>
      <c r="F180" s="2" t="s">
        <v>593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J180*34255.00</f>
        <v>0</v>
      </c>
      <c r="L180" s="5"/>
    </row>
    <row r="181" spans="1:12" outlineLevel="6">
      <c r="A181" s="1"/>
      <c r="B181" s="1">
        <v>958599</v>
      </c>
      <c r="C181" s="1" t="s">
        <v>594</v>
      </c>
      <c r="D181" s="1">
        <v>93868</v>
      </c>
      <c r="E181" s="2" t="s">
        <v>595</v>
      </c>
      <c r="F181" s="2" t="s">
        <v>596</v>
      </c>
      <c r="G181" s="2">
        <v>0</v>
      </c>
      <c r="H181" s="2">
        <v>0</v>
      </c>
      <c r="I181" s="1">
        <v>0</v>
      </c>
      <c r="J181" s="3" t="s">
        <v>19</v>
      </c>
      <c r="K181" s="2" t="str">
        <f>J181*21754.00</f>
        <v>0</v>
      </c>
      <c r="L181" s="5"/>
    </row>
    <row r="182" spans="1:12" outlineLevel="6">
      <c r="A182" s="1"/>
      <c r="B182" s="1">
        <v>958600</v>
      </c>
      <c r="C182" s="1" t="s">
        <v>597</v>
      </c>
      <c r="D182" s="1">
        <v>25502</v>
      </c>
      <c r="E182" s="2" t="s">
        <v>598</v>
      </c>
      <c r="F182" s="2" t="s">
        <v>599</v>
      </c>
      <c r="G182" s="2">
        <v>0</v>
      </c>
      <c r="H182" s="2">
        <v>0</v>
      </c>
      <c r="I182" s="1">
        <v>0</v>
      </c>
      <c r="J182" s="3" t="s">
        <v>19</v>
      </c>
      <c r="K182" s="2" t="str">
        <f>J182*23024.00</f>
        <v>0</v>
      </c>
      <c r="L182" s="5"/>
    </row>
    <row r="183" spans="1:12" outlineLevel="6">
      <c r="A183" s="1"/>
      <c r="B183" s="1">
        <v>958601</v>
      </c>
      <c r="C183" s="1" t="s">
        <v>600</v>
      </c>
      <c r="D183" s="1">
        <v>98919</v>
      </c>
      <c r="E183" s="2" t="s">
        <v>601</v>
      </c>
      <c r="F183" s="2" t="s">
        <v>602</v>
      </c>
      <c r="G183" s="2">
        <v>0</v>
      </c>
      <c r="H183" s="2">
        <v>0</v>
      </c>
      <c r="I183" s="1">
        <v>0</v>
      </c>
      <c r="J183" s="3" t="s">
        <v>19</v>
      </c>
      <c r="K183" s="2" t="str">
        <f>J183*23871.00</f>
        <v>0</v>
      </c>
      <c r="L183" s="5"/>
    </row>
    <row r="184" spans="1:12" outlineLevel="4">
      <c r="A184" s="10" t="s">
        <v>603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5"/>
    </row>
    <row r="185" spans="1:12" outlineLevel="6">
      <c r="A185" s="1"/>
      <c r="B185" s="1">
        <v>958617</v>
      </c>
      <c r="C185" s="1" t="s">
        <v>604</v>
      </c>
      <c r="D185" s="1">
        <v>28270</v>
      </c>
      <c r="E185" s="2" t="s">
        <v>605</v>
      </c>
      <c r="F185" s="2" t="s">
        <v>606</v>
      </c>
      <c r="G185" s="2">
        <v>0</v>
      </c>
      <c r="H185" s="2">
        <v>0</v>
      </c>
      <c r="I185" s="1">
        <v>0</v>
      </c>
      <c r="J185" s="3" t="s">
        <v>19</v>
      </c>
      <c r="K185" s="2" t="str">
        <f>J185*51117.00</f>
        <v>0</v>
      </c>
      <c r="L185" s="5"/>
    </row>
    <row r="186" spans="1:12" outlineLevel="6">
      <c r="A186" s="1"/>
      <c r="B186" s="1">
        <v>958618</v>
      </c>
      <c r="C186" s="1" t="s">
        <v>607</v>
      </c>
      <c r="D186" s="1">
        <v>52425</v>
      </c>
      <c r="E186" s="2" t="s">
        <v>608</v>
      </c>
      <c r="F186" s="2" t="s">
        <v>609</v>
      </c>
      <c r="G186" s="2">
        <v>0</v>
      </c>
      <c r="H186" s="2">
        <v>0</v>
      </c>
      <c r="I186" s="1">
        <v>0</v>
      </c>
      <c r="J186" s="3" t="s">
        <v>19</v>
      </c>
      <c r="K186" s="2" t="str">
        <f>J186*31347.00</f>
        <v>0</v>
      </c>
      <c r="L186" s="5"/>
    </row>
    <row r="187" spans="1:12" outlineLevel="6">
      <c r="A187" s="1"/>
      <c r="B187" s="1">
        <v>958619</v>
      </c>
      <c r="C187" s="1" t="s">
        <v>610</v>
      </c>
      <c r="D187" s="1">
        <v>33102</v>
      </c>
      <c r="E187" s="2" t="s">
        <v>611</v>
      </c>
      <c r="F187" s="2" t="s">
        <v>612</v>
      </c>
      <c r="G187" s="2">
        <v>0</v>
      </c>
      <c r="H187" s="2">
        <v>0</v>
      </c>
      <c r="I187" s="1">
        <v>0</v>
      </c>
      <c r="J187" s="3" t="s">
        <v>19</v>
      </c>
      <c r="K187" s="2" t="str">
        <f>J187*37726.00</f>
        <v>0</v>
      </c>
      <c r="L187" s="5"/>
    </row>
    <row r="188" spans="1:12" outlineLevel="6">
      <c r="A188" s="1"/>
      <c r="B188" s="1">
        <v>958620</v>
      </c>
      <c r="C188" s="1" t="s">
        <v>613</v>
      </c>
      <c r="D188" s="1">
        <v>96427</v>
      </c>
      <c r="E188" s="2" t="s">
        <v>614</v>
      </c>
      <c r="F188" s="2" t="s">
        <v>615</v>
      </c>
      <c r="G188" s="2">
        <v>0</v>
      </c>
      <c r="H188" s="2">
        <v>0</v>
      </c>
      <c r="I188" s="1">
        <v>0</v>
      </c>
      <c r="J188" s="3" t="s">
        <v>19</v>
      </c>
      <c r="K188" s="2" t="str">
        <f>J188*55719.00</f>
        <v>0</v>
      </c>
      <c r="L188" s="5"/>
    </row>
    <row r="189" spans="1:12" outlineLevel="6">
      <c r="A189" s="1"/>
      <c r="B189" s="1">
        <v>958621</v>
      </c>
      <c r="C189" s="1" t="s">
        <v>616</v>
      </c>
      <c r="D189" s="1">
        <v>53456</v>
      </c>
      <c r="E189" s="2" t="s">
        <v>617</v>
      </c>
      <c r="F189" s="2" t="s">
        <v>618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J189*55267.00</f>
        <v>0</v>
      </c>
      <c r="L189" s="5"/>
    </row>
    <row r="190" spans="1:12" outlineLevel="6">
      <c r="A190" s="1"/>
      <c r="B190" s="1">
        <v>958622</v>
      </c>
      <c r="C190" s="1" t="s">
        <v>619</v>
      </c>
      <c r="D190" s="1">
        <v>16153</v>
      </c>
      <c r="E190" s="2" t="s">
        <v>620</v>
      </c>
      <c r="F190" s="2" t="s">
        <v>621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J190*38317.00</f>
        <v>0</v>
      </c>
      <c r="L190" s="5"/>
    </row>
    <row r="191" spans="1:12" outlineLevel="6">
      <c r="A191" s="1"/>
      <c r="B191" s="1">
        <v>958623</v>
      </c>
      <c r="C191" s="1" t="s">
        <v>622</v>
      </c>
      <c r="D191" s="1">
        <v>30422</v>
      </c>
      <c r="E191" s="2" t="s">
        <v>623</v>
      </c>
      <c r="F191" s="2" t="s">
        <v>624</v>
      </c>
      <c r="G191" s="2">
        <v>0</v>
      </c>
      <c r="H191" s="2">
        <v>0</v>
      </c>
      <c r="I191" s="1">
        <v>0</v>
      </c>
      <c r="J191" s="3" t="s">
        <v>19</v>
      </c>
      <c r="K191" s="2" t="str">
        <f>J191*44771.00</f>
        <v>0</v>
      </c>
      <c r="L191" s="5"/>
    </row>
    <row r="192" spans="1:12" outlineLevel="6">
      <c r="A192" s="1"/>
      <c r="B192" s="1">
        <v>958624</v>
      </c>
      <c r="C192" s="1" t="s">
        <v>625</v>
      </c>
      <c r="D192" s="1">
        <v>26330</v>
      </c>
      <c r="E192" s="2" t="s">
        <v>626</v>
      </c>
      <c r="F192" s="2" t="s">
        <v>627</v>
      </c>
      <c r="G192" s="2">
        <v>0</v>
      </c>
      <c r="H192" s="2">
        <v>0</v>
      </c>
      <c r="I192" s="1">
        <v>0</v>
      </c>
      <c r="J192" s="3" t="s">
        <v>19</v>
      </c>
      <c r="K192" s="2" t="str">
        <f>J192*56938.00</f>
        <v>0</v>
      </c>
      <c r="L192" s="5"/>
    </row>
    <row r="193" spans="1:12" outlineLevel="6">
      <c r="A193" s="1"/>
      <c r="B193" s="1">
        <v>958625</v>
      </c>
      <c r="C193" s="1" t="s">
        <v>628</v>
      </c>
      <c r="D193" s="1">
        <v>53969</v>
      </c>
      <c r="E193" s="2" t="s">
        <v>629</v>
      </c>
      <c r="F193" s="2" t="s">
        <v>630</v>
      </c>
      <c r="G193" s="2">
        <v>0</v>
      </c>
      <c r="H193" s="2">
        <v>0</v>
      </c>
      <c r="I193" s="1">
        <v>0</v>
      </c>
      <c r="J193" s="3" t="s">
        <v>19</v>
      </c>
      <c r="K193" s="2" t="str">
        <f>J193*31540.00</f>
        <v>0</v>
      </c>
      <c r="L193" s="5"/>
    </row>
    <row r="194" spans="1:12" outlineLevel="6">
      <c r="A194" s="1"/>
      <c r="B194" s="1">
        <v>958626</v>
      </c>
      <c r="C194" s="1" t="s">
        <v>631</v>
      </c>
      <c r="D194" s="1">
        <v>91176</v>
      </c>
      <c r="E194" s="2" t="s">
        <v>632</v>
      </c>
      <c r="F194" s="2" t="s">
        <v>633</v>
      </c>
      <c r="G194" s="2">
        <v>0</v>
      </c>
      <c r="H194" s="2">
        <v>0</v>
      </c>
      <c r="I194" s="1">
        <v>0</v>
      </c>
      <c r="J194" s="3" t="s">
        <v>19</v>
      </c>
      <c r="K194" s="2" t="str">
        <f>J194*43271.00</f>
        <v>0</v>
      </c>
      <c r="L194" s="5"/>
    </row>
    <row r="195" spans="1:12" outlineLevel="6">
      <c r="A195" s="1"/>
      <c r="B195" s="1">
        <v>958627</v>
      </c>
      <c r="C195" s="1" t="s">
        <v>634</v>
      </c>
      <c r="D195" s="1">
        <v>61253</v>
      </c>
      <c r="E195" s="2" t="s">
        <v>635</v>
      </c>
      <c r="F195" s="2" t="s">
        <v>636</v>
      </c>
      <c r="G195" s="2">
        <v>0</v>
      </c>
      <c r="H195" s="2">
        <v>0</v>
      </c>
      <c r="I195" s="1">
        <v>0</v>
      </c>
      <c r="J195" s="3" t="s">
        <v>19</v>
      </c>
      <c r="K195" s="2" t="str">
        <f>J195*33939.00</f>
        <v>0</v>
      </c>
      <c r="L195" s="5"/>
    </row>
    <row r="196" spans="1:12" outlineLevel="4">
      <c r="A196" s="10" t="s">
        <v>637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5"/>
    </row>
    <row r="197" spans="1:12" outlineLevel="6">
      <c r="A197" s="1"/>
      <c r="B197" s="1">
        <v>958602</v>
      </c>
      <c r="C197" s="1" t="s">
        <v>638</v>
      </c>
      <c r="D197" s="1">
        <v>39859</v>
      </c>
      <c r="E197" s="2" t="s">
        <v>639</v>
      </c>
      <c r="F197" s="2" t="s">
        <v>640</v>
      </c>
      <c r="G197" s="2">
        <v>0</v>
      </c>
      <c r="H197" s="2">
        <v>0</v>
      </c>
      <c r="I197" s="1">
        <v>0</v>
      </c>
      <c r="J197" s="3" t="s">
        <v>19</v>
      </c>
      <c r="K197" s="2" t="str">
        <f>J197*28731.00</f>
        <v>0</v>
      </c>
      <c r="L197" s="5"/>
    </row>
    <row r="198" spans="1:12" outlineLevel="6">
      <c r="A198" s="1"/>
      <c r="B198" s="1">
        <v>958603</v>
      </c>
      <c r="C198" s="1" t="s">
        <v>641</v>
      </c>
      <c r="D198" s="1">
        <v>61656</v>
      </c>
      <c r="E198" s="2" t="s">
        <v>642</v>
      </c>
      <c r="F198" s="2" t="s">
        <v>643</v>
      </c>
      <c r="G198" s="2">
        <v>0</v>
      </c>
      <c r="H198" s="2">
        <v>0</v>
      </c>
      <c r="I198" s="1">
        <v>0</v>
      </c>
      <c r="J198" s="3" t="s">
        <v>19</v>
      </c>
      <c r="K198" s="2" t="str">
        <f>J198*16928.00</f>
        <v>0</v>
      </c>
      <c r="L198" s="5"/>
    </row>
    <row r="199" spans="1:12" outlineLevel="6">
      <c r="A199" s="1"/>
      <c r="B199" s="1">
        <v>958604</v>
      </c>
      <c r="C199" s="1" t="s">
        <v>644</v>
      </c>
      <c r="D199" s="1">
        <v>70291</v>
      </c>
      <c r="E199" s="2" t="s">
        <v>645</v>
      </c>
      <c r="F199" s="2" t="s">
        <v>646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J199*18905.00</f>
        <v>0</v>
      </c>
      <c r="L199" s="5"/>
    </row>
    <row r="200" spans="1:12" outlineLevel="6">
      <c r="A200" s="1"/>
      <c r="B200" s="1">
        <v>958605</v>
      </c>
      <c r="C200" s="1" t="s">
        <v>647</v>
      </c>
      <c r="D200" s="1">
        <v>37297</v>
      </c>
      <c r="E200" s="2" t="s">
        <v>648</v>
      </c>
      <c r="F200" s="2" t="s">
        <v>649</v>
      </c>
      <c r="G200" s="2">
        <v>0</v>
      </c>
      <c r="H200" s="2">
        <v>0</v>
      </c>
      <c r="I200" s="1">
        <v>0</v>
      </c>
      <c r="J200" s="3" t="s">
        <v>19</v>
      </c>
      <c r="K200" s="2" t="str">
        <f>J200*21376.00</f>
        <v>0</v>
      </c>
      <c r="L200" s="5"/>
    </row>
    <row r="201" spans="1:12" outlineLevel="6">
      <c r="A201" s="1"/>
      <c r="B201" s="1">
        <v>958606</v>
      </c>
      <c r="C201" s="1" t="s">
        <v>650</v>
      </c>
      <c r="D201" s="1">
        <v>39190</v>
      </c>
      <c r="E201" s="2" t="s">
        <v>651</v>
      </c>
      <c r="F201" s="2" t="s">
        <v>652</v>
      </c>
      <c r="G201" s="2">
        <v>0</v>
      </c>
      <c r="H201" s="2">
        <v>0</v>
      </c>
      <c r="I201" s="1">
        <v>0</v>
      </c>
      <c r="J201" s="3" t="s">
        <v>19</v>
      </c>
      <c r="K201" s="2" t="str">
        <f>J201*30351.00</f>
        <v>0</v>
      </c>
      <c r="L201" s="5"/>
    </row>
    <row r="202" spans="1:12" outlineLevel="6">
      <c r="A202" s="1"/>
      <c r="B202" s="1">
        <v>958607</v>
      </c>
      <c r="C202" s="1" t="s">
        <v>653</v>
      </c>
      <c r="D202" s="1">
        <v>22206</v>
      </c>
      <c r="E202" s="2" t="s">
        <v>654</v>
      </c>
      <c r="F202" s="2" t="s">
        <v>655</v>
      </c>
      <c r="G202" s="2">
        <v>0</v>
      </c>
      <c r="H202" s="2">
        <v>0</v>
      </c>
      <c r="I202" s="1">
        <v>0</v>
      </c>
      <c r="J202" s="3" t="s">
        <v>19</v>
      </c>
      <c r="K202" s="2" t="str">
        <f>J202*32456.00</f>
        <v>0</v>
      </c>
      <c r="L202" s="5"/>
    </row>
    <row r="203" spans="1:12" outlineLevel="6">
      <c r="A203" s="1"/>
      <c r="B203" s="1">
        <v>958608</v>
      </c>
      <c r="C203" s="1" t="s">
        <v>656</v>
      </c>
      <c r="D203" s="1">
        <v>67275</v>
      </c>
      <c r="E203" s="2" t="s">
        <v>657</v>
      </c>
      <c r="F203" s="2" t="s">
        <v>658</v>
      </c>
      <c r="G203" s="2">
        <v>0</v>
      </c>
      <c r="H203" s="2">
        <v>0</v>
      </c>
      <c r="I203" s="1">
        <v>0</v>
      </c>
      <c r="J203" s="3" t="s">
        <v>19</v>
      </c>
      <c r="K203" s="2" t="str">
        <f>J203*36023.00</f>
        <v>0</v>
      </c>
      <c r="L203" s="5"/>
    </row>
    <row r="204" spans="1:12" outlineLevel="6">
      <c r="A204" s="1"/>
      <c r="B204" s="1">
        <v>958609</v>
      </c>
      <c r="C204" s="1" t="s">
        <v>659</v>
      </c>
      <c r="D204" s="1">
        <v>41480</v>
      </c>
      <c r="E204" s="2" t="s">
        <v>660</v>
      </c>
      <c r="F204" s="2" t="s">
        <v>661</v>
      </c>
      <c r="G204" s="2">
        <v>0</v>
      </c>
      <c r="H204" s="2">
        <v>0</v>
      </c>
      <c r="I204" s="1">
        <v>0</v>
      </c>
      <c r="J204" s="3" t="s">
        <v>19</v>
      </c>
      <c r="K204" s="2" t="str">
        <f>J204*22906.00</f>
        <v>0</v>
      </c>
      <c r="L204" s="5"/>
    </row>
    <row r="205" spans="1:12" outlineLevel="6">
      <c r="A205" s="1"/>
      <c r="B205" s="1">
        <v>958610</v>
      </c>
      <c r="C205" s="1" t="s">
        <v>662</v>
      </c>
      <c r="D205" s="1">
        <v>89634</v>
      </c>
      <c r="E205" s="2" t="s">
        <v>663</v>
      </c>
      <c r="F205" s="2" t="s">
        <v>664</v>
      </c>
      <c r="G205" s="2">
        <v>0</v>
      </c>
      <c r="H205" s="2">
        <v>0</v>
      </c>
      <c r="I205" s="1">
        <v>0</v>
      </c>
      <c r="J205" s="3" t="s">
        <v>19</v>
      </c>
      <c r="K205" s="2" t="str">
        <f>J205*25628.00</f>
        <v>0</v>
      </c>
      <c r="L205" s="5"/>
    </row>
    <row r="206" spans="1:12" outlineLevel="6">
      <c r="A206" s="1"/>
      <c r="B206" s="1">
        <v>958611</v>
      </c>
      <c r="C206" s="1" t="s">
        <v>665</v>
      </c>
      <c r="D206" s="1">
        <v>68455</v>
      </c>
      <c r="E206" s="2" t="s">
        <v>666</v>
      </c>
      <c r="F206" s="2" t="s">
        <v>667</v>
      </c>
      <c r="G206" s="2">
        <v>0</v>
      </c>
      <c r="H206" s="2">
        <v>0</v>
      </c>
      <c r="I206" s="1">
        <v>0</v>
      </c>
      <c r="J206" s="3" t="s">
        <v>19</v>
      </c>
      <c r="K206" s="2" t="str">
        <f>J206*33499.00</f>
        <v>0</v>
      </c>
      <c r="L206" s="5"/>
    </row>
    <row r="207" spans="1:12" outlineLevel="6">
      <c r="A207" s="1"/>
      <c r="B207" s="1">
        <v>958612</v>
      </c>
      <c r="C207" s="1" t="s">
        <v>668</v>
      </c>
      <c r="D207" s="1">
        <v>22797</v>
      </c>
      <c r="E207" s="2" t="s">
        <v>669</v>
      </c>
      <c r="F207" s="2" t="s">
        <v>670</v>
      </c>
      <c r="G207" s="2">
        <v>0</v>
      </c>
      <c r="H207" s="2">
        <v>0</v>
      </c>
      <c r="I207" s="1">
        <v>0</v>
      </c>
      <c r="J207" s="3" t="s">
        <v>19</v>
      </c>
      <c r="K207" s="2" t="str">
        <f>J207*16078.00</f>
        <v>0</v>
      </c>
      <c r="L207" s="5"/>
    </row>
    <row r="208" spans="1:12" outlineLevel="6">
      <c r="A208" s="1"/>
      <c r="B208" s="1">
        <v>958613</v>
      </c>
      <c r="C208" s="1" t="s">
        <v>671</v>
      </c>
      <c r="D208" s="1">
        <v>65489</v>
      </c>
      <c r="E208" s="2" t="s">
        <v>672</v>
      </c>
      <c r="F208" s="2" t="s">
        <v>673</v>
      </c>
      <c r="G208" s="2">
        <v>0</v>
      </c>
      <c r="H208" s="2">
        <v>0</v>
      </c>
      <c r="I208" s="1">
        <v>0</v>
      </c>
      <c r="J208" s="3" t="s">
        <v>19</v>
      </c>
      <c r="K208" s="2" t="str">
        <f>J208*17874.00</f>
        <v>0</v>
      </c>
      <c r="L208" s="5"/>
    </row>
    <row r="209" spans="1:12" outlineLevel="6">
      <c r="A209" s="1"/>
      <c r="B209" s="1">
        <v>958614</v>
      </c>
      <c r="C209" s="1" t="s">
        <v>674</v>
      </c>
      <c r="D209" s="1">
        <v>35977</v>
      </c>
      <c r="E209" s="2" t="s">
        <v>675</v>
      </c>
      <c r="F209" s="2" t="s">
        <v>676</v>
      </c>
      <c r="G209" s="2">
        <v>0</v>
      </c>
      <c r="H209" s="2">
        <v>0</v>
      </c>
      <c r="I209" s="1">
        <v>0</v>
      </c>
      <c r="J209" s="3" t="s">
        <v>19</v>
      </c>
      <c r="K209" s="2" t="str">
        <f>J209*19110.00</f>
        <v>0</v>
      </c>
      <c r="L209" s="5"/>
    </row>
    <row r="210" spans="1:12" outlineLevel="6">
      <c r="A210" s="1"/>
      <c r="B210" s="1">
        <v>958615</v>
      </c>
      <c r="C210" s="1" t="s">
        <v>677</v>
      </c>
      <c r="D210" s="1">
        <v>68183</v>
      </c>
      <c r="E210" s="2" t="s">
        <v>678</v>
      </c>
      <c r="F210" s="2" t="s">
        <v>679</v>
      </c>
      <c r="G210" s="2">
        <v>0</v>
      </c>
      <c r="H210" s="2">
        <v>0</v>
      </c>
      <c r="I210" s="1">
        <v>0</v>
      </c>
      <c r="J210" s="3" t="s">
        <v>19</v>
      </c>
      <c r="K210" s="2" t="str">
        <f>J210*25576.00</f>
        <v>0</v>
      </c>
      <c r="L210" s="5"/>
    </row>
    <row r="211" spans="1:12" outlineLevel="6">
      <c r="A211" s="1"/>
      <c r="B211" s="1">
        <v>958616</v>
      </c>
      <c r="C211" s="1" t="s">
        <v>680</v>
      </c>
      <c r="D211" s="1">
        <v>61133</v>
      </c>
      <c r="E211" s="2" t="s">
        <v>681</v>
      </c>
      <c r="F211" s="2" t="s">
        <v>682</v>
      </c>
      <c r="G211" s="2">
        <v>0</v>
      </c>
      <c r="H211" s="2">
        <v>0</v>
      </c>
      <c r="I211" s="1">
        <v>0</v>
      </c>
      <c r="J211" s="3" t="s">
        <v>19</v>
      </c>
      <c r="K211" s="2" t="str">
        <f>J211*28612.00</f>
        <v>0</v>
      </c>
      <c r="L211" s="5"/>
    </row>
    <row r="212" spans="1:12" outlineLevel="4">
      <c r="A212" s="10" t="s">
        <v>683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5"/>
    </row>
    <row r="213" spans="1:12" outlineLevel="6">
      <c r="A213" s="1"/>
      <c r="B213" s="1">
        <v>958628</v>
      </c>
      <c r="C213" s="1" t="s">
        <v>684</v>
      </c>
      <c r="D213" s="1">
        <v>18059</v>
      </c>
      <c r="E213" s="2" t="s">
        <v>685</v>
      </c>
      <c r="F213" s="2" t="s">
        <v>686</v>
      </c>
      <c r="G213" s="2">
        <v>0</v>
      </c>
      <c r="H213" s="2">
        <v>0</v>
      </c>
      <c r="I213" s="1">
        <v>0</v>
      </c>
      <c r="J213" s="3" t="s">
        <v>19</v>
      </c>
      <c r="K213" s="2" t="str">
        <f>J213*63827.00</f>
        <v>0</v>
      </c>
      <c r="L213" s="5"/>
    </row>
    <row r="214" spans="1:12" outlineLevel="6">
      <c r="A214" s="1"/>
      <c r="B214" s="1">
        <v>958629</v>
      </c>
      <c r="C214" s="1" t="s">
        <v>687</v>
      </c>
      <c r="D214" s="1">
        <v>13874</v>
      </c>
      <c r="E214" s="2" t="s">
        <v>688</v>
      </c>
      <c r="F214" s="2" t="s">
        <v>689</v>
      </c>
      <c r="G214" s="2">
        <v>0</v>
      </c>
      <c r="H214" s="2">
        <v>0</v>
      </c>
      <c r="I214" s="1">
        <v>0</v>
      </c>
      <c r="J214" s="3" t="s">
        <v>19</v>
      </c>
      <c r="K214" s="2" t="str">
        <f>J214*64560.00</f>
        <v>0</v>
      </c>
      <c r="L214" s="5"/>
    </row>
    <row r="215" spans="1:12" outlineLevel="6">
      <c r="A215" s="1"/>
      <c r="B215" s="1">
        <v>958630</v>
      </c>
      <c r="C215" s="1" t="s">
        <v>690</v>
      </c>
      <c r="D215" s="1">
        <v>26769</v>
      </c>
      <c r="E215" s="2" t="s">
        <v>691</v>
      </c>
      <c r="F215" s="2" t="s">
        <v>692</v>
      </c>
      <c r="G215" s="2">
        <v>0</v>
      </c>
      <c r="H215" s="2">
        <v>0</v>
      </c>
      <c r="I215" s="1">
        <v>0</v>
      </c>
      <c r="J215" s="3" t="s">
        <v>19</v>
      </c>
      <c r="K215" s="2" t="str">
        <f>J215*72244.00</f>
        <v>0</v>
      </c>
      <c r="L215" s="5"/>
    </row>
    <row r="216" spans="1:12" outlineLevel="6">
      <c r="A216" s="1"/>
      <c r="B216" s="1">
        <v>958631</v>
      </c>
      <c r="C216" s="1" t="s">
        <v>693</v>
      </c>
      <c r="D216" s="1">
        <v>41803</v>
      </c>
      <c r="E216" s="2" t="s">
        <v>694</v>
      </c>
      <c r="F216" s="2" t="s">
        <v>695</v>
      </c>
      <c r="G216" s="2">
        <v>0</v>
      </c>
      <c r="H216" s="2">
        <v>0</v>
      </c>
      <c r="I216" s="1">
        <v>0</v>
      </c>
      <c r="J216" s="3" t="s">
        <v>19</v>
      </c>
      <c r="K216" s="2" t="str">
        <f>J216*72651.00</f>
        <v>0</v>
      </c>
      <c r="L216" s="5"/>
    </row>
    <row r="217" spans="1:12" outlineLevel="6">
      <c r="A217" s="1"/>
      <c r="B217" s="1">
        <v>958632</v>
      </c>
      <c r="C217" s="1" t="s">
        <v>696</v>
      </c>
      <c r="D217" s="1">
        <v>43414</v>
      </c>
      <c r="E217" s="2" t="s">
        <v>697</v>
      </c>
      <c r="F217" s="2" t="s">
        <v>698</v>
      </c>
      <c r="G217" s="2">
        <v>0</v>
      </c>
      <c r="H217" s="2">
        <v>0</v>
      </c>
      <c r="I217" s="1">
        <v>0</v>
      </c>
      <c r="J217" s="3" t="s">
        <v>19</v>
      </c>
      <c r="K217" s="2" t="str">
        <f>J217*85396.00</f>
        <v>0</v>
      </c>
      <c r="L217" s="5"/>
    </row>
    <row r="218" spans="1:12" outlineLevel="6">
      <c r="A218" s="1"/>
      <c r="B218" s="1">
        <v>958633</v>
      </c>
      <c r="C218" s="1" t="s">
        <v>699</v>
      </c>
      <c r="D218" s="1">
        <v>33471</v>
      </c>
      <c r="E218" s="2" t="s">
        <v>700</v>
      </c>
      <c r="F218" s="2" t="s">
        <v>701</v>
      </c>
      <c r="G218" s="2">
        <v>0</v>
      </c>
      <c r="H218" s="2">
        <v>0</v>
      </c>
      <c r="I218" s="1">
        <v>0</v>
      </c>
      <c r="J218" s="3" t="s">
        <v>19</v>
      </c>
      <c r="K218" s="2" t="str">
        <f>J218*44641.00</f>
        <v>0</v>
      </c>
      <c r="L218" s="5"/>
    </row>
    <row r="219" spans="1:12" outlineLevel="6">
      <c r="A219" s="1"/>
      <c r="B219" s="1">
        <v>958634</v>
      </c>
      <c r="C219" s="1" t="s">
        <v>702</v>
      </c>
      <c r="D219" s="1">
        <v>69269</v>
      </c>
      <c r="E219" s="2" t="s">
        <v>703</v>
      </c>
      <c r="F219" s="2" t="s">
        <v>704</v>
      </c>
      <c r="G219" s="2">
        <v>0</v>
      </c>
      <c r="H219" s="2">
        <v>0</v>
      </c>
      <c r="I219" s="1">
        <v>0</v>
      </c>
      <c r="J219" s="3" t="s">
        <v>19</v>
      </c>
      <c r="K219" s="2" t="str">
        <f>J219*55559.00</f>
        <v>0</v>
      </c>
      <c r="L219" s="5"/>
    </row>
    <row r="220" spans="1:12" outlineLevel="6">
      <c r="A220" s="1"/>
      <c r="B220" s="1">
        <v>958635</v>
      </c>
      <c r="C220" s="1" t="s">
        <v>705</v>
      </c>
      <c r="D220" s="1">
        <v>65843</v>
      </c>
      <c r="E220" s="2" t="s">
        <v>706</v>
      </c>
      <c r="F220" s="2" t="s">
        <v>707</v>
      </c>
      <c r="G220" s="2">
        <v>0</v>
      </c>
      <c r="H220" s="2">
        <v>0</v>
      </c>
      <c r="I220" s="1">
        <v>0</v>
      </c>
      <c r="J220" s="3" t="s">
        <v>19</v>
      </c>
      <c r="K220" s="2" t="str">
        <f>J220*74118.00</f>
        <v>0</v>
      </c>
      <c r="L220" s="5"/>
    </row>
    <row r="221" spans="1:12" outlineLevel="6">
      <c r="A221" s="1"/>
      <c r="B221" s="1">
        <v>958636</v>
      </c>
      <c r="C221" s="1" t="s">
        <v>708</v>
      </c>
      <c r="D221" s="1">
        <v>79761</v>
      </c>
      <c r="E221" s="2" t="s">
        <v>709</v>
      </c>
      <c r="F221" s="2" t="s">
        <v>710</v>
      </c>
      <c r="G221" s="2">
        <v>0</v>
      </c>
      <c r="H221" s="2">
        <v>0</v>
      </c>
      <c r="I221" s="1">
        <v>0</v>
      </c>
      <c r="J221" s="3" t="s">
        <v>19</v>
      </c>
      <c r="K221" s="2" t="str">
        <f>J221*82735.00</f>
        <v>0</v>
      </c>
      <c r="L221" s="5"/>
    </row>
    <row r="222" spans="1:12" outlineLevel="6">
      <c r="A222" s="1"/>
      <c r="B222" s="1">
        <v>958637</v>
      </c>
      <c r="C222" s="1" t="s">
        <v>711</v>
      </c>
      <c r="D222" s="1">
        <v>79241</v>
      </c>
      <c r="E222" s="2" t="s">
        <v>712</v>
      </c>
      <c r="F222" s="2" t="s">
        <v>713</v>
      </c>
      <c r="G222" s="2">
        <v>0</v>
      </c>
      <c r="H222" s="2">
        <v>0</v>
      </c>
      <c r="I222" s="1">
        <v>0</v>
      </c>
      <c r="J222" s="3" t="s">
        <v>19</v>
      </c>
      <c r="K222" s="2" t="str">
        <f>J222*49557.00</f>
        <v>0</v>
      </c>
      <c r="L222" s="5"/>
    </row>
    <row r="223" spans="1:12" outlineLevel="6">
      <c r="A223" s="1"/>
      <c r="B223" s="1">
        <v>958638</v>
      </c>
      <c r="C223" s="1" t="s">
        <v>714</v>
      </c>
      <c r="D223" s="1">
        <v>62033</v>
      </c>
      <c r="E223" s="2" t="s">
        <v>715</v>
      </c>
      <c r="F223" s="2" t="s">
        <v>716</v>
      </c>
      <c r="G223" s="2">
        <v>0</v>
      </c>
      <c r="H223" s="2">
        <v>0</v>
      </c>
      <c r="I223" s="1">
        <v>0</v>
      </c>
      <c r="J223" s="3" t="s">
        <v>19</v>
      </c>
      <c r="K223" s="2" t="str">
        <f>J223*55945.00</f>
        <v>0</v>
      </c>
      <c r="L223" s="5"/>
    </row>
    <row r="224" spans="1:12" outlineLevel="6">
      <c r="A224" s="1"/>
      <c r="B224" s="1">
        <v>958639</v>
      </c>
      <c r="C224" s="1" t="s">
        <v>717</v>
      </c>
      <c r="D224" s="1">
        <v>24646</v>
      </c>
      <c r="E224" s="2" t="s">
        <v>718</v>
      </c>
      <c r="F224" s="2" t="s">
        <v>719</v>
      </c>
      <c r="G224" s="2">
        <v>0</v>
      </c>
      <c r="H224" s="2">
        <v>0</v>
      </c>
      <c r="I224" s="1">
        <v>0</v>
      </c>
      <c r="J224" s="3" t="s">
        <v>19</v>
      </c>
      <c r="K224" s="2" t="str">
        <f>J224*66900.00</f>
        <v>0</v>
      </c>
      <c r="L224" s="5"/>
    </row>
    <row r="225" spans="1:12" outlineLevel="6">
      <c r="A225" s="1"/>
      <c r="B225" s="1">
        <v>958640</v>
      </c>
      <c r="C225" s="1" t="s">
        <v>720</v>
      </c>
      <c r="D225" s="1">
        <v>16097</v>
      </c>
      <c r="E225" s="2" t="s">
        <v>721</v>
      </c>
      <c r="F225" s="2" t="s">
        <v>722</v>
      </c>
      <c r="G225" s="2">
        <v>0</v>
      </c>
      <c r="H225" s="2">
        <v>0</v>
      </c>
      <c r="I225" s="1">
        <v>0</v>
      </c>
      <c r="J225" s="3" t="s">
        <v>19</v>
      </c>
      <c r="K225" s="2" t="str">
        <f>J225*82644.00</f>
        <v>0</v>
      </c>
      <c r="L225" s="5"/>
    </row>
    <row r="226" spans="1:12" outlineLevel="6">
      <c r="A226" s="1"/>
      <c r="B226" s="1">
        <v>958641</v>
      </c>
      <c r="C226" s="1" t="s">
        <v>723</v>
      </c>
      <c r="D226" s="1">
        <v>16524</v>
      </c>
      <c r="E226" s="2" t="s">
        <v>724</v>
      </c>
      <c r="F226" s="2" t="s">
        <v>725</v>
      </c>
      <c r="G226" s="2">
        <v>0</v>
      </c>
      <c r="H226" s="2">
        <v>0</v>
      </c>
      <c r="I226" s="1">
        <v>0</v>
      </c>
      <c r="J226" s="3" t="s">
        <v>19</v>
      </c>
      <c r="K226" s="2" t="str">
        <f>J226*91523.00</f>
        <v>0</v>
      </c>
      <c r="L226" s="5"/>
    </row>
    <row r="227" spans="1:12" outlineLevel="6">
      <c r="A227" s="1"/>
      <c r="B227" s="1">
        <v>958642</v>
      </c>
      <c r="C227" s="1" t="s">
        <v>726</v>
      </c>
      <c r="D227" s="1">
        <v>34498</v>
      </c>
      <c r="E227" s="2" t="s">
        <v>727</v>
      </c>
      <c r="F227" s="2" t="s">
        <v>728</v>
      </c>
      <c r="G227" s="2">
        <v>0</v>
      </c>
      <c r="H227" s="2">
        <v>0</v>
      </c>
      <c r="I227" s="1">
        <v>0</v>
      </c>
      <c r="J227" s="3" t="s">
        <v>19</v>
      </c>
      <c r="K227" s="2" t="str">
        <f>J227*58616.00</f>
        <v>0</v>
      </c>
      <c r="L227" s="5"/>
    </row>
    <row r="228" spans="1:12" outlineLevel="6">
      <c r="A228" s="1"/>
      <c r="B228" s="1">
        <v>958643</v>
      </c>
      <c r="C228" s="1" t="s">
        <v>729</v>
      </c>
      <c r="D228" s="1">
        <v>24138</v>
      </c>
      <c r="E228" s="2" t="s">
        <v>730</v>
      </c>
      <c r="F228" s="2" t="s">
        <v>731</v>
      </c>
      <c r="G228" s="2">
        <v>0</v>
      </c>
      <c r="H228" s="2">
        <v>0</v>
      </c>
      <c r="I228" s="1">
        <v>0</v>
      </c>
      <c r="J228" s="3" t="s">
        <v>19</v>
      </c>
      <c r="K228" s="2" t="str">
        <f>J228*64788.00</f>
        <v>0</v>
      </c>
      <c r="L228" s="5"/>
    </row>
    <row r="229" spans="1:12" outlineLevel="6">
      <c r="A229" s="1"/>
      <c r="B229" s="1">
        <v>958644</v>
      </c>
      <c r="C229" s="1" t="s">
        <v>732</v>
      </c>
      <c r="D229" s="1">
        <v>27122</v>
      </c>
      <c r="E229" s="2" t="s">
        <v>733</v>
      </c>
      <c r="F229" s="2" t="s">
        <v>734</v>
      </c>
      <c r="G229" s="2">
        <v>0</v>
      </c>
      <c r="H229" s="2">
        <v>0</v>
      </c>
      <c r="I229" s="1">
        <v>0</v>
      </c>
      <c r="J229" s="3" t="s">
        <v>19</v>
      </c>
      <c r="K229" s="2" t="str">
        <f>J229*71563.00</f>
        <v>0</v>
      </c>
      <c r="L229" s="5"/>
    </row>
    <row r="230" spans="1:12" outlineLevel="6">
      <c r="A230" s="1"/>
      <c r="B230" s="1">
        <v>958645</v>
      </c>
      <c r="C230" s="1" t="s">
        <v>735</v>
      </c>
      <c r="D230" s="1">
        <v>95744</v>
      </c>
      <c r="E230" s="2" t="s">
        <v>736</v>
      </c>
      <c r="F230" s="2" t="s">
        <v>737</v>
      </c>
      <c r="G230" s="2">
        <v>0</v>
      </c>
      <c r="H230" s="2">
        <v>0</v>
      </c>
      <c r="I230" s="1">
        <v>0</v>
      </c>
      <c r="J230" s="3" t="s">
        <v>19</v>
      </c>
      <c r="K230" s="2" t="str">
        <f>J230*68267.00</f>
        <v>0</v>
      </c>
      <c r="L230" s="5"/>
    </row>
    <row r="231" spans="1:12" outlineLevel="6">
      <c r="A231" s="1"/>
      <c r="B231" s="1">
        <v>958646</v>
      </c>
      <c r="C231" s="1" t="s">
        <v>738</v>
      </c>
      <c r="D231" s="1">
        <v>80302</v>
      </c>
      <c r="E231" s="2" t="s">
        <v>739</v>
      </c>
      <c r="F231" s="2" t="s">
        <v>740</v>
      </c>
      <c r="G231" s="2">
        <v>0</v>
      </c>
      <c r="H231" s="2">
        <v>0</v>
      </c>
      <c r="I231" s="1">
        <v>0</v>
      </c>
      <c r="J231" s="3" t="s">
        <v>19</v>
      </c>
      <c r="K231" s="2" t="str">
        <f>J231*93110.00</f>
        <v>0</v>
      </c>
      <c r="L231" s="5"/>
    </row>
    <row r="232" spans="1:12" outlineLevel="6">
      <c r="A232" s="1"/>
      <c r="B232" s="1">
        <v>958647</v>
      </c>
      <c r="C232" s="1" t="s">
        <v>741</v>
      </c>
      <c r="D232" s="1">
        <v>79553</v>
      </c>
      <c r="E232" s="2" t="s">
        <v>742</v>
      </c>
      <c r="F232" s="2" t="s">
        <v>743</v>
      </c>
      <c r="G232" s="2">
        <v>0</v>
      </c>
      <c r="H232" s="2">
        <v>0</v>
      </c>
      <c r="I232" s="1">
        <v>0</v>
      </c>
      <c r="J232" s="3" t="s">
        <v>19</v>
      </c>
      <c r="K232" s="2" t="str">
        <f>J232*62282.00</f>
        <v>0</v>
      </c>
      <c r="L232" s="5"/>
    </row>
    <row r="233" spans="1:12" outlineLevel="6">
      <c r="A233" s="1"/>
      <c r="B233" s="1">
        <v>958648</v>
      </c>
      <c r="C233" s="1" t="s">
        <v>744</v>
      </c>
      <c r="D233" s="1">
        <v>70377</v>
      </c>
      <c r="E233" s="2" t="s">
        <v>745</v>
      </c>
      <c r="F233" s="2" t="s">
        <v>746</v>
      </c>
      <c r="G233" s="2">
        <v>0</v>
      </c>
      <c r="H233" s="2">
        <v>0</v>
      </c>
      <c r="I233" s="1">
        <v>0</v>
      </c>
      <c r="J233" s="3" t="s">
        <v>19</v>
      </c>
      <c r="K233" s="2" t="str">
        <f>J233*71870.00</f>
        <v>0</v>
      </c>
      <c r="L233" s="5"/>
    </row>
    <row r="234" spans="1:12" outlineLevel="6">
      <c r="A234" s="1"/>
      <c r="B234" s="1">
        <v>958649</v>
      </c>
      <c r="C234" s="1" t="s">
        <v>747</v>
      </c>
      <c r="D234" s="1">
        <v>16997</v>
      </c>
      <c r="E234" s="2" t="s">
        <v>748</v>
      </c>
      <c r="F234" s="2" t="s">
        <v>749</v>
      </c>
      <c r="G234" s="2">
        <v>0</v>
      </c>
      <c r="H234" s="2">
        <v>0</v>
      </c>
      <c r="I234" s="1">
        <v>0</v>
      </c>
      <c r="J234" s="3" t="s">
        <v>19</v>
      </c>
      <c r="K234" s="2" t="str">
        <f>J234*82022.00</f>
        <v>0</v>
      </c>
      <c r="L234" s="5"/>
    </row>
    <row r="235" spans="1:12" outlineLevel="6">
      <c r="A235" s="1"/>
      <c r="B235" s="1">
        <v>958650</v>
      </c>
      <c r="C235" s="1" t="s">
        <v>750</v>
      </c>
      <c r="D235" s="1">
        <v>52737</v>
      </c>
      <c r="E235" s="2" t="s">
        <v>751</v>
      </c>
      <c r="F235" s="2" t="s">
        <v>752</v>
      </c>
      <c r="G235" s="2">
        <v>0</v>
      </c>
      <c r="H235" s="2">
        <v>0</v>
      </c>
      <c r="I235" s="1">
        <v>0</v>
      </c>
      <c r="J235" s="3" t="s">
        <v>19</v>
      </c>
      <c r="K235" s="2" t="str">
        <f>J235*41729.00</f>
        <v>0</v>
      </c>
      <c r="L235" s="5"/>
    </row>
    <row r="236" spans="1:12" outlineLevel="6">
      <c r="A236" s="1"/>
      <c r="B236" s="1">
        <v>958651</v>
      </c>
      <c r="C236" s="1" t="s">
        <v>753</v>
      </c>
      <c r="D236" s="1">
        <v>68239</v>
      </c>
      <c r="E236" s="2" t="s">
        <v>754</v>
      </c>
      <c r="F236" s="2" t="s">
        <v>755</v>
      </c>
      <c r="G236" s="2">
        <v>0</v>
      </c>
      <c r="H236" s="2">
        <v>0</v>
      </c>
      <c r="I236" s="1">
        <v>0</v>
      </c>
      <c r="J236" s="3" t="s">
        <v>19</v>
      </c>
      <c r="K236" s="2" t="str">
        <f>J236*54299.00</f>
        <v>0</v>
      </c>
      <c r="L236" s="5"/>
    </row>
    <row r="237" spans="1:12" outlineLevel="4">
      <c r="A237" s="10" t="s">
        <v>756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5"/>
    </row>
    <row r="238" spans="1:12" outlineLevel="6">
      <c r="A238" s="1"/>
      <c r="B238" s="1">
        <v>958652</v>
      </c>
      <c r="C238" s="1" t="s">
        <v>757</v>
      </c>
      <c r="D238" s="1">
        <v>52876</v>
      </c>
      <c r="E238" s="2" t="s">
        <v>758</v>
      </c>
      <c r="F238" s="2" t="s">
        <v>759</v>
      </c>
      <c r="G238" s="2">
        <v>0</v>
      </c>
      <c r="H238" s="2">
        <v>0</v>
      </c>
      <c r="I238" s="1">
        <v>0</v>
      </c>
      <c r="J238" s="3" t="s">
        <v>19</v>
      </c>
      <c r="K238" s="2" t="str">
        <f>J238*69375.00</f>
        <v>0</v>
      </c>
      <c r="L238" s="5"/>
    </row>
    <row r="239" spans="1:12" outlineLevel="6">
      <c r="A239" s="1"/>
      <c r="B239" s="1">
        <v>958653</v>
      </c>
      <c r="C239" s="1" t="s">
        <v>760</v>
      </c>
      <c r="D239" s="1">
        <v>30254</v>
      </c>
      <c r="E239" s="2" t="s">
        <v>761</v>
      </c>
      <c r="F239" s="2" t="s">
        <v>762</v>
      </c>
      <c r="G239" s="2">
        <v>0</v>
      </c>
      <c r="H239" s="2">
        <v>0</v>
      </c>
      <c r="I239" s="1">
        <v>0</v>
      </c>
      <c r="J239" s="3" t="s">
        <v>19</v>
      </c>
      <c r="K239" s="2" t="str">
        <f>J239*91180.00</f>
        <v>0</v>
      </c>
      <c r="L239" s="5"/>
    </row>
    <row r="240" spans="1:12" outlineLevel="6">
      <c r="A240" s="1"/>
      <c r="B240" s="1">
        <v>958654</v>
      </c>
      <c r="C240" s="1" t="s">
        <v>763</v>
      </c>
      <c r="D240" s="1">
        <v>96668</v>
      </c>
      <c r="E240" s="2" t="s">
        <v>764</v>
      </c>
      <c r="F240" s="2" t="s">
        <v>765</v>
      </c>
      <c r="G240" s="2">
        <v>0</v>
      </c>
      <c r="H240" s="2">
        <v>0</v>
      </c>
      <c r="I240" s="1">
        <v>0</v>
      </c>
      <c r="J240" s="3" t="s">
        <v>19</v>
      </c>
      <c r="K240" s="2" t="str">
        <f>J240*94316.00</f>
        <v>0</v>
      </c>
      <c r="L240" s="5"/>
    </row>
    <row r="241" spans="1:12" outlineLevel="6">
      <c r="A241" s="1"/>
      <c r="B241" s="1">
        <v>958655</v>
      </c>
      <c r="C241" s="1" t="s">
        <v>766</v>
      </c>
      <c r="D241" s="1">
        <v>30510</v>
      </c>
      <c r="E241" s="2" t="s">
        <v>767</v>
      </c>
      <c r="F241" s="2" t="s">
        <v>768</v>
      </c>
      <c r="G241" s="2">
        <v>0</v>
      </c>
      <c r="H241" s="2">
        <v>0</v>
      </c>
      <c r="I241" s="1">
        <v>0</v>
      </c>
      <c r="J241" s="3" t="s">
        <v>19</v>
      </c>
      <c r="K241" s="2" t="str">
        <f>J241*99602.00</f>
        <v>0</v>
      </c>
      <c r="L241" s="5"/>
    </row>
    <row r="242" spans="1:12" outlineLevel="6">
      <c r="A242" s="1"/>
      <c r="B242" s="1">
        <v>958656</v>
      </c>
      <c r="C242" s="1" t="s">
        <v>769</v>
      </c>
      <c r="D242" s="1">
        <v>87963</v>
      </c>
      <c r="E242" s="2" t="s">
        <v>770</v>
      </c>
      <c r="F242" s="2" t="s">
        <v>771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J242*112276.00</f>
        <v>0</v>
      </c>
      <c r="L242" s="5"/>
    </row>
    <row r="243" spans="1:12" outlineLevel="6">
      <c r="A243" s="1"/>
      <c r="B243" s="1">
        <v>958657</v>
      </c>
      <c r="C243" s="1" t="s">
        <v>772</v>
      </c>
      <c r="D243" s="1">
        <v>92614</v>
      </c>
      <c r="E243" s="2" t="s">
        <v>773</v>
      </c>
      <c r="F243" s="2" t="s">
        <v>774</v>
      </c>
      <c r="G243" s="2">
        <v>0</v>
      </c>
      <c r="H243" s="2">
        <v>0</v>
      </c>
      <c r="I243" s="1">
        <v>0</v>
      </c>
      <c r="J243" s="3" t="s">
        <v>19</v>
      </c>
      <c r="K243" s="2" t="str">
        <f>J243*66345.00</f>
        <v>0</v>
      </c>
      <c r="L243" s="5"/>
    </row>
    <row r="244" spans="1:12" outlineLevel="6">
      <c r="A244" s="1"/>
      <c r="B244" s="1">
        <v>958658</v>
      </c>
      <c r="C244" s="1" t="s">
        <v>775</v>
      </c>
      <c r="D244" s="1">
        <v>90358</v>
      </c>
      <c r="E244" s="2" t="s">
        <v>776</v>
      </c>
      <c r="F244" s="2" t="s">
        <v>777</v>
      </c>
      <c r="G244" s="2">
        <v>0</v>
      </c>
      <c r="H244" s="2">
        <v>0</v>
      </c>
      <c r="I244" s="1">
        <v>0</v>
      </c>
      <c r="J244" s="3" t="s">
        <v>19</v>
      </c>
      <c r="K244" s="2" t="str">
        <f>J244*73490.00</f>
        <v>0</v>
      </c>
      <c r="L244" s="5"/>
    </row>
    <row r="245" spans="1:12" outlineLevel="6">
      <c r="A245" s="1"/>
      <c r="B245" s="1">
        <v>958659</v>
      </c>
      <c r="C245" s="1" t="s">
        <v>778</v>
      </c>
      <c r="D245" s="1">
        <v>21422</v>
      </c>
      <c r="E245" s="2" t="s">
        <v>779</v>
      </c>
      <c r="F245" s="2" t="s">
        <v>780</v>
      </c>
      <c r="G245" s="2">
        <v>0</v>
      </c>
      <c r="H245" s="2">
        <v>0</v>
      </c>
      <c r="I245" s="1">
        <v>0</v>
      </c>
      <c r="J245" s="3" t="s">
        <v>19</v>
      </c>
      <c r="K245" s="2" t="str">
        <f>J245*92194.00</f>
        <v>0</v>
      </c>
      <c r="L245" s="5"/>
    </row>
    <row r="246" spans="1:12" outlineLevel="6">
      <c r="A246" s="1"/>
      <c r="B246" s="1">
        <v>958660</v>
      </c>
      <c r="C246" s="1" t="s">
        <v>781</v>
      </c>
      <c r="D246" s="1">
        <v>97861</v>
      </c>
      <c r="E246" s="2" t="s">
        <v>782</v>
      </c>
      <c r="F246" s="2" t="s">
        <v>783</v>
      </c>
      <c r="G246" s="2">
        <v>0</v>
      </c>
      <c r="H246" s="2">
        <v>0</v>
      </c>
      <c r="I246" s="1">
        <v>0</v>
      </c>
      <c r="J246" s="3" t="s">
        <v>19</v>
      </c>
      <c r="K246" s="2" t="str">
        <f>J246*98210.00</f>
        <v>0</v>
      </c>
      <c r="L246" s="5"/>
    </row>
    <row r="247" spans="1:12" outlineLevel="6">
      <c r="A247" s="1"/>
      <c r="B247" s="1">
        <v>958661</v>
      </c>
      <c r="C247" s="1" t="s">
        <v>784</v>
      </c>
      <c r="D247" s="1">
        <v>81025</v>
      </c>
      <c r="E247" s="2" t="s">
        <v>785</v>
      </c>
      <c r="F247" s="2" t="s">
        <v>786</v>
      </c>
      <c r="G247" s="2">
        <v>0</v>
      </c>
      <c r="H247" s="2">
        <v>0</v>
      </c>
      <c r="I247" s="1">
        <v>0</v>
      </c>
      <c r="J247" s="3" t="s">
        <v>19</v>
      </c>
      <c r="K247" s="2" t="str">
        <f>J247*107912.00</f>
        <v>0</v>
      </c>
      <c r="L247" s="5"/>
    </row>
    <row r="248" spans="1:12" outlineLevel="6">
      <c r="A248" s="1"/>
      <c r="B248" s="1">
        <v>958662</v>
      </c>
      <c r="C248" s="1" t="s">
        <v>787</v>
      </c>
      <c r="D248" s="1">
        <v>52072</v>
      </c>
      <c r="E248" s="2" t="s">
        <v>788</v>
      </c>
      <c r="F248" s="2" t="s">
        <v>789</v>
      </c>
      <c r="G248" s="2">
        <v>0</v>
      </c>
      <c r="H248" s="2">
        <v>0</v>
      </c>
      <c r="I248" s="1">
        <v>0</v>
      </c>
      <c r="J248" s="3" t="s">
        <v>19</v>
      </c>
      <c r="K248" s="2" t="str">
        <f>J248*137793.00</f>
        <v>0</v>
      </c>
      <c r="L248" s="5"/>
    </row>
    <row r="249" spans="1:12" outlineLevel="6">
      <c r="A249" s="1"/>
      <c r="B249" s="1">
        <v>958663</v>
      </c>
      <c r="C249" s="1" t="s">
        <v>790</v>
      </c>
      <c r="D249" s="1">
        <v>52221</v>
      </c>
      <c r="E249" s="2" t="s">
        <v>791</v>
      </c>
      <c r="F249" s="2" t="s">
        <v>792</v>
      </c>
      <c r="G249" s="2">
        <v>0</v>
      </c>
      <c r="H249" s="2">
        <v>0</v>
      </c>
      <c r="I249" s="1">
        <v>0</v>
      </c>
      <c r="J249" s="3" t="s">
        <v>19</v>
      </c>
      <c r="K249" s="2" t="str">
        <f>J249*153103.00</f>
        <v>0</v>
      </c>
      <c r="L249" s="5"/>
    </row>
    <row r="250" spans="1:12" outlineLevel="6">
      <c r="A250" s="1"/>
      <c r="B250" s="1">
        <v>958664</v>
      </c>
      <c r="C250" s="1" t="s">
        <v>793</v>
      </c>
      <c r="D250" s="1">
        <v>10613</v>
      </c>
      <c r="E250" s="2" t="s">
        <v>794</v>
      </c>
      <c r="F250" s="2" t="s">
        <v>795</v>
      </c>
      <c r="G250" s="2">
        <v>0</v>
      </c>
      <c r="H250" s="2">
        <v>0</v>
      </c>
      <c r="I250" s="1">
        <v>0</v>
      </c>
      <c r="J250" s="3" t="s">
        <v>19</v>
      </c>
      <c r="K250" s="2" t="str">
        <f>J250*71448.00</f>
        <v>0</v>
      </c>
      <c r="L250" s="5"/>
    </row>
    <row r="251" spans="1:12" outlineLevel="6">
      <c r="A251" s="1"/>
      <c r="B251" s="1">
        <v>958665</v>
      </c>
      <c r="C251" s="1" t="s">
        <v>796</v>
      </c>
      <c r="D251" s="1">
        <v>13374</v>
      </c>
      <c r="E251" s="2" t="s">
        <v>797</v>
      </c>
      <c r="F251" s="2" t="s">
        <v>798</v>
      </c>
      <c r="G251" s="2">
        <v>0</v>
      </c>
      <c r="H251" s="2">
        <v>0</v>
      </c>
      <c r="I251" s="1">
        <v>0</v>
      </c>
      <c r="J251" s="3" t="s">
        <v>19</v>
      </c>
      <c r="K251" s="2" t="str">
        <f>J251*75850.00</f>
        <v>0</v>
      </c>
      <c r="L251" s="5"/>
    </row>
    <row r="252" spans="1:12" outlineLevel="6">
      <c r="A252" s="1"/>
      <c r="B252" s="1">
        <v>958666</v>
      </c>
      <c r="C252" s="1" t="s">
        <v>799</v>
      </c>
      <c r="D252" s="1">
        <v>42126</v>
      </c>
      <c r="E252" s="2" t="s">
        <v>800</v>
      </c>
      <c r="F252" s="2" t="s">
        <v>801</v>
      </c>
      <c r="G252" s="2">
        <v>0</v>
      </c>
      <c r="H252" s="2">
        <v>0</v>
      </c>
      <c r="I252" s="1">
        <v>0</v>
      </c>
      <c r="J252" s="3" t="s">
        <v>19</v>
      </c>
      <c r="K252" s="2" t="str">
        <f>J252*77987.00</f>
        <v>0</v>
      </c>
      <c r="L252" s="5"/>
    </row>
    <row r="253" spans="1:12" outlineLevel="6">
      <c r="A253" s="1"/>
      <c r="B253" s="1">
        <v>958667</v>
      </c>
      <c r="C253" s="1" t="s">
        <v>802</v>
      </c>
      <c r="D253" s="1">
        <v>55846</v>
      </c>
      <c r="E253" s="2" t="s">
        <v>803</v>
      </c>
      <c r="F253" s="2" t="s">
        <v>804</v>
      </c>
      <c r="G253" s="2">
        <v>0</v>
      </c>
      <c r="H253" s="2">
        <v>0</v>
      </c>
      <c r="I253" s="1">
        <v>0</v>
      </c>
      <c r="J253" s="3" t="s">
        <v>19</v>
      </c>
      <c r="K253" s="2" t="str">
        <f>J253*117379.00</f>
        <v>0</v>
      </c>
      <c r="L253" s="5"/>
    </row>
    <row r="254" spans="1:12" outlineLevel="6">
      <c r="A254" s="1"/>
      <c r="B254" s="1">
        <v>958668</v>
      </c>
      <c r="C254" s="1" t="s">
        <v>805</v>
      </c>
      <c r="D254" s="1">
        <v>77038</v>
      </c>
      <c r="E254" s="2" t="s">
        <v>806</v>
      </c>
      <c r="F254" s="2" t="s">
        <v>807</v>
      </c>
      <c r="G254" s="2">
        <v>0</v>
      </c>
      <c r="H254" s="2">
        <v>0</v>
      </c>
      <c r="I254" s="1">
        <v>0</v>
      </c>
      <c r="J254" s="3" t="s">
        <v>19</v>
      </c>
      <c r="K254" s="2" t="str">
        <f>J254*127586.00</f>
        <v>0</v>
      </c>
      <c r="L254" s="5"/>
    </row>
    <row r="255" spans="1:12" outlineLevel="6">
      <c r="A255" s="1"/>
      <c r="B255" s="1">
        <v>958669</v>
      </c>
      <c r="C255" s="1" t="s">
        <v>808</v>
      </c>
      <c r="D255" s="1">
        <v>22962</v>
      </c>
      <c r="E255" s="2" t="s">
        <v>809</v>
      </c>
      <c r="F255" s="2" t="s">
        <v>810</v>
      </c>
      <c r="G255" s="2">
        <v>0</v>
      </c>
      <c r="H255" s="2">
        <v>0</v>
      </c>
      <c r="I255" s="1">
        <v>0</v>
      </c>
      <c r="J255" s="3" t="s">
        <v>19</v>
      </c>
      <c r="K255" s="2" t="str">
        <f>J255*142897.00</f>
        <v>0</v>
      </c>
      <c r="L255" s="5"/>
    </row>
    <row r="256" spans="1:12" outlineLevel="6">
      <c r="A256" s="1"/>
      <c r="B256" s="1">
        <v>958670</v>
      </c>
      <c r="C256" s="1" t="s">
        <v>811</v>
      </c>
      <c r="D256" s="1">
        <v>86939</v>
      </c>
      <c r="E256" s="2" t="s">
        <v>812</v>
      </c>
      <c r="F256" s="2" t="s">
        <v>813</v>
      </c>
      <c r="G256" s="2">
        <v>0</v>
      </c>
      <c r="H256" s="2">
        <v>0</v>
      </c>
      <c r="I256" s="1">
        <v>0</v>
      </c>
      <c r="J256" s="3" t="s">
        <v>19</v>
      </c>
      <c r="K256" s="2" t="str">
        <f>J256*81655.00</f>
        <v>0</v>
      </c>
      <c r="L256" s="5"/>
    </row>
    <row r="257" spans="1:12" outlineLevel="6">
      <c r="A257" s="1"/>
      <c r="B257" s="1">
        <v>958671</v>
      </c>
      <c r="C257" s="1" t="s">
        <v>814</v>
      </c>
      <c r="D257" s="1">
        <v>57789</v>
      </c>
      <c r="E257" s="2" t="s">
        <v>815</v>
      </c>
      <c r="F257" s="2" t="s">
        <v>816</v>
      </c>
      <c r="G257" s="2">
        <v>0</v>
      </c>
      <c r="H257" s="2">
        <v>0</v>
      </c>
      <c r="I257" s="1">
        <v>0</v>
      </c>
      <c r="J257" s="3" t="s">
        <v>19</v>
      </c>
      <c r="K257" s="2" t="str">
        <f>J257*89821.00</f>
        <v>0</v>
      </c>
      <c r="L257" s="5"/>
    </row>
    <row r="258" spans="1:12" outlineLevel="6">
      <c r="A258" s="1"/>
      <c r="B258" s="1">
        <v>958672</v>
      </c>
      <c r="C258" s="1" t="s">
        <v>817</v>
      </c>
      <c r="D258" s="1">
        <v>15506</v>
      </c>
      <c r="E258" s="2" t="s">
        <v>818</v>
      </c>
      <c r="F258" s="2" t="s">
        <v>819</v>
      </c>
      <c r="G258" s="2">
        <v>0</v>
      </c>
      <c r="H258" s="2">
        <v>0</v>
      </c>
      <c r="I258" s="1">
        <v>0</v>
      </c>
      <c r="J258" s="3" t="s">
        <v>19</v>
      </c>
      <c r="K258" s="2" t="str">
        <f>J258*95945.00</f>
        <v>0</v>
      </c>
      <c r="L258" s="5"/>
    </row>
    <row r="259" spans="1:12" outlineLevel="6">
      <c r="A259" s="1"/>
      <c r="B259" s="1">
        <v>958673</v>
      </c>
      <c r="C259" s="1" t="s">
        <v>820</v>
      </c>
      <c r="D259" s="1">
        <v>30201</v>
      </c>
      <c r="E259" s="2" t="s">
        <v>821</v>
      </c>
      <c r="F259" s="2" t="s">
        <v>822</v>
      </c>
      <c r="G259" s="2">
        <v>0</v>
      </c>
      <c r="H259" s="2">
        <v>0</v>
      </c>
      <c r="I259" s="1">
        <v>0</v>
      </c>
      <c r="J259" s="3" t="s">
        <v>19</v>
      </c>
      <c r="K259" s="2" t="str">
        <f>J259*104971.00</f>
        <v>0</v>
      </c>
      <c r="L259" s="5"/>
    </row>
    <row r="260" spans="1:12" outlineLevel="6">
      <c r="A260" s="1"/>
      <c r="B260" s="1">
        <v>958674</v>
      </c>
      <c r="C260" s="1" t="s">
        <v>823</v>
      </c>
      <c r="D260" s="1">
        <v>80003</v>
      </c>
      <c r="E260" s="2" t="s">
        <v>824</v>
      </c>
      <c r="F260" s="2" t="s">
        <v>825</v>
      </c>
      <c r="G260" s="2">
        <v>0</v>
      </c>
      <c r="H260" s="2">
        <v>0</v>
      </c>
      <c r="I260" s="1">
        <v>0</v>
      </c>
      <c r="J260" s="3" t="s">
        <v>19</v>
      </c>
      <c r="K260" s="2" t="str">
        <f>J260*135958.00</f>
        <v>0</v>
      </c>
      <c r="L260" s="5"/>
    </row>
    <row r="261" spans="1:12" outlineLevel="6">
      <c r="A261" s="1"/>
      <c r="B261" s="1">
        <v>958675</v>
      </c>
      <c r="C261" s="1" t="s">
        <v>826</v>
      </c>
      <c r="D261" s="1">
        <v>92204</v>
      </c>
      <c r="E261" s="2" t="s">
        <v>827</v>
      </c>
      <c r="F261" s="2" t="s">
        <v>828</v>
      </c>
      <c r="G261" s="2">
        <v>0</v>
      </c>
      <c r="H261" s="2">
        <v>0</v>
      </c>
      <c r="I261" s="1">
        <v>0</v>
      </c>
      <c r="J261" s="3" t="s">
        <v>19</v>
      </c>
      <c r="K261" s="2" t="str">
        <f>J261*169522.00</f>
        <v>0</v>
      </c>
      <c r="L261" s="5"/>
    </row>
    <row r="262" spans="1:12" outlineLevel="6">
      <c r="A262" s="1"/>
      <c r="B262" s="1">
        <v>958676</v>
      </c>
      <c r="C262" s="1" t="s">
        <v>829</v>
      </c>
      <c r="D262" s="1">
        <v>70165</v>
      </c>
      <c r="E262" s="2" t="s">
        <v>830</v>
      </c>
      <c r="F262" s="2" t="s">
        <v>831</v>
      </c>
      <c r="G262" s="2">
        <v>0</v>
      </c>
      <c r="H262" s="2">
        <v>0</v>
      </c>
      <c r="I262" s="1">
        <v>0</v>
      </c>
      <c r="J262" s="3" t="s">
        <v>19</v>
      </c>
      <c r="K262" s="2" t="str">
        <f>J262*179828.00</f>
        <v>0</v>
      </c>
      <c r="L262" s="5"/>
    </row>
    <row r="263" spans="1:12" outlineLevel="6">
      <c r="A263" s="1"/>
      <c r="B263" s="1">
        <v>958677</v>
      </c>
      <c r="C263" s="1" t="s">
        <v>832</v>
      </c>
      <c r="D263" s="1">
        <v>23489</v>
      </c>
      <c r="E263" s="2" t="s">
        <v>833</v>
      </c>
      <c r="F263" s="2" t="s">
        <v>834</v>
      </c>
      <c r="G263" s="2">
        <v>0</v>
      </c>
      <c r="H263" s="2">
        <v>0</v>
      </c>
      <c r="I263" s="1">
        <v>0</v>
      </c>
      <c r="J263" s="3" t="s">
        <v>19</v>
      </c>
      <c r="K263" s="2" t="str">
        <f>J263*96966.00</f>
        <v>0</v>
      </c>
      <c r="L263" s="5"/>
    </row>
    <row r="264" spans="1:12" outlineLevel="6">
      <c r="A264" s="1"/>
      <c r="B264" s="1">
        <v>958678</v>
      </c>
      <c r="C264" s="1" t="s">
        <v>835</v>
      </c>
      <c r="D264" s="1">
        <v>52919</v>
      </c>
      <c r="E264" s="2" t="s">
        <v>836</v>
      </c>
      <c r="F264" s="2" t="s">
        <v>837</v>
      </c>
      <c r="G264" s="2">
        <v>0</v>
      </c>
      <c r="H264" s="2">
        <v>0</v>
      </c>
      <c r="I264" s="1">
        <v>0</v>
      </c>
      <c r="J264" s="3" t="s">
        <v>19</v>
      </c>
      <c r="K264" s="2" t="str">
        <f>J264*109738.00</f>
        <v>0</v>
      </c>
      <c r="L264" s="5"/>
    </row>
    <row r="265" spans="1:12" outlineLevel="6">
      <c r="A265" s="1"/>
      <c r="B265" s="1">
        <v>958679</v>
      </c>
      <c r="C265" s="1" t="s">
        <v>838</v>
      </c>
      <c r="D265" s="1">
        <v>24547</v>
      </c>
      <c r="E265" s="2" t="s">
        <v>839</v>
      </c>
      <c r="F265" s="2" t="s">
        <v>840</v>
      </c>
      <c r="G265" s="2">
        <v>0</v>
      </c>
      <c r="H265" s="2">
        <v>0</v>
      </c>
      <c r="I265" s="1">
        <v>0</v>
      </c>
      <c r="J265" s="3" t="s">
        <v>19</v>
      </c>
      <c r="K265" s="2" t="str">
        <f>J265*107627.00</f>
        <v>0</v>
      </c>
      <c r="L265" s="5"/>
    </row>
    <row r="266" spans="1:12" outlineLevel="6">
      <c r="A266" s="1"/>
      <c r="B266" s="1">
        <v>958680</v>
      </c>
      <c r="C266" s="1" t="s">
        <v>841</v>
      </c>
      <c r="D266" s="1">
        <v>25473</v>
      </c>
      <c r="E266" s="2" t="s">
        <v>842</v>
      </c>
      <c r="F266" s="2" t="s">
        <v>804</v>
      </c>
      <c r="G266" s="2">
        <v>0</v>
      </c>
      <c r="H266" s="2">
        <v>0</v>
      </c>
      <c r="I266" s="1">
        <v>0</v>
      </c>
      <c r="J266" s="3" t="s">
        <v>19</v>
      </c>
      <c r="K266" s="2" t="str">
        <f>J266*117379.00</f>
        <v>0</v>
      </c>
      <c r="L2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67:K67"/>
    <mergeCell ref="A88:K88"/>
    <mergeCell ref="A6:K6"/>
    <mergeCell ref="A17:K17"/>
    <mergeCell ref="A40:K40"/>
    <mergeCell ref="A89:K89"/>
    <mergeCell ref="A96:K96"/>
    <mergeCell ref="A139:K139"/>
    <mergeCell ref="A158:K158"/>
    <mergeCell ref="A184:K184"/>
    <mergeCell ref="A196:K196"/>
    <mergeCell ref="A212:K212"/>
    <mergeCell ref="A237:K2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2026-07-12T09:25:31+03:00</dcterms:created>
  <dcterms:modified xsi:type="dcterms:W3CDTF">2026-07-12T09:25:31+03:00</dcterms:modified>
  <dc:title>Untitled Spreadsheet</dc:title>
  <dc:description/>
  <dc:subject/>
  <cp:keywords/>
  <cp:category/>
</cp:coreProperties>
</file>