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<sst xmlns="http://schemas.openxmlformats.org/spreadsheetml/2006/main" uniqueCount="1067">
  <si>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</si>
  <si>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</si>
  <si>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</si>
  <si>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</si>
  <si>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</si>
  <si>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</si>
  <si>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</si>
  <si>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</si>
  <si>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</si>
  <si>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</si>
  <si>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</si>
  <si>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</si>
  <si>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KALDE</t>
  </si>
  <si>
    <t>KLD-202001</t>
  </si>
  <si>
    <t>R.3212-muf-200000</t>
  </si>
  <si>
    <t>PPR Kalde Муфта  ø20 (600шт)</t>
  </si>
  <si>
    <t>5.14 руб.</t>
  </si>
  <si>
    <t>&gt;1000</t>
  </si>
  <si>
    <t>шт</t>
  </si>
  <si>
    <t>KLD-202002</t>
  </si>
  <si>
    <t>R.3212-muf-250000</t>
  </si>
  <si>
    <t>PPR Kalde Муфта  ø25 (400шт)</t>
  </si>
  <si>
    <t>6.85 руб.</t>
  </si>
  <si>
    <t>KLD-202003</t>
  </si>
  <si>
    <t>R.3212-muf-320000</t>
  </si>
  <si>
    <t>PPR Kalde Муфта  ø32 (200шт)</t>
  </si>
  <si>
    <t>12.56 руб.</t>
  </si>
  <si>
    <t>&gt;100</t>
  </si>
  <si>
    <t>&gt;500</t>
  </si>
  <si>
    <t>KLD-202004</t>
  </si>
  <si>
    <t>R.3212-muf-400000</t>
  </si>
  <si>
    <t>PPR Kalde Муфта  ø40 (130шт)</t>
  </si>
  <si>
    <t>22.85 руб.</t>
  </si>
  <si>
    <t>KLD-202005</t>
  </si>
  <si>
    <t>R.3212-muf-500000</t>
  </si>
  <si>
    <t>PPR Kalde Муфта  ø50 (75шт)</t>
  </si>
  <si>
    <t>40.00 руб.</t>
  </si>
  <si>
    <t>KLD-202006</t>
  </si>
  <si>
    <t>R.3212-muf-630000</t>
  </si>
  <si>
    <t>PPR Kalde Муфта  ø63 (45шт)</t>
  </si>
  <si>
    <t>74.24 руб.</t>
  </si>
  <si>
    <t>KLD-202007</t>
  </si>
  <si>
    <t>3212-muf-750000</t>
  </si>
  <si>
    <t>PPR Kalde Муфта  ø75 (28шт)</t>
  </si>
  <si>
    <t>219.06 руб.</t>
  </si>
  <si>
    <t>KLD-202008</t>
  </si>
  <si>
    <t>3212-muf-900000</t>
  </si>
  <si>
    <t>PPR Kalde Муфта  ø90 (20шт)</t>
  </si>
  <si>
    <t>344.78 руб.</t>
  </si>
  <si>
    <t>KLD-202009</t>
  </si>
  <si>
    <t>3212-muf-110000</t>
  </si>
  <si>
    <t>PPR Kalde Муфта ø110 (10шт)</t>
  </si>
  <si>
    <t>613.29 руб.</t>
  </si>
  <si>
    <t>KLD-202010</t>
  </si>
  <si>
    <t>R.3212-elb-200000</t>
  </si>
  <si>
    <t>PPR Kalde Угольник 90°  ø20  (500шт)</t>
  </si>
  <si>
    <t>6.11 руб.</t>
  </si>
  <si>
    <t>&gt;5000</t>
  </si>
  <si>
    <t>KLD-202011</t>
  </si>
  <si>
    <t>R.3212-elb-250000</t>
  </si>
  <si>
    <t>PPR Kalde Угольник 90°  ø25 (300шт)</t>
  </si>
  <si>
    <t>KLD-202012</t>
  </si>
  <si>
    <t>R.3212-elb-320000</t>
  </si>
  <si>
    <t>PPR Kalde Угольник 90°  ø32 (140шт)</t>
  </si>
  <si>
    <t>19.43 руб.</t>
  </si>
  <si>
    <t>KLD-202013</t>
  </si>
  <si>
    <t>R.3212-elb-400000</t>
  </si>
  <si>
    <t>PPR Kalde Угольник 90°  ø40 (70шт)</t>
  </si>
  <si>
    <t>37.68 руб.</t>
  </si>
  <si>
    <t>KLD-202014</t>
  </si>
  <si>
    <t>R.3212-elb-500000</t>
  </si>
  <si>
    <t>PPR Kalde Угольник 90°  ø50 (36шт)</t>
  </si>
  <si>
    <t>69.69 руб.</t>
  </si>
  <si>
    <t>KLD-202015</t>
  </si>
  <si>
    <t>R.3212-elb-630000</t>
  </si>
  <si>
    <t>PPR Kalde Угольник 90°  ø63 (20шт)</t>
  </si>
  <si>
    <t>132.50 руб.</t>
  </si>
  <si>
    <t>KLD-202016</t>
  </si>
  <si>
    <t>3212-elb-750000</t>
  </si>
  <si>
    <t>PPR Kalde Угольник 90°  ø75 (16шт)</t>
  </si>
  <si>
    <t>398.45 руб.</t>
  </si>
  <si>
    <t>KLD-202017</t>
  </si>
  <si>
    <t>3212-elb-900000</t>
  </si>
  <si>
    <t>PPR Kalde Угольник 90°  ø90 (6шт)</t>
  </si>
  <si>
    <t>666.48 руб.</t>
  </si>
  <si>
    <t>KLD-202018</t>
  </si>
  <si>
    <t>3212-elb-110000</t>
  </si>
  <si>
    <t>PPR Kalde Угольник 90° ø110 (4шт)</t>
  </si>
  <si>
    <t>1 225.44 руб.</t>
  </si>
  <si>
    <t>KLD-202019</t>
  </si>
  <si>
    <t>R.3212-elb-200045</t>
  </si>
  <si>
    <t>PPR Kalde Угольник 45°  ø20 (500шт)</t>
  </si>
  <si>
    <t>6.29 руб.</t>
  </si>
  <si>
    <t>KLD-202020</t>
  </si>
  <si>
    <t>R.3212-elb-250045</t>
  </si>
  <si>
    <t>PPR Kalde Угольник 45°  ø25 (300шт)</t>
  </si>
  <si>
    <t>9.14 руб.</t>
  </si>
  <si>
    <t>KLD-202021</t>
  </si>
  <si>
    <t>R.3212-elb-320045</t>
  </si>
  <si>
    <t>PPR Kalde Угольник 45°  ø32 (150шт)</t>
  </si>
  <si>
    <t>16.00 руб.</t>
  </si>
  <si>
    <t>KLD-202022</t>
  </si>
  <si>
    <t>R.3212-elb-400045</t>
  </si>
  <si>
    <t>PPR Kalde Угольник 45°  ø40 (90шт)</t>
  </si>
  <si>
    <t>29.14 руб.</t>
  </si>
  <si>
    <t>KLD-202023</t>
  </si>
  <si>
    <t>R.3212-elb-500045</t>
  </si>
  <si>
    <t>PPR Kalde Угольник 45°  ø50 (50шт)</t>
  </si>
  <si>
    <t>53.69 руб.</t>
  </si>
  <si>
    <t>KLD-202024</t>
  </si>
  <si>
    <t>R.3212-elb-630045</t>
  </si>
  <si>
    <t>PPR Kalde Угольник 45°  ø63 (25шт)</t>
  </si>
  <si>
    <t>101.66 руб.</t>
  </si>
  <si>
    <t>KLD-202025</t>
  </si>
  <si>
    <t>3212-elb-750045</t>
  </si>
  <si>
    <t>PPR Kalde Угольник 45°  ø75 (18шт)</t>
  </si>
  <si>
    <t>314.46 руб.</t>
  </si>
  <si>
    <t>KLD-202026</t>
  </si>
  <si>
    <t>3212-elb-900045</t>
  </si>
  <si>
    <t>PPR Kalde Угольник 45°  ø90 (12шт)</t>
  </si>
  <si>
    <t>535.21 руб.</t>
  </si>
  <si>
    <t>KLD-202027</t>
  </si>
  <si>
    <t>3212-elb-110045</t>
  </si>
  <si>
    <t>PPR Kalde Угольник 45° ø110 (6шт)</t>
  </si>
  <si>
    <t>919.38 руб.</t>
  </si>
  <si>
    <t>KLD-202028</t>
  </si>
  <si>
    <t>R.3212-teo-200000</t>
  </si>
  <si>
    <t>PPR Kalde Тройник  ø20 (300шт)</t>
  </si>
  <si>
    <t>KLD-202029</t>
  </si>
  <si>
    <t>R.3212-teo-250000</t>
  </si>
  <si>
    <t>PPR Kalde Тройник  ø25 (220шт)</t>
  </si>
  <si>
    <t>18.28 руб.</t>
  </si>
  <si>
    <t>KLD-202030</t>
  </si>
  <si>
    <t>R.3212-teo-320000</t>
  </si>
  <si>
    <t>PPR Kalde Тройник  ø32 (100шт)</t>
  </si>
  <si>
    <t>27.42 руб.</t>
  </si>
  <si>
    <t>&gt;25</t>
  </si>
  <si>
    <t>KLD-202031</t>
  </si>
  <si>
    <t>R.3212-teo-400000</t>
  </si>
  <si>
    <t>PPR Kalde Тройник  ø40 (50шт)</t>
  </si>
  <si>
    <t>47.97 руб.</t>
  </si>
  <si>
    <t>KLD-202032</t>
  </si>
  <si>
    <t>R.3212-teo-500000</t>
  </si>
  <si>
    <t>PPR Kalde Тройник  ø50 (30шт)</t>
  </si>
  <si>
    <t>90.24 руб.</t>
  </si>
  <si>
    <t>KLD-202033</t>
  </si>
  <si>
    <t>R.3212-teo-630000</t>
  </si>
  <si>
    <t>PPR Kalde Тройник  ø63 (16шт)</t>
  </si>
  <si>
    <t>169.07 руб.</t>
  </si>
  <si>
    <t>KLD-202034</t>
  </si>
  <si>
    <t>3212-teo-750000</t>
  </si>
  <si>
    <t>PPR Kalde Тройник  ø75 (12шт)</t>
  </si>
  <si>
    <t>423.35 руб.</t>
  </si>
  <si>
    <t>KLD-202035</t>
  </si>
  <si>
    <t>3212-teo-900000</t>
  </si>
  <si>
    <t>PPR Kalde Тройник  ø90 (4шт)</t>
  </si>
  <si>
    <t>716.03 руб.</t>
  </si>
  <si>
    <t>KLD-202036</t>
  </si>
  <si>
    <t>3212-teo-110000</t>
  </si>
  <si>
    <t>PPR Kalde Тройник ø110 (2шт)</t>
  </si>
  <si>
    <t>1 269.45 руб.</t>
  </si>
  <si>
    <t>KLD-202037</t>
  </si>
  <si>
    <t>R.3212-tio-252025</t>
  </si>
  <si>
    <t>PPR Kalde Тройник редук.  ø25 х ø20 х ø25 (240шт)</t>
  </si>
  <si>
    <t>11.99 руб.</t>
  </si>
  <si>
    <t>KLD-202038</t>
  </si>
  <si>
    <t>R.3212-tio-322032</t>
  </si>
  <si>
    <t>PPR Kalde Тройник редук.  ø32 х ø20 х ø32 (115шт)</t>
  </si>
  <si>
    <t>22.27 руб.</t>
  </si>
  <si>
    <t>KLD-202039</t>
  </si>
  <si>
    <t>R.3212-tio-322532</t>
  </si>
  <si>
    <t>PPR Kalde Тройник редук.  ø32 х ø25 х ø32 (115шт)</t>
  </si>
  <si>
    <t>20.57 руб.</t>
  </si>
  <si>
    <t>KLD-202040</t>
  </si>
  <si>
    <t>3212-tio-202520</t>
  </si>
  <si>
    <t>PPR Kalde Тройник редук.  ø20 х ø25 х ø20 (250шт)</t>
  </si>
  <si>
    <t>28.55 руб.</t>
  </si>
  <si>
    <t>KLD-202041</t>
  </si>
  <si>
    <t>3212-tio-252020</t>
  </si>
  <si>
    <t>PPR Kalde Тройник редук.  ø25 х ø20 х ø20 (225шт)</t>
  </si>
  <si>
    <t>KLD-202042</t>
  </si>
  <si>
    <t>3212-tio-252520</t>
  </si>
  <si>
    <t>PPR Kalde Тройник редук.  ø25 х ø25 х ø20 (200шт)</t>
  </si>
  <si>
    <t>31.73 руб.</t>
  </si>
  <si>
    <t>KLD-202043</t>
  </si>
  <si>
    <t>3212-tio-322020</t>
  </si>
  <si>
    <t>PPR Kalde Тройник редук.  ø32 х ø20 х ø20 (130шт)</t>
  </si>
  <si>
    <t>54.33 руб.</t>
  </si>
  <si>
    <t>KLD-202044</t>
  </si>
  <si>
    <t>3212-tio-322025</t>
  </si>
  <si>
    <t>PPR Kalde Тройник редук.  ø32 х ø20 х ø25 (125шт)</t>
  </si>
  <si>
    <t>KLD-202045</t>
  </si>
  <si>
    <t>3212-tio-322520</t>
  </si>
  <si>
    <t>PPR Kalde Тройник редук.  ø32 х ø25 х ø20 (125шт)</t>
  </si>
  <si>
    <t>KLD-202046</t>
  </si>
  <si>
    <t>3212-tio-322525</t>
  </si>
  <si>
    <t>PPR Kalde Тройник редук.  ø32 х ø25 х ø25 (120шт)</t>
  </si>
  <si>
    <t>KLD-202047</t>
  </si>
  <si>
    <t>3212-tio-402040</t>
  </si>
  <si>
    <t>PPR Kalde Тройник редук.  ø40 х ø20 х ø40 (75шт)</t>
  </si>
  <si>
    <t>68.61 руб.</t>
  </si>
  <si>
    <t>KLD-202048</t>
  </si>
  <si>
    <t>3212-tio-402540</t>
  </si>
  <si>
    <t>PPR Kalde Тройник редук.  ø40 х ø25 х ø40 (75шт)</t>
  </si>
  <si>
    <t>65.63 руб.</t>
  </si>
  <si>
    <t>KLD-202049</t>
  </si>
  <si>
    <t>3212-tio-403240</t>
  </si>
  <si>
    <t>PPR Kalde Тройник редук.  ø40 х ø32 х ø40 (65шт)</t>
  </si>
  <si>
    <t>88.24 руб.</t>
  </si>
  <si>
    <t>KLD-202050</t>
  </si>
  <si>
    <t>3212-tio-502050</t>
  </si>
  <si>
    <t>PPR Kalde Тройник редук.  ø50 х ø20 х ø50 (40шт)</t>
  </si>
  <si>
    <t>114.41 руб.</t>
  </si>
  <si>
    <t>KLD-202051</t>
  </si>
  <si>
    <t>3212-tio-502550</t>
  </si>
  <si>
    <t>PPR Kalde Тройник редук.  ø50 х ø25 х ø50 (40шт)</t>
  </si>
  <si>
    <t>KLD-202052</t>
  </si>
  <si>
    <t>3212-tio-503250</t>
  </si>
  <si>
    <t>PPR Kalde Тройник редук.  ø50 х ø32 х ø50 (36шт)</t>
  </si>
  <si>
    <t>163.15 руб.</t>
  </si>
  <si>
    <t>KLD-202053</t>
  </si>
  <si>
    <t>3212-tio-504050</t>
  </si>
  <si>
    <t>PPR Kalde Тройник редук.  ø50 х ø40 х ø50 (36шт)</t>
  </si>
  <si>
    <t>146.93 руб.</t>
  </si>
  <si>
    <t>KLD-202054</t>
  </si>
  <si>
    <t>3212-tio-632063</t>
  </si>
  <si>
    <t>PPR Kalde Тройник редук.  ø63 х ø20 х ø63 (24шт)</t>
  </si>
  <si>
    <t>228.43 руб.</t>
  </si>
  <si>
    <t>KLD-202055</t>
  </si>
  <si>
    <t>3212-tio-632563</t>
  </si>
  <si>
    <t>PPR Kalde Тройник редук.  ø63 х ø25 х ø63 (24шт)</t>
  </si>
  <si>
    <t>KLD-202056</t>
  </si>
  <si>
    <t>3212-tio-633263</t>
  </si>
  <si>
    <t>PPR Kalde Тройник редук.  ø63 х ø32 х ø63 (24шт)</t>
  </si>
  <si>
    <t>KLD-202057</t>
  </si>
  <si>
    <t>3212-tio-634063</t>
  </si>
  <si>
    <t>PPR Kalde Тройник редук.  ø63 х ø40 х ø63 (20шт)</t>
  </si>
  <si>
    <t>293.07 руб.</t>
  </si>
  <si>
    <t>KLD-202058</t>
  </si>
  <si>
    <t>3212-tio-635063</t>
  </si>
  <si>
    <t>PPR Kalde Тройник редук.  ø63 х ø50 х ø63 (20шт)</t>
  </si>
  <si>
    <t>KLD-202059</t>
  </si>
  <si>
    <t>3212-tio-752075</t>
  </si>
  <si>
    <t>PPR Kalde Тройник редук.  ø75 х ø20 х ø75 (12шт)</t>
  </si>
  <si>
    <t>488.79 руб.</t>
  </si>
  <si>
    <t>KLD-202060</t>
  </si>
  <si>
    <t>3212-tio-752575</t>
  </si>
  <si>
    <t>PPR Kalde Тройник редук.  ø75 х ø25 х ø75 (12шт)</t>
  </si>
  <si>
    <t>KLD-202061</t>
  </si>
  <si>
    <t>3212-tio-753275</t>
  </si>
  <si>
    <t>PPR Kalde Тройник редук.  ø75 х ø32 х ø75 (12шт)</t>
  </si>
  <si>
    <t>KLD-202062</t>
  </si>
  <si>
    <t>3212-tio-754075</t>
  </si>
  <si>
    <t>PPR Kalde Тройник редук.  ø75 х ø40 х ø75 (12шт)</t>
  </si>
  <si>
    <t>537.56 руб.</t>
  </si>
  <si>
    <t>KLD-202063</t>
  </si>
  <si>
    <t>3212-tio-755075</t>
  </si>
  <si>
    <t>PPR Kalde Тройник редук.  ø75 х ø50 х ø75 (12шт)</t>
  </si>
  <si>
    <t>KLD-202064</t>
  </si>
  <si>
    <t>3212-tio-756375</t>
  </si>
  <si>
    <t>PPR Kalde Тройник редук.  ø75 х ø63 х ø75 (12шт)</t>
  </si>
  <si>
    <t>KLD-202065</t>
  </si>
  <si>
    <t>3212-tio-905090</t>
  </si>
  <si>
    <t>PPR Kalde Тройник редук.  ø90 х ø50 х ø90 (6шт)</t>
  </si>
  <si>
    <t>602.41 руб.</t>
  </si>
  <si>
    <t>KLD-202066</t>
  </si>
  <si>
    <t>3212-tio-906390</t>
  </si>
  <si>
    <t>PPR Kalde Тройник редук.  ø90 х ø63 х ø90 (6шт)</t>
  </si>
  <si>
    <t>KLD-202067</t>
  </si>
  <si>
    <t>3212-tio-115011</t>
  </si>
  <si>
    <t>PPR Kalde Тройник редук. ø110 х ø50 х ø110 (3шт)</t>
  </si>
  <si>
    <t>911.34 руб.</t>
  </si>
  <si>
    <t>KLD-202068</t>
  </si>
  <si>
    <t>3212-tio-116311</t>
  </si>
  <si>
    <t>PPR Kalde Тройник редук. ø110 х ø63 х ø110 (3шт)</t>
  </si>
  <si>
    <t>KLD-202069</t>
  </si>
  <si>
    <t>R.3212-rdc-252000</t>
  </si>
  <si>
    <t>PPR Kalde Муфта редук.  ø25 х ø20 (600шт)</t>
  </si>
  <si>
    <t>KLD-202070</t>
  </si>
  <si>
    <t>R.3212-rdc-322000</t>
  </si>
  <si>
    <t>PPR Kalde Муфта редук.  ø32 х ø20 (500шт)</t>
  </si>
  <si>
    <t>7.99 руб.</t>
  </si>
  <si>
    <t>KLD-202071</t>
  </si>
  <si>
    <t>R.3212-rdc-322500</t>
  </si>
  <si>
    <t>PPR Kalde Муфта редук.  ø32 х ø25 (400шт)</t>
  </si>
  <si>
    <t>10.27 руб.</t>
  </si>
  <si>
    <t>KLD-202072</t>
  </si>
  <si>
    <t>3212-rdc-402000</t>
  </si>
  <si>
    <t>PPR Kalde Муфта редук.  ø40 х ø20 (325шт)</t>
  </si>
  <si>
    <t>19.63 руб.</t>
  </si>
  <si>
    <t>KLD-202073</t>
  </si>
  <si>
    <t>3212-rdc-402500</t>
  </si>
  <si>
    <t>PPR Kalde Муфта редук.  ø40 х ø25 (300шт)</t>
  </si>
  <si>
    <t>21.61 руб.</t>
  </si>
  <si>
    <t>KLD-202074</t>
  </si>
  <si>
    <t>3212-rdc-403200</t>
  </si>
  <si>
    <t>PPR Kalde Муфта редук.  ø40 х ø32 (225шт)</t>
  </si>
  <si>
    <t>27.36 руб.</t>
  </si>
  <si>
    <t>KLD-202075</t>
  </si>
  <si>
    <t>3212-rdc-502000</t>
  </si>
  <si>
    <t>PPR Kalde Муфта редук.  ø50 х ø20 (175шт)</t>
  </si>
  <si>
    <t>42.83 руб.</t>
  </si>
  <si>
    <t>KLD-202076</t>
  </si>
  <si>
    <t>3212-rdc-502500</t>
  </si>
  <si>
    <t>PPR Kalde Муфта редук.  ø50 х ø25 (175шт)</t>
  </si>
  <si>
    <t>KLD-202077</t>
  </si>
  <si>
    <t>3212-rdc-503200</t>
  </si>
  <si>
    <t>PPR Kalde Муфта редук.  ø50 х ø32 (150шт)</t>
  </si>
  <si>
    <t>KLD-202078</t>
  </si>
  <si>
    <t>3212-rdc-504000</t>
  </si>
  <si>
    <t>PPR Kalde Муфта редук.  ø50 х ø40 (110шт)</t>
  </si>
  <si>
    <t>46.20 руб.</t>
  </si>
  <si>
    <t>KLD-202079</t>
  </si>
  <si>
    <t>3212-rdc-632000</t>
  </si>
  <si>
    <t>PPR Kalde Муфта редук.  ø63 х ø20 (80шт)</t>
  </si>
  <si>
    <t>KLD-202080</t>
  </si>
  <si>
    <t>3212-rdc-632500</t>
  </si>
  <si>
    <t>PPR Kalde Муфта редук.  ø63 х ø25 (100шт)</t>
  </si>
  <si>
    <t>KLD-202081</t>
  </si>
  <si>
    <t>3212-rdc-633200</t>
  </si>
  <si>
    <t>PPR Kalde Муфта редук.  ø63 х ø32 (80шт)</t>
  </si>
  <si>
    <t>KLD-202082</t>
  </si>
  <si>
    <t>3212-rdc-634000</t>
  </si>
  <si>
    <t>PPR Kalde Муфта редук.  ø63 х ø40 (80шт)</t>
  </si>
  <si>
    <t>78.32 руб.</t>
  </si>
  <si>
    <t>KLD-202083</t>
  </si>
  <si>
    <t>3212-rdc-635000</t>
  </si>
  <si>
    <t>PPR Kalde Муфта редук.  ø63 х ø50 (50шт)</t>
  </si>
  <si>
    <t>104.30 руб.</t>
  </si>
  <si>
    <t>KLD-202084</t>
  </si>
  <si>
    <t>3212-rdc-752000</t>
  </si>
  <si>
    <t>PPR Kalde Муфта редук.  ø75 х ø20 (70шт)</t>
  </si>
  <si>
    <t>91.81 руб.</t>
  </si>
  <si>
    <t>KLD-202085</t>
  </si>
  <si>
    <t>3212-rdc-752500</t>
  </si>
  <si>
    <t>PPR Kalde Муфта редук.  ø75 х ø25 (70шт)</t>
  </si>
  <si>
    <t>KLD-202086</t>
  </si>
  <si>
    <t>3212-rdc-753200</t>
  </si>
  <si>
    <t>PPR Kalde Муфта редук.  ø75 х ø32 (55шт)</t>
  </si>
  <si>
    <t>107.87 руб.</t>
  </si>
  <si>
    <t>KLD-202087</t>
  </si>
  <si>
    <t>3212-rdc-754000</t>
  </si>
  <si>
    <t>PPR Kalde Муфта редук.  ø75 х ø40 (55шт)</t>
  </si>
  <si>
    <t>98.15 руб.</t>
  </si>
  <si>
    <t>KLD-202088</t>
  </si>
  <si>
    <t>3212-rdc-755000</t>
  </si>
  <si>
    <t>PPR Kalde Муфта редук.  ø75 х ø50 (50шт)</t>
  </si>
  <si>
    <t>KLD-202089</t>
  </si>
  <si>
    <t>3212-rdc-756300</t>
  </si>
  <si>
    <t>PPR Kalde Муфта редук.  ø75 х ø63 (36шт)</t>
  </si>
  <si>
    <t>153.28 руб.</t>
  </si>
  <si>
    <t>KLD-202090</t>
  </si>
  <si>
    <t>3212-rdc-905000</t>
  </si>
  <si>
    <t>PPR Kalde Муфта редук.  ø90 х ø50 (36шт)</t>
  </si>
  <si>
    <t>162.99 руб.</t>
  </si>
  <si>
    <t>KLD-202091</t>
  </si>
  <si>
    <t>3212-rdc-906300</t>
  </si>
  <si>
    <t>PPR Kalde Муфта редук.  ø90 х ø63 (36шт)</t>
  </si>
  <si>
    <t>202.46 руб.</t>
  </si>
  <si>
    <t>KLD-202092</t>
  </si>
  <si>
    <t>3212-rdc-907500</t>
  </si>
  <si>
    <t>PPR Kalde Муфта редук.  ø90 х ø75 (27шт)</t>
  </si>
  <si>
    <t>KLD-202093</t>
  </si>
  <si>
    <t>3212-rdc-110630</t>
  </si>
  <si>
    <t>PPR Kalde Муфта редук. ø110 х ø63 (16шт)</t>
  </si>
  <si>
    <t>286.93 руб.</t>
  </si>
  <si>
    <t>KLD-202094</t>
  </si>
  <si>
    <t>3212-rdc-110750</t>
  </si>
  <si>
    <t>PPR Kalde Муфта редук. ø110 х ø75 (16шт)</t>
  </si>
  <si>
    <t>309.53 руб.</t>
  </si>
  <si>
    <t>KLD-202095</t>
  </si>
  <si>
    <t>3212-rdc-110900</t>
  </si>
  <si>
    <t>PPR Kalde Муфта редук. ø110 х ø90 (16шт)</t>
  </si>
  <si>
    <t>374.77 руб.</t>
  </si>
  <si>
    <t>KLD-202096</t>
  </si>
  <si>
    <t>3212-rdf-252000</t>
  </si>
  <si>
    <t>PPR Kalde Муфта редук. В/В  ø25 х ø20 (400шт)</t>
  </si>
  <si>
    <t>13.29 руб.</t>
  </si>
  <si>
    <t>KLD-202097</t>
  </si>
  <si>
    <t>3212-rdf-322000</t>
  </si>
  <si>
    <t>PPR Kalde Муфта редук. В/В  ø32 х ø20 (250шт)</t>
  </si>
  <si>
    <t>26.57 руб.</t>
  </si>
  <si>
    <t>KLD-202098</t>
  </si>
  <si>
    <t>3212-rdf-322500</t>
  </si>
  <si>
    <t>PPR Kalde Муфта редук. В/В  ø32 х ø25 (250шт)</t>
  </si>
  <si>
    <t>23.00 руб.</t>
  </si>
  <si>
    <t>KLD-202099</t>
  </si>
  <si>
    <t>3212-rdf-402000</t>
  </si>
  <si>
    <t>PPR Kalde Муфта редук. В/В  ø40 х ø20 (175шт)</t>
  </si>
  <si>
    <t>35.89 руб.</t>
  </si>
  <si>
    <t>KLD-202100</t>
  </si>
  <si>
    <t>3212-rdf-402500</t>
  </si>
  <si>
    <t>PPR Kalde Муфта редук. В/В  ø40 х ø25 (175шт)</t>
  </si>
  <si>
    <t>KLD-202101</t>
  </si>
  <si>
    <t>3202-twc-200000</t>
  </si>
  <si>
    <t>PPR Kalde Обвод ø20 (140шт)</t>
  </si>
  <si>
    <t>24.61 руб.</t>
  </si>
  <si>
    <t>KLD-202102</t>
  </si>
  <si>
    <t>3202-twc-250000</t>
  </si>
  <si>
    <t>PPR Kalde Обвод ø25 (75шт)</t>
  </si>
  <si>
    <t>52.39 руб.</t>
  </si>
  <si>
    <t>KLD-202103</t>
  </si>
  <si>
    <t>3202-twc-200001</t>
  </si>
  <si>
    <t>PPR Kalde Обвод тип "С" ø20 (275шт)</t>
  </si>
  <si>
    <t>22.05 руб.</t>
  </si>
  <si>
    <t>KLD-202104</t>
  </si>
  <si>
    <t>3202-twc-250001</t>
  </si>
  <si>
    <t>PPR Kalde Обвод тип "С" ø25 (150шт)</t>
  </si>
  <si>
    <t>52.36 руб.</t>
  </si>
  <si>
    <t>KLD-202105</t>
  </si>
  <si>
    <t>3202-twc-320001</t>
  </si>
  <si>
    <t>PPR Kalde Обвод тип "С" ø32 (70шт)</t>
  </si>
  <si>
    <t>76.54 руб.</t>
  </si>
  <si>
    <t>KLD-202106</t>
  </si>
  <si>
    <t>R.3292-ste-200000</t>
  </si>
  <si>
    <t>PPR Kalde Заглушка  ø20 (1000шт)</t>
  </si>
  <si>
    <t>3.42 руб.</t>
  </si>
  <si>
    <t>KLD-202107</t>
  </si>
  <si>
    <t>R.3292-ste-250000</t>
  </si>
  <si>
    <t>PPR Kalde Заглушка  ø25 (600шт)</t>
  </si>
  <si>
    <t>5.70 руб.</t>
  </si>
  <si>
    <t>KLD-202108</t>
  </si>
  <si>
    <t>R.3292-ste-320000</t>
  </si>
  <si>
    <t>PPR Kalde Заглушка  ø32 (300шт)</t>
  </si>
  <si>
    <t>KLD-202109</t>
  </si>
  <si>
    <t>3292-ste-400000</t>
  </si>
  <si>
    <t>PPR Kalde Заглушка  ø40 (200шт)</t>
  </si>
  <si>
    <t>56.67 руб.</t>
  </si>
  <si>
    <t>KLD-202110</t>
  </si>
  <si>
    <t>3292-ste-500000</t>
  </si>
  <si>
    <t>PPR Kalde Заглушка  ø50 (115шт)</t>
  </si>
  <si>
    <t>79.39 руб.</t>
  </si>
  <si>
    <t>KLD-202111</t>
  </si>
  <si>
    <t>3292-ste-630000</t>
  </si>
  <si>
    <t>PPR Kalde Заглушка  ø63 (60шт)</t>
  </si>
  <si>
    <t>127.58 руб.</t>
  </si>
  <si>
    <t>KLD-202112</t>
  </si>
  <si>
    <t>3292-ste-750000</t>
  </si>
  <si>
    <t>PPR Kalde Заглушка  ø75 (36шт)</t>
  </si>
  <si>
    <t>292.94 руб.</t>
  </si>
  <si>
    <t>KLD-202113</t>
  </si>
  <si>
    <t>3292-ste-900000</t>
  </si>
  <si>
    <t>PPR Kalde Заглушка  ø90 (24шт)</t>
  </si>
  <si>
    <t>551.74 руб.</t>
  </si>
  <si>
    <t>KLD-202114</t>
  </si>
  <si>
    <t>R.3592-bck-202201</t>
  </si>
  <si>
    <t>PPR Kalde Опора ø20 (1800шт)</t>
  </si>
  <si>
    <t>KLD-202115</t>
  </si>
  <si>
    <t>R.3592-bck-252701</t>
  </si>
  <si>
    <t>PPR Kalde Опора ø25 (1600шт)</t>
  </si>
  <si>
    <t>4.01 руб.</t>
  </si>
  <si>
    <t>KLD-202116</t>
  </si>
  <si>
    <t>R.3592-bck-323401</t>
  </si>
  <si>
    <t>PPR Kalde Опора ø32 (1000шт)</t>
  </si>
  <si>
    <t>KLD-202117</t>
  </si>
  <si>
    <t>3592-bck-404201</t>
  </si>
  <si>
    <t>PPR Kalde Опора ø40 (2000шт)</t>
  </si>
  <si>
    <t>KLD-202118</t>
  </si>
  <si>
    <t>3592-bck-202200</t>
  </si>
  <si>
    <t>PPR Kalde Опора двойная ø20 (2000шт)</t>
  </si>
  <si>
    <t>13.09 руб.</t>
  </si>
  <si>
    <t>KLD-202119</t>
  </si>
  <si>
    <t>3592-bck-252700</t>
  </si>
  <si>
    <t>PPR Kalde Опора двойная ø25 (2000шт)</t>
  </si>
  <si>
    <t>19.04 руб.</t>
  </si>
  <si>
    <t>KLD-202120</t>
  </si>
  <si>
    <t>3592-bck-323400</t>
  </si>
  <si>
    <t>PPR Kalde Опора двойная ø32 (1000шт)</t>
  </si>
  <si>
    <t>27.17 руб.</t>
  </si>
  <si>
    <t>KLD-202121</t>
  </si>
  <si>
    <t>3592-bck-404200</t>
  </si>
  <si>
    <t>PPR Kalde Опора двойная ø40 (700шт)</t>
  </si>
  <si>
    <t>22.41 руб.</t>
  </si>
  <si>
    <t>KLD-202122</t>
  </si>
  <si>
    <t>3592-bck-505201</t>
  </si>
  <si>
    <t>PPR Kalde Опора двойная ø50 (500шт)</t>
  </si>
  <si>
    <t>28.36 руб.</t>
  </si>
  <si>
    <t>KLD-202123</t>
  </si>
  <si>
    <t>3292-ste-200b00</t>
  </si>
  <si>
    <t>PPR Kalde Заглушка резьб. НР ø20 х ½" (800шт)</t>
  </si>
  <si>
    <t>2.35 руб.</t>
  </si>
  <si>
    <t>KLD-202124</t>
  </si>
  <si>
    <t>3292-ste-250c00</t>
  </si>
  <si>
    <t>PPR Kalde Заглушка резьб. НР ø25 х ¾" (600шт)</t>
  </si>
  <si>
    <t>14.88 руб.</t>
  </si>
  <si>
    <t>KLD-202125</t>
  </si>
  <si>
    <t>3292-ste-321000</t>
  </si>
  <si>
    <t>PPR Kalde Заглушка резьб. НР ø32 х 1" (400шт)</t>
  </si>
  <si>
    <t>237.35 руб.</t>
  </si>
  <si>
    <t>KLD-202126</t>
  </si>
  <si>
    <t>3222-cvl-0b0000</t>
  </si>
  <si>
    <t>PPR Kalde Обратный клапан ø20 (100шт)</t>
  </si>
  <si>
    <t>422.56 руб.</t>
  </si>
  <si>
    <t>KLD-202127</t>
  </si>
  <si>
    <t>3222-cvl-0c0000</t>
  </si>
  <si>
    <t>PPR Kalde Обратный клапан ø25 (60шт)</t>
  </si>
  <si>
    <t>505.84 руб.</t>
  </si>
  <si>
    <t>KLD-202128</t>
  </si>
  <si>
    <t>3222-efo-200b00</t>
  </si>
  <si>
    <t>PPR Kalde Угольник комб. ВР ø20 х  ½" (160шт)</t>
  </si>
  <si>
    <t>80.31 руб.</t>
  </si>
  <si>
    <t>KLD-202129</t>
  </si>
  <si>
    <t>3222-efo-200c00</t>
  </si>
  <si>
    <t>PPR Kalde Угольник комб. ВР ø20 х  ¾" (130шт)</t>
  </si>
  <si>
    <t>106.28 руб.</t>
  </si>
  <si>
    <t>KLD-202130</t>
  </si>
  <si>
    <t>3222-efo-250b00</t>
  </si>
  <si>
    <t>PPR Kalde Угольник комб. ВР ø25 х  ½" (120шт)</t>
  </si>
  <si>
    <t>KLD-202131</t>
  </si>
  <si>
    <t>3222-efo-250c00</t>
  </si>
  <si>
    <t>PPR Kalde Угольник комб. ВР ø25 х  ¾" (100шт)</t>
  </si>
  <si>
    <t>&gt;50</t>
  </si>
  <si>
    <t>KLD-202132</t>
  </si>
  <si>
    <t>3222-efo-320b00</t>
  </si>
  <si>
    <t>PPR Kalde Угольник комб. ВР ø32 х  ½" (60шт)</t>
  </si>
  <si>
    <t>159.43 руб.</t>
  </si>
  <si>
    <t>KLD-202133</t>
  </si>
  <si>
    <t>3222-efo-320c00</t>
  </si>
  <si>
    <t>PPR Kalde Угольник комб. ВР ø32 х  ¾" (60шт)</t>
  </si>
  <si>
    <t>105.29 руб.</t>
  </si>
  <si>
    <t>KLD-202134</t>
  </si>
  <si>
    <t>3222-efo-321000</t>
  </si>
  <si>
    <t>PPR Kalde Угольник комб. ВР ø32 х 1"  (56шт)</t>
  </si>
  <si>
    <t>172.91 руб.</t>
  </si>
  <si>
    <t>KLD-202135</t>
  </si>
  <si>
    <t>3222-efo-401a06</t>
  </si>
  <si>
    <t>PPR Kalde Угольник комб. ВР ø40 х 1¼" (28шт)</t>
  </si>
  <si>
    <t>635.32 руб.</t>
  </si>
  <si>
    <t>KLD-202136</t>
  </si>
  <si>
    <t>3222-tue-200b00</t>
  </si>
  <si>
    <t>PPR Kalde Угольник с нак. гай. ø20 х  ½" (180шт)</t>
  </si>
  <si>
    <t>126.31 руб.</t>
  </si>
  <si>
    <t>KLD-202137</t>
  </si>
  <si>
    <t>3222-tue-200c00</t>
  </si>
  <si>
    <t>PPR Kalde Угольник с нак. гай. ø20 х  ¾" (150шт)</t>
  </si>
  <si>
    <t>163.59 руб.</t>
  </si>
  <si>
    <t>KLD-202138</t>
  </si>
  <si>
    <t>3222-tue-250c00</t>
  </si>
  <si>
    <t>PPR Kalde Угольник с нак. гай. ø25 х  ¾" (100шт)</t>
  </si>
  <si>
    <t>KLD-202139</t>
  </si>
  <si>
    <t>3222-tue-251000</t>
  </si>
  <si>
    <t>PPR Kalde Угольник с нак. гай. ø25 х 1" (50шт)</t>
  </si>
  <si>
    <t>419.38 руб.</t>
  </si>
  <si>
    <t>KLD-202140</t>
  </si>
  <si>
    <t>3222-tue-321000</t>
  </si>
  <si>
    <t>PPR Kalde Угольник с нак. гай. ø32 х 1" (50шт)</t>
  </si>
  <si>
    <t>465.59 руб.</t>
  </si>
  <si>
    <t>KLD-202141</t>
  </si>
  <si>
    <t>3222-tue-321a00</t>
  </si>
  <si>
    <t>PPR Kalde Угольник с нак. гай. ø32 х 1¼" (40шт)</t>
  </si>
  <si>
    <t>605.58 руб.</t>
  </si>
  <si>
    <t>KLD-202142</t>
  </si>
  <si>
    <t>3222-emo-200b00</t>
  </si>
  <si>
    <t>PPR Kalde Угольник комб. НР ø20 х  ½" (150шт)</t>
  </si>
  <si>
    <t>93.00 руб.</t>
  </si>
  <si>
    <t>KLD-202143</t>
  </si>
  <si>
    <t>3222-emo-200c00</t>
  </si>
  <si>
    <t>PPR Kalde Угольник комб. НР ø20 х  ¾" (110шт)</t>
  </si>
  <si>
    <t>129.88 руб.</t>
  </si>
  <si>
    <t>KLD-202144</t>
  </si>
  <si>
    <t>3222-emo-250b00</t>
  </si>
  <si>
    <t>PPR Kalde Угольник комб. НР ø25 х  ½" (110шт)</t>
  </si>
  <si>
    <t>KLD-202145</t>
  </si>
  <si>
    <t>3222-emo-250c00</t>
  </si>
  <si>
    <t>PPR Kalde Угольник комб. НР ø25 х  ¾" (90шт)</t>
  </si>
  <si>
    <t>KLD-202146</t>
  </si>
  <si>
    <t>3222-emo-320b00</t>
  </si>
  <si>
    <t>PPR Kalde Угольник комб. НР ø32 х  ½" (60шт)</t>
  </si>
  <si>
    <t>172.51 руб.</t>
  </si>
  <si>
    <t>KLD-202147</t>
  </si>
  <si>
    <t>3222-emo-320c00</t>
  </si>
  <si>
    <t>PPR Kalde Угольник комб. НР ø32 х  ¾" (60шт)</t>
  </si>
  <si>
    <t>199.08 руб.</t>
  </si>
  <si>
    <t>KLD-202148</t>
  </si>
  <si>
    <t>3222-emo-321000</t>
  </si>
  <si>
    <t>PPR Kalde Угольник комб. НР ø32 х 1" (50шт)</t>
  </si>
  <si>
    <t>225.26 руб.</t>
  </si>
  <si>
    <t>KLD-202149</t>
  </si>
  <si>
    <t>3222-emo-401a06</t>
  </si>
  <si>
    <t>PPR Kalde Угольник комб. НР ø40 х 1¼" (24шт)</t>
  </si>
  <si>
    <t>1 075.13 руб.</t>
  </si>
  <si>
    <t>KLD-202150</t>
  </si>
  <si>
    <t>3222-bat-200b01</t>
  </si>
  <si>
    <t>PPR Kalde Угольник комб. с креп. ВР ø20 х ½" (100шт)</t>
  </si>
  <si>
    <t>84.51 руб.</t>
  </si>
  <si>
    <t>KLD-202151</t>
  </si>
  <si>
    <t>3223-bat-250b01</t>
  </si>
  <si>
    <t>PPR Kalde Угольник комб. с креп. ВР ø25 х ½" (80шт)</t>
  </si>
  <si>
    <t>92.60 руб.</t>
  </si>
  <si>
    <t>KLD-202152</t>
  </si>
  <si>
    <t>3223-bat-250c01</t>
  </si>
  <si>
    <t>PPR Kalde Угольник комб. с креп. ВР ø25 х ¾" (80шт)</t>
  </si>
  <si>
    <t>143.76 руб.</t>
  </si>
  <si>
    <t>KLD-202153</t>
  </si>
  <si>
    <t>3222-btm-200b00</t>
  </si>
  <si>
    <t>PPR Kalde Угольник комб. с креп. НР ø20 х ½" (100шт)</t>
  </si>
  <si>
    <t>116.79 руб.</t>
  </si>
  <si>
    <t>KLD-202154</t>
  </si>
  <si>
    <t>3222-bat-200b04</t>
  </si>
  <si>
    <t>PPR Kalde Комплект монтаж. д/смесит. ВР ø20 х ½"  (48шт)</t>
  </si>
  <si>
    <t>190.76 руб.</t>
  </si>
  <si>
    <t>KLD-202155</t>
  </si>
  <si>
    <t>3222-bat-250b04</t>
  </si>
  <si>
    <t>PPR Kalde Комплект монтаж. д/смесит. ВР ø25 х ½" (48шт)</t>
  </si>
  <si>
    <t>257.78 руб.</t>
  </si>
  <si>
    <t>KLD-202156</t>
  </si>
  <si>
    <t>3222-tfo-200b20</t>
  </si>
  <si>
    <t>PPR Kalde Тройник комб. ВР ø20 х  ½" (125шт)</t>
  </si>
  <si>
    <t>87.64 руб.</t>
  </si>
  <si>
    <t>KLD-202157</t>
  </si>
  <si>
    <t>3223-tfo-200c20</t>
  </si>
  <si>
    <t>PPR Kalde Тройник комб. ВР ø20 х  ¾" (100шт)</t>
  </si>
  <si>
    <t>101.52 руб.</t>
  </si>
  <si>
    <t>KLD-202158</t>
  </si>
  <si>
    <t>3222-tfo-250b25</t>
  </si>
  <si>
    <t>PPR Kalde Тройник комб. ВР ø25 х  ½" (100шт)</t>
  </si>
  <si>
    <t>91.61 руб.</t>
  </si>
  <si>
    <t>KLD-202159</t>
  </si>
  <si>
    <t>3222-tfo-250c25</t>
  </si>
  <si>
    <t>PPR Kalde Тройник комб. ВР ø25 х  ¾" (60шт)</t>
  </si>
  <si>
    <t>KLD-202160</t>
  </si>
  <si>
    <t>3222-tfo-320b32</t>
  </si>
  <si>
    <t>PPR Kalde Тройник комб. ВР ø32 х  ½" (45шт)</t>
  </si>
  <si>
    <t>162.40 руб.</t>
  </si>
  <si>
    <t>KLD-202161</t>
  </si>
  <si>
    <t>3222-tfo-320c32</t>
  </si>
  <si>
    <t>PPR Kalde Тройник комб. ВР ø32 х  ¾" (45шт)</t>
  </si>
  <si>
    <t>121.75 руб.</t>
  </si>
  <si>
    <t>KLD-202162</t>
  </si>
  <si>
    <t>3222-tfo-321032</t>
  </si>
  <si>
    <t>PPR Kalde Тройник комб. ВР ø32 х 1" (40шт)</t>
  </si>
  <si>
    <t>202.26 руб.</t>
  </si>
  <si>
    <t>KLD-202163</t>
  </si>
  <si>
    <t>3222-tfo-401а40</t>
  </si>
  <si>
    <t>PPR Kalde Тройник комб. ВР ø40 х 1¼" (20шт)</t>
  </si>
  <si>
    <t>586.15 руб.</t>
  </si>
  <si>
    <t>KLD-202164</t>
  </si>
  <si>
    <t>3222-tmo-200b20</t>
  </si>
  <si>
    <t>PPR Kalde Тройник комб. НР ø20 х  ½" (120шт)</t>
  </si>
  <si>
    <t>KLD-202165</t>
  </si>
  <si>
    <t>3222-tmo-200c20</t>
  </si>
  <si>
    <t>PPR Kalde Тройник комб. НР ø20 х  ¾" (90шт)</t>
  </si>
  <si>
    <t>142.17 руб.</t>
  </si>
  <si>
    <t>KLD-202166</t>
  </si>
  <si>
    <t>3222-tmo-250b25</t>
  </si>
  <si>
    <t>PPR Kalde Тройник комб. НР ø25 х  ½" (100шт)</t>
  </si>
  <si>
    <t>112.03 руб.</t>
  </si>
  <si>
    <t>KLD-202167</t>
  </si>
  <si>
    <t>3222-tmo-250c25</t>
  </si>
  <si>
    <t>PPR Kalde Тройник комб. НР ø25 х  ¾" (80шт)</t>
  </si>
  <si>
    <t>KLD-202168</t>
  </si>
  <si>
    <t>3222-tmo-320b32</t>
  </si>
  <si>
    <t>PPR Kalde Тройник комб. НР ø32 х  ½" (45шт)</t>
  </si>
  <si>
    <t>KLD-202169</t>
  </si>
  <si>
    <t>3222-tmo-320c32</t>
  </si>
  <si>
    <t>PPR Kalde Тройник комб. НР ø32 х  ¾" (45шт)</t>
  </si>
  <si>
    <t>KLD-202170</t>
  </si>
  <si>
    <t>3222-tmo-321032</t>
  </si>
  <si>
    <t>PPR Kalde Тройник комб. НР ø32 х 1" (40шт)</t>
  </si>
  <si>
    <t>242.71 руб.</t>
  </si>
  <si>
    <t>KLD-202171</t>
  </si>
  <si>
    <t>3222-tmo-401а40</t>
  </si>
  <si>
    <t>PPR Kalde Тройник комб. НРø40 х 1¼  (40шт)</t>
  </si>
  <si>
    <t>646.82 руб.</t>
  </si>
  <si>
    <t>KLD-202172</t>
  </si>
  <si>
    <t>3222-tun-200b00</t>
  </si>
  <si>
    <t>PPR Kalde Муфта с нак. гай. ø20 х  ½" (210шт)</t>
  </si>
  <si>
    <t>KLD-202173</t>
  </si>
  <si>
    <t>3222-tun-200c00</t>
  </si>
  <si>
    <t>PPR Kalde Муфта с нак. гай. ø20 х  ¾" (210шт)</t>
  </si>
  <si>
    <t>KLD-202174</t>
  </si>
  <si>
    <t>3222-tun-250c00</t>
  </si>
  <si>
    <t>PPR Kalde Муфта с нак. гай. ø25 х  ¾" (150шт)</t>
  </si>
  <si>
    <t>154.47 руб.</t>
  </si>
  <si>
    <t>KLD-202175</t>
  </si>
  <si>
    <t>3222-tun-251000</t>
  </si>
  <si>
    <t>PPR Kalde Муфта с нак. гай. ø25 х 1" (80шт)</t>
  </si>
  <si>
    <t>KLD-202176</t>
  </si>
  <si>
    <t>3222-tun-321000</t>
  </si>
  <si>
    <t>PPR Kalde Муфта с нак. гай. ø32 х 1" (80шт)</t>
  </si>
  <si>
    <t>KLD-202177</t>
  </si>
  <si>
    <t>3222-tun-321a00</t>
  </si>
  <si>
    <t>PPR Kalde Муфта с нак. гай. ø32 х 1¼" (50шт)</t>
  </si>
  <si>
    <t>KLD-202178</t>
  </si>
  <si>
    <t>3222-nfo-200b00</t>
  </si>
  <si>
    <t>PPR Kalde Муфта комб. ВР ø20 х  ½" (200шт)</t>
  </si>
  <si>
    <t>73.57 руб.</t>
  </si>
  <si>
    <t>KLD-202179</t>
  </si>
  <si>
    <t>3222-nfo-200c00</t>
  </si>
  <si>
    <t>PPR Kalde Муфта комб. ВР ø20 х  ¾" (180шт)</t>
  </si>
  <si>
    <t>97.36 руб.</t>
  </si>
  <si>
    <t>KLD-202180</t>
  </si>
  <si>
    <t>3222-nfo-250b00</t>
  </si>
  <si>
    <t>PPR Kalde Муфта комб. ВР ø25 х  ½" (200шт)</t>
  </si>
  <si>
    <t>80.90 руб.</t>
  </si>
  <si>
    <t>KLD-202181</t>
  </si>
  <si>
    <t>3222-nfo-250c00</t>
  </si>
  <si>
    <t>PPR Kalde Муфта комб. ВР ø25 х  ¾" (150шт)</t>
  </si>
  <si>
    <t>KLD-202182</t>
  </si>
  <si>
    <t>3222-nfo-320b00</t>
  </si>
  <si>
    <t>PPR Kalde Муфта комб. ВР ø32 х  ½" (110шт)</t>
  </si>
  <si>
    <t>83.68 руб.</t>
  </si>
  <si>
    <t>KLD-202183</t>
  </si>
  <si>
    <t>3222-nfo-320c00</t>
  </si>
  <si>
    <t>PPR Kalde Муфта комб. ВР ø32 х  ¾" (110шт)</t>
  </si>
  <si>
    <t>KLD-202184</t>
  </si>
  <si>
    <t>3222-nfo-321000</t>
  </si>
  <si>
    <t>PPR Kalde Муфта комб. ВР ø32 х 1" (90шт)</t>
  </si>
  <si>
    <t>KLD-202185</t>
  </si>
  <si>
    <t>3222-nmo-200b00</t>
  </si>
  <si>
    <t>PPR Kalde Муфта комб. НР ø20 х  ½" (200шт)</t>
  </si>
  <si>
    <t>KLD-202186</t>
  </si>
  <si>
    <t>3222-nmo-200c00</t>
  </si>
  <si>
    <t>PPR Kalde Муфта комб. НР ø20 х  ¾" (150шт)</t>
  </si>
  <si>
    <t>138.80 руб.</t>
  </si>
  <si>
    <t>KLD-202187</t>
  </si>
  <si>
    <t>3222-nmo-250b00</t>
  </si>
  <si>
    <t>PPR Kalde Муфта комб. НР ø25 х  ½" (180шт)</t>
  </si>
  <si>
    <t>96.17 руб.</t>
  </si>
  <si>
    <t>KLD-202188</t>
  </si>
  <si>
    <t>3222-nmo-250c00</t>
  </si>
  <si>
    <t>PPR Kalde Муфта комб. НР ø25 х  ¾" (140шт)</t>
  </si>
  <si>
    <t>KLD-202189</t>
  </si>
  <si>
    <t>3222-nmo-320b00</t>
  </si>
  <si>
    <t>PPR Kalde Муфта комб. НР ø32 х  ½" (100шт)</t>
  </si>
  <si>
    <t>108.46 руб.</t>
  </si>
  <si>
    <t>KLD-202190</t>
  </si>
  <si>
    <t>3222-nmo-320c00</t>
  </si>
  <si>
    <t>PPR Kalde Муфта комб. НР ø32 х  ¾" (100шт)</t>
  </si>
  <si>
    <t>KLD-202191</t>
  </si>
  <si>
    <t>3222-nmo-321000</t>
  </si>
  <si>
    <t>PPR Kalde Муфта комб. НР ø32 х 1" (90шт)</t>
  </si>
  <si>
    <t>166.56 руб.</t>
  </si>
  <si>
    <t>KLD-202192</t>
  </si>
  <si>
    <t>3222-nmt-200b16</t>
  </si>
  <si>
    <t>PPR Kalde Переходник комб. ø20 х  ½" на PEX (16x2) (250шт)</t>
  </si>
  <si>
    <t>403.72 руб.</t>
  </si>
  <si>
    <t>KLD-202193</t>
  </si>
  <si>
    <t>3222-nfo-321006</t>
  </si>
  <si>
    <t>PPR Kalde Муфта комб. п/ключ ВР  ø32 х 1" (70шт)</t>
  </si>
  <si>
    <t>266.90 руб.</t>
  </si>
  <si>
    <t>KLD-202194</t>
  </si>
  <si>
    <t>3222-nfo-401a06</t>
  </si>
  <si>
    <t>PPR Kalde Муфта комб. п/ключ ВР  ø40 х 1¼" (40шт)</t>
  </si>
  <si>
    <t>412.64 руб.</t>
  </si>
  <si>
    <t>KLD-202195</t>
  </si>
  <si>
    <t>3222-nfo-501b06</t>
  </si>
  <si>
    <t>PPR Kalde Муфта комб. п/ключ ВР  ø50 х 1½" (30шт)</t>
  </si>
  <si>
    <t>533.80 руб.</t>
  </si>
  <si>
    <t>KLD-202196</t>
  </si>
  <si>
    <t>3222-nfo-632006</t>
  </si>
  <si>
    <t>PPR Kalde Муфта комб. п/ключ ВР  ø63 х 2" (18шт)</t>
  </si>
  <si>
    <t>897.26 руб.</t>
  </si>
  <si>
    <t>KLD-202197</t>
  </si>
  <si>
    <t>3222-nfo-752b06</t>
  </si>
  <si>
    <t>PPR Kalde Муфта комб. п/ключ ВР  ø75 х 2½" (12шт)</t>
  </si>
  <si>
    <t>1 575.62 руб.</t>
  </si>
  <si>
    <t>KLD-202198</t>
  </si>
  <si>
    <t>3222-nfo-903006</t>
  </si>
  <si>
    <t>PPR Kalde Муфта комб. п/ключ ВР  ø90 х 3" (7шт)</t>
  </si>
  <si>
    <t>2 205.58 руб.</t>
  </si>
  <si>
    <t>KLD-202199</t>
  </si>
  <si>
    <t>3222-nfo-110406</t>
  </si>
  <si>
    <t>PPR Kalde Муфта комб. п/ключ ВР ø110 х 4" (2шт)</t>
  </si>
  <si>
    <t>3 077.66 руб.</t>
  </si>
  <si>
    <t>KLD-202200</t>
  </si>
  <si>
    <t>3222-nmo-321006</t>
  </si>
  <si>
    <t>PPR Kalde Муфта комб. п/ключ НР  ø32 х 1" (80шт)</t>
  </si>
  <si>
    <t>291.09 руб.</t>
  </si>
  <si>
    <t>KLD-202201</t>
  </si>
  <si>
    <t>3222-nmo-401a06</t>
  </si>
  <si>
    <t>PPR Kalde Муфта комб. п/ключ НР  ø40 х 1¼" (36шт)</t>
  </si>
  <si>
    <t>KLD-202202</t>
  </si>
  <si>
    <t>3222-nmo-501b06</t>
  </si>
  <si>
    <t>PPR Kalde Муфта комб. п/ключ НР  ø50 х 1½" (36шт)</t>
  </si>
  <si>
    <t>703.34 руб.</t>
  </si>
  <si>
    <t>KLD-202203</t>
  </si>
  <si>
    <t>3222-nmo-632006</t>
  </si>
  <si>
    <t>PPR Kalde Муфта комб. п/ключ НР  ø63 х 2" (15шт)</t>
  </si>
  <si>
    <t>1 211.95 руб.</t>
  </si>
  <si>
    <t>KLD-202204</t>
  </si>
  <si>
    <t>3222-nmo-752b06</t>
  </si>
  <si>
    <t>PPR Kalde Муфта комб. п/ключ НР  ø75 х 2½" (8шт)</t>
  </si>
  <si>
    <t>2 157.40 руб.</t>
  </si>
  <si>
    <t>KLD-202205</t>
  </si>
  <si>
    <t>3222-nmo-903006</t>
  </si>
  <si>
    <t>PPR Kalde Муфта комб. п/ключ НР  ø90 х 3" (8шт)</t>
  </si>
  <si>
    <t>2 859.74 руб.</t>
  </si>
  <si>
    <t>KLD-202206</t>
  </si>
  <si>
    <t>3222-nmo-110406</t>
  </si>
  <si>
    <t>PPR Kalde Муфта комб. п/ключ НР ø110 х 4" (3шт)</t>
  </si>
  <si>
    <t>4 846.41 руб.</t>
  </si>
  <si>
    <t>KLD-202207</t>
  </si>
  <si>
    <t>3222-flt-200001</t>
  </si>
  <si>
    <t>PPR Kalde Фильтр В/В ø20 (100шт)</t>
  </si>
  <si>
    <t>177.87 руб.</t>
  </si>
  <si>
    <t>KLD-202208</t>
  </si>
  <si>
    <t>3222-flt-250001</t>
  </si>
  <si>
    <t>PPR Kalde Фильтр В/В ø25 (60шт)</t>
  </si>
  <si>
    <t>266.30 руб.</t>
  </si>
  <si>
    <t>KLD-202209</t>
  </si>
  <si>
    <t>3222-flt-320001</t>
  </si>
  <si>
    <t>PPR Kalde Фильтр В/В ø32 (30шт)</t>
  </si>
  <si>
    <t>431.48 руб.</t>
  </si>
  <si>
    <t>KLD-202210</t>
  </si>
  <si>
    <t>3222-flt-200000</t>
  </si>
  <si>
    <t>PPR Kalde Фильтр В/Н ø20 (100шт)</t>
  </si>
  <si>
    <t>142.29 руб.</t>
  </si>
  <si>
    <t>KLD-202211</t>
  </si>
  <si>
    <t>3222-flt-250000</t>
  </si>
  <si>
    <t>PPR Kalde Фильтр В/Н ø25 (60шт)</t>
  </si>
  <si>
    <t>213.05 руб.</t>
  </si>
  <si>
    <t>KLD-202212</t>
  </si>
  <si>
    <t>3222-flt-320000</t>
  </si>
  <si>
    <t>PPR Kalde Фильтр В/Н ø32 (30шт)</t>
  </si>
  <si>
    <t>345.19 руб.</t>
  </si>
  <si>
    <t>KLD-202213</t>
  </si>
  <si>
    <t>3272-tuf-200b00</t>
  </si>
  <si>
    <t>PPR Kalde Муфта комб. разъем. ВР  ø20 х  ½" (200шт)</t>
  </si>
  <si>
    <t>163.19 руб.</t>
  </si>
  <si>
    <t>KLD-202214</t>
  </si>
  <si>
    <t>3252-tuf-200c00</t>
  </si>
  <si>
    <t>PPR Kalde Муфта комб. разъем. ВР  ø20 х  ¾" (200шт)</t>
  </si>
  <si>
    <t>168.55 руб.</t>
  </si>
  <si>
    <t>KLD-202215</t>
  </si>
  <si>
    <t>3252-tuf-250b00</t>
  </si>
  <si>
    <t>PPR Kalde Муфта комб. разъем. ВР  ø25 х  ½" (120шт)</t>
  </si>
  <si>
    <t>248.66 руб.</t>
  </si>
  <si>
    <t>KLD-202216</t>
  </si>
  <si>
    <t>3272-tuf-250c00</t>
  </si>
  <si>
    <t>PPR Kalde Муфта комб. разъем. ВР  ø25 х  ¾"  (120шт)</t>
  </si>
  <si>
    <t>256.59 руб.</t>
  </si>
  <si>
    <t>KLD-202217</t>
  </si>
  <si>
    <t>3252-tuf-251000</t>
  </si>
  <si>
    <t>PPR Kalde Муфта комб. разъем. ВР  ø25 х 1" (120шт)</t>
  </si>
  <si>
    <t>264.72 руб.</t>
  </si>
  <si>
    <t>KLD-202218</t>
  </si>
  <si>
    <t>3252-tuf-320c00</t>
  </si>
  <si>
    <t>PPR Kalde Муфта комб. разъем. ВР  ø32 х  ¾" (100шт)</t>
  </si>
  <si>
    <t>312.31 руб.</t>
  </si>
  <si>
    <t>KLD-202219</t>
  </si>
  <si>
    <t>3272-tuf-321000</t>
  </si>
  <si>
    <t>PPR Kalde Муфта комб. разъем. ВР  ø32 х 1" (80шт)</t>
  </si>
  <si>
    <t>318.85 руб.</t>
  </si>
  <si>
    <t>KLD-202220</t>
  </si>
  <si>
    <t>3252-tuf-321a00</t>
  </si>
  <si>
    <t>PPR Kalde Муфта комб. разъем. ВР  ø32 х 1¼" (80шт)</t>
  </si>
  <si>
    <t>363.27 руб.</t>
  </si>
  <si>
    <t>KLD-202221</t>
  </si>
  <si>
    <t>3272-tuf-401a00</t>
  </si>
  <si>
    <t>PPR Kalde Муфта комб. разъем. ВР  ø40 х 1¼" (50шт)</t>
  </si>
  <si>
    <t>476.29 руб.</t>
  </si>
  <si>
    <t>KLD-202222</t>
  </si>
  <si>
    <t>3252-tuf-501b00</t>
  </si>
  <si>
    <t>PPR Kalde Муфта комб. разъем. ВР  ø50 х 1½" (36шт)</t>
  </si>
  <si>
    <t>1 244.67 руб.</t>
  </si>
  <si>
    <t>KLD-202223</t>
  </si>
  <si>
    <t>3252-tuf-632000</t>
  </si>
  <si>
    <t>PPR Kalde Муфта комб. разъем. ВР  ø63 х 2" (14шт)</t>
  </si>
  <si>
    <t>2 207.57 руб.</t>
  </si>
  <si>
    <t>KLD-202224</t>
  </si>
  <si>
    <t>3252-tuf-752b00</t>
  </si>
  <si>
    <t>PPR Kalde Муфта комб. разъем. ВР  ø75 х 2½" (12шт)</t>
  </si>
  <si>
    <t>3 842.47 руб.</t>
  </si>
  <si>
    <t>KLD-202225</t>
  </si>
  <si>
    <t>3252-tuf-903000</t>
  </si>
  <si>
    <t>PPR Kalde Муфта комб. разъем. ВР  ø90 х 3" (6шт)</t>
  </si>
  <si>
    <t>7 238.59 руб.</t>
  </si>
  <si>
    <t>KLD-202226</t>
  </si>
  <si>
    <t>3252-tuf-110400</t>
  </si>
  <si>
    <t>PPR Kalde Муфта комб. разъем. ВР ø110 х 4" (2шт)</t>
  </si>
  <si>
    <t>9 031.53 руб.</t>
  </si>
  <si>
    <t>KLD-202227</t>
  </si>
  <si>
    <t>3272-tum-200b00</t>
  </si>
  <si>
    <t>PPR Kalde Муфта комб. разъем. НР  ø20 х  ½" (200шт)</t>
  </si>
  <si>
    <t>174.10 руб.</t>
  </si>
  <si>
    <t>KLD-202228</t>
  </si>
  <si>
    <t>3252-tum-200c00</t>
  </si>
  <si>
    <t>PPR Kalde Муфта комб. разъем. НР  ø20 х  ¾" (200шт)</t>
  </si>
  <si>
    <t>197.30 руб.</t>
  </si>
  <si>
    <t>KLD-202229</t>
  </si>
  <si>
    <t>3252-tum-250b00</t>
  </si>
  <si>
    <t>PPR Kalde Муфта комб. разъем. НР  ø25 х  ½" (120шт)</t>
  </si>
  <si>
    <t>251.23 руб.</t>
  </si>
  <si>
    <t>KLD-202230</t>
  </si>
  <si>
    <t>3272-tum-250c00</t>
  </si>
  <si>
    <t>PPR Kalde Муфта комб. разъем. НР  ø25 х  ¾" (120шт)</t>
  </si>
  <si>
    <t>262.34 руб.</t>
  </si>
  <si>
    <t>KLD-202231</t>
  </si>
  <si>
    <t>3252-tum-251000</t>
  </si>
  <si>
    <t>PPR Kalde Муфта комб. разъем. НР  ø25 х 1" (100шт)</t>
  </si>
  <si>
    <t>331.34 руб.</t>
  </si>
  <si>
    <t>KLD-202232</t>
  </si>
  <si>
    <t>3252-tum-320c00</t>
  </si>
  <si>
    <t>PPR Kalde Муфта комб. разъем. НР  ø32 х  ¾" (80шт)</t>
  </si>
  <si>
    <t>368.23 руб.</t>
  </si>
  <si>
    <t>KLD-202233</t>
  </si>
  <si>
    <t>3272-tum-321000</t>
  </si>
  <si>
    <t>PPR Kalde Муфта комб. разъем. НР  ø32 х 1" (80шт)</t>
  </si>
  <si>
    <t>361.28 руб.</t>
  </si>
  <si>
    <t>KLD-202234</t>
  </si>
  <si>
    <t>3252-tum-321a00</t>
  </si>
  <si>
    <t>PPR Kalde Муфта комб. разъем. НР  ø32 х 1¼" (70шт)</t>
  </si>
  <si>
    <t>469.95 руб.</t>
  </si>
  <si>
    <t>KLD-202235</t>
  </si>
  <si>
    <t>3272-tum-401a00</t>
  </si>
  <si>
    <t>PPR Kalde Муфта комб. разъем. НР  ø40 х 1¼" (40шт)</t>
  </si>
  <si>
    <t>568.30 руб.</t>
  </si>
  <si>
    <t>KLD-202236</t>
  </si>
  <si>
    <t>3252-tum-501b00</t>
  </si>
  <si>
    <t>PPR Kalde Муфта комб. разъем. НР  ø50 х 1½" (30шт)</t>
  </si>
  <si>
    <t>1 416.78 руб.</t>
  </si>
  <si>
    <t>KLD-202237</t>
  </si>
  <si>
    <t>3252-tum-632000</t>
  </si>
  <si>
    <t>PPR Kalde Муфта комб. разъем. НР  ø63 х 2" (14шт)</t>
  </si>
  <si>
    <t>2 606.53 руб.</t>
  </si>
  <si>
    <t>KLD-202238</t>
  </si>
  <si>
    <t>3252-tum-752b00</t>
  </si>
  <si>
    <t>PPR Kalde Муфта комб. разъем. НР  ø75 х 2½" (8шт)</t>
  </si>
  <si>
    <t>4 656.25 руб.</t>
  </si>
  <si>
    <t>KLD-202239</t>
  </si>
  <si>
    <t>3252-tum-903000</t>
  </si>
  <si>
    <t>PPR Kalde Муфта комб. разъем. НР  ø90 х 3" (5шт)</t>
  </si>
  <si>
    <t>8 109.88 руб.</t>
  </si>
  <si>
    <t>KLD-202240</t>
  </si>
  <si>
    <t>3252-tum-110400</t>
  </si>
  <si>
    <t>PPR Kalde Муфта комб. разъем. НР ø110 х 4" (3шт)</t>
  </si>
  <si>
    <t>9 760.05 руб.</t>
  </si>
  <si>
    <t>KLD-202241</t>
  </si>
  <si>
    <t>3242-vlb-200003</t>
  </si>
  <si>
    <t>PPR Kalde Кран шаровой  ø20 (60шт)</t>
  </si>
  <si>
    <t>178.86 руб.</t>
  </si>
  <si>
    <t>&gt;10</t>
  </si>
  <si>
    <t>KLD-202242</t>
  </si>
  <si>
    <t>3242-vlb-250003</t>
  </si>
  <si>
    <t>PPR Kalde Кран шаровой  ø25 (50шт)</t>
  </si>
  <si>
    <t>238.74 руб.</t>
  </si>
  <si>
    <t>KLD-202243</t>
  </si>
  <si>
    <t>3242-vlb-320003</t>
  </si>
  <si>
    <t>PPR Kalde Кран шаровой  ø32 (25шт)</t>
  </si>
  <si>
    <t>417.20 руб.</t>
  </si>
  <si>
    <t>KLD-202244</t>
  </si>
  <si>
    <t>3242-vlb-400003</t>
  </si>
  <si>
    <t>PPR Kalde Кран шаровой  ø40 (15шт)</t>
  </si>
  <si>
    <t>714.84 руб.</t>
  </si>
  <si>
    <t>KLD-202245</t>
  </si>
  <si>
    <t>3242-vlb-500003</t>
  </si>
  <si>
    <t>PPR Kalde Кран шаровой  ø50 (10шт)</t>
  </si>
  <si>
    <t>1 190.07 руб.</t>
  </si>
  <si>
    <t>KLD-202246</t>
  </si>
  <si>
    <t>3242-vlb-630003</t>
  </si>
  <si>
    <t>PPR Kalde Кран шаровой  ø63 (6шт)</t>
  </si>
  <si>
    <t>2 501.04 руб.</t>
  </si>
  <si>
    <t>KLD-202247</t>
  </si>
  <si>
    <t>3242-vlb-750003</t>
  </si>
  <si>
    <t>PPR Kalde Кран шаровой  ø75 (5шт)</t>
  </si>
  <si>
    <t>2 977.33 руб.</t>
  </si>
  <si>
    <t>KLD-202248</t>
  </si>
  <si>
    <t>3242-vlm-200001</t>
  </si>
  <si>
    <t>PPR Kalde Кран шаровой  ø20 красный (120шт)</t>
  </si>
  <si>
    <t>158.04 руб.</t>
  </si>
  <si>
    <t>KLD-202249</t>
  </si>
  <si>
    <t>3242-vlm-250001</t>
  </si>
  <si>
    <t>PPR Kalde Кран шаровой  ø25 красный (80шт)</t>
  </si>
  <si>
    <t>210.19 руб.</t>
  </si>
  <si>
    <t>KLD-202250</t>
  </si>
  <si>
    <t>3242-vlm-320001</t>
  </si>
  <si>
    <t>PPR Kalde Кран шаровой  ø32 красный (40шт)</t>
  </si>
  <si>
    <t>340.86 руб.</t>
  </si>
  <si>
    <t>KLD-202251</t>
  </si>
  <si>
    <t>3242-vlm-200002</t>
  </si>
  <si>
    <t>PPR Kalde Кран шаровой  ø20 синий (120шт)</t>
  </si>
  <si>
    <t>KLD-202252</t>
  </si>
  <si>
    <t>3242-vlm-250002</t>
  </si>
  <si>
    <t>PPR Kalde Кран шаровой  ø25 синий (80шт)</t>
  </si>
  <si>
    <t>KLD-202253</t>
  </si>
  <si>
    <t>3242-vlm-320002</t>
  </si>
  <si>
    <t>PPR Kalde Кран шаровой  ø32 синий (40шт)</t>
  </si>
  <si>
    <t>KLD-202254</t>
  </si>
  <si>
    <t>3242-vre-200b00</t>
  </si>
  <si>
    <t>PPR Kalde Кран шаровой д/радиат. угл. ø20 х  ½" (60шт)</t>
  </si>
  <si>
    <t>KLD-202255</t>
  </si>
  <si>
    <t>3242-vre-250b00</t>
  </si>
  <si>
    <t>PPR Kalde Кран шаровой д/радиат. угл. ø25 х  ½" (50шт)</t>
  </si>
  <si>
    <t>KLD-202256</t>
  </si>
  <si>
    <t>3242-vre-250c00</t>
  </si>
  <si>
    <t>PPR Kalde Кран шаровой д/радиат. угл. ø25 х  ¾" (40шт)</t>
  </si>
  <si>
    <t>498.30 руб.</t>
  </si>
  <si>
    <t>KLD-202257</t>
  </si>
  <si>
    <t>3242-vlr-200b00</t>
  </si>
  <si>
    <t>PPR Kalde Кран шаровой д/радиат. прям. ø20 х  ½" (60шт)</t>
  </si>
  <si>
    <t>314.89 руб.</t>
  </si>
  <si>
    <t>KLD-202258</t>
  </si>
  <si>
    <t>3242-vlr-250c00</t>
  </si>
  <si>
    <t>PPR Kalde Кран шаровой д/радиат. прям. ø25 х  ¾" (50шт)</t>
  </si>
  <si>
    <t>471.93 руб.</t>
  </si>
  <si>
    <t>KLD-202259</t>
  </si>
  <si>
    <t>3242-vlf-200000</t>
  </si>
  <si>
    <t>PPR Kalde Клапан  ø20 (40шт)</t>
  </si>
  <si>
    <t>367.43 руб.</t>
  </si>
  <si>
    <t>KLD-202260</t>
  </si>
  <si>
    <t>3242-vlf-250000</t>
  </si>
  <si>
    <t>PPR Kalde Клапан  ø25 (30шт)</t>
  </si>
  <si>
    <t>458.84 руб.</t>
  </si>
  <si>
    <t>KLD-202261</t>
  </si>
  <si>
    <t>3242-vlf-320000</t>
  </si>
  <si>
    <t>PPR Kalde Клапан  ø32 (20шт)</t>
  </si>
  <si>
    <t>642.46 руб.</t>
  </si>
  <si>
    <t>KLD-202262</t>
  </si>
  <si>
    <t>3242-vlf-400000</t>
  </si>
  <si>
    <t>PPR Kalde Клапан  ø40 (15шт)</t>
  </si>
  <si>
    <t>1 333.11 руб.</t>
  </si>
  <si>
    <t>KLD-202263</t>
  </si>
  <si>
    <t>3272-mnr-400220</t>
  </si>
  <si>
    <t>PPR Kalde Коллектор 40-20 со встр. кран., 2 вых., красн. (25шт)</t>
  </si>
  <si>
    <t>1 325.17 руб.</t>
  </si>
  <si>
    <t>KLD-202264</t>
  </si>
  <si>
    <t>3272-mnb-400220</t>
  </si>
  <si>
    <t>PPR Kalde Коллектор 40-20 со встр. кран., 2 вых., син. (25шт)</t>
  </si>
  <si>
    <t>KLD-202265</t>
  </si>
  <si>
    <t>3272-mnr-400320</t>
  </si>
  <si>
    <t>PPR Kalde Коллектор 40-20 со встр. кран., 3 вых., красн. (20шт)</t>
  </si>
  <si>
    <t>1 987.07 руб.</t>
  </si>
  <si>
    <t>KLD-202266</t>
  </si>
  <si>
    <t>3272-mnb-400320</t>
  </si>
  <si>
    <t>PPR Kalde Коллектор 40-20 со встр. кран., 3 вых., син. (20шт)</t>
  </si>
  <si>
    <t>KLD-202267</t>
  </si>
  <si>
    <t>3272-mnr-400420</t>
  </si>
  <si>
    <t>PPR Kalde Коллектор 40-20 со встр. кран., 4 вых., красн. (15шт)</t>
  </si>
  <si>
    <t>2 648.76 руб.</t>
  </si>
  <si>
    <t>KLD-202268</t>
  </si>
  <si>
    <t>3272-mnb-400420</t>
  </si>
  <si>
    <t>PPR Kalde Коллектор 40-20 со встр. кран., 4 вых., син. (15шт)</t>
  </si>
  <si>
    <t>KLD-202269</t>
  </si>
  <si>
    <t>3272-mnr-400520</t>
  </si>
  <si>
    <t>PPR Kalde Коллектор 40-20 со встр. кран., 5 вых., красн. (10шт)</t>
  </si>
  <si>
    <t>4 467.08 руб.</t>
  </si>
  <si>
    <t>KLD-202270</t>
  </si>
  <si>
    <t>3272-mnb-400520</t>
  </si>
  <si>
    <t>PPR Kalde Коллектор 40-20 со встр. кран., 5 вых., син. (10шт)</t>
  </si>
  <si>
    <t>KLD-202271</t>
  </si>
  <si>
    <t>3272-mnr-400620</t>
  </si>
  <si>
    <t>PPR Kalde Коллектор 40-20 со встр. кран., 6 вых., красн. (10шт)</t>
  </si>
  <si>
    <t>6 700.43 руб.</t>
  </si>
  <si>
    <t>KLD-202272</t>
  </si>
  <si>
    <t>3272-mnb-400620</t>
  </si>
  <si>
    <t>PPR Kalde Коллектор 40-20 со встр. кран., 6 вых., син. (10шт)</t>
  </si>
  <si>
    <t>KLD-202273</t>
  </si>
  <si>
    <t>3222-sls-500000</t>
  </si>
  <si>
    <t>PPR Kalde Фланец  ø50 (25шт)</t>
  </si>
  <si>
    <t>221.29 руб.</t>
  </si>
  <si>
    <t>KLD-202274</t>
  </si>
  <si>
    <t>3222-sls-630000</t>
  </si>
  <si>
    <t>PPR Kalde Фланец  ø63 (15шт)</t>
  </si>
  <si>
    <t>266.11 руб.</t>
  </si>
  <si>
    <t>KLD-202275</t>
  </si>
  <si>
    <t>3222-sls-750000</t>
  </si>
  <si>
    <t>PPR Kalde Фланец  ø75 (10шт)</t>
  </si>
  <si>
    <t>410.26 руб.</t>
  </si>
  <si>
    <t>KLD-202276</t>
  </si>
  <si>
    <t>3222-sls-900000</t>
  </si>
  <si>
    <t>PPR Kalde Фланец  ø90 (10шт)</t>
  </si>
  <si>
    <t>641.87 руб.</t>
  </si>
  <si>
    <t>KLD-202277</t>
  </si>
  <si>
    <t>3222-sls-110000</t>
  </si>
  <si>
    <t>PPR Kalde Фланец  ø110 (6шт)</t>
  </si>
  <si>
    <t>771.75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</si>
</sst>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957223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 t="s">
        <v>17</v>
      </c>
      <c r="J5" s="3" t="s">
        <v>18</v>
      </c>
      <c r="K5" s="2" t="str">
        <f>J5*5.14</f>
        <v>0</v>
      </c>
      <c r="L5" s="5"/>
    </row>
    <row r="6" spans="1:12" outlineLevel="4">
      <c r="A6" s="1"/>
      <c r="B6" s="1">
        <v>957224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 t="s">
        <v>17</v>
      </c>
      <c r="J6" s="3" t="s">
        <v>18</v>
      </c>
      <c r="K6" s="2" t="str">
        <f>J6*6.85</f>
        <v>0</v>
      </c>
      <c r="L6" s="5"/>
    </row>
    <row r="7" spans="1:12" outlineLevel="4">
      <c r="A7" s="1"/>
      <c r="B7" s="1">
        <v>957225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 t="s">
        <v>28</v>
      </c>
      <c r="J7" s="3" t="s">
        <v>18</v>
      </c>
      <c r="K7" s="2" t="str">
        <f>J7*12.56</f>
        <v>0</v>
      </c>
      <c r="L7" s="5"/>
    </row>
    <row r="8" spans="1:12" outlineLevel="4">
      <c r="A8" s="1"/>
      <c r="B8" s="1">
        <v>957226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18</v>
      </c>
      <c r="K8" s="2" t="str">
        <f>J8*22.85</f>
        <v>0</v>
      </c>
      <c r="L8" s="5"/>
    </row>
    <row r="9" spans="1:12" outlineLevel="4">
      <c r="A9" s="1"/>
      <c r="B9" s="1">
        <v>957227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J9*40.00</f>
        <v>0</v>
      </c>
      <c r="L9" s="5"/>
    </row>
    <row r="10" spans="1:12" outlineLevel="4">
      <c r="A10" s="1"/>
      <c r="B10" s="1">
        <v>957228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18</v>
      </c>
      <c r="K10" s="2" t="str">
        <f>J10*74.24</f>
        <v>0</v>
      </c>
      <c r="L10" s="5"/>
    </row>
    <row r="11" spans="1:12" outlineLevel="4">
      <c r="A11" s="1"/>
      <c r="B11" s="1">
        <v>957229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J11*219.06</f>
        <v>0</v>
      </c>
      <c r="L11" s="5"/>
    </row>
    <row r="12" spans="1:12" outlineLevel="4">
      <c r="A12" s="1"/>
      <c r="B12" s="1">
        <v>957230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J12*344.78</f>
        <v>0</v>
      </c>
      <c r="L12" s="5"/>
    </row>
    <row r="13" spans="1:12" outlineLevel="4">
      <c r="A13" s="1"/>
      <c r="B13" s="1">
        <v>957231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18</v>
      </c>
      <c r="K13" s="2" t="str">
        <f>J13*613.29</f>
        <v>0</v>
      </c>
      <c r="L13" s="5"/>
    </row>
    <row r="14" spans="1:12" outlineLevel="4">
      <c r="A14" s="1"/>
      <c r="B14" s="1">
        <v>957232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-3</v>
      </c>
      <c r="H14" s="2">
        <v>0</v>
      </c>
      <c r="I14" s="1" t="s">
        <v>57</v>
      </c>
      <c r="J14" s="3" t="s">
        <v>18</v>
      </c>
      <c r="K14" s="2" t="str">
        <f>J14*6.11</f>
        <v>0</v>
      </c>
      <c r="L14" s="5"/>
    </row>
    <row r="15" spans="1:12" outlineLevel="4">
      <c r="A15" s="1"/>
      <c r="B15" s="1">
        <v>957233</v>
      </c>
      <c r="C15" s="1" t="s">
        <v>58</v>
      </c>
      <c r="D15" s="1" t="s">
        <v>59</v>
      </c>
      <c r="E15" s="2" t="s">
        <v>60</v>
      </c>
      <c r="F15" s="2" t="s">
        <v>26</v>
      </c>
      <c r="G15" s="2">
        <v>-7</v>
      </c>
      <c r="H15" s="2">
        <v>0</v>
      </c>
      <c r="I15" s="1" t="s">
        <v>17</v>
      </c>
      <c r="J15" s="3" t="s">
        <v>18</v>
      </c>
      <c r="K15" s="2" t="str">
        <f>J15*12.56</f>
        <v>0</v>
      </c>
      <c r="L15" s="5"/>
    </row>
    <row r="16" spans="1:12" outlineLevel="4">
      <c r="A16" s="1"/>
      <c r="B16" s="1">
        <v>957234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10</v>
      </c>
      <c r="H16" s="2">
        <v>0</v>
      </c>
      <c r="I16" s="1" t="s">
        <v>17</v>
      </c>
      <c r="J16" s="3" t="s">
        <v>18</v>
      </c>
      <c r="K16" s="2" t="str">
        <f>J16*19.43</f>
        <v>0</v>
      </c>
      <c r="L16" s="5"/>
    </row>
    <row r="17" spans="1:12" outlineLevel="4">
      <c r="A17" s="1"/>
      <c r="B17" s="1">
        <v>957235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J17*37.68</f>
        <v>0</v>
      </c>
      <c r="L17" s="5"/>
    </row>
    <row r="18" spans="1:12" outlineLevel="4">
      <c r="A18" s="1"/>
      <c r="B18" s="1">
        <v>957236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18</v>
      </c>
      <c r="K18" s="2" t="str">
        <f>J18*69.69</f>
        <v>0</v>
      </c>
      <c r="L18" s="5"/>
    </row>
    <row r="19" spans="1:12" outlineLevel="4">
      <c r="A19" s="1"/>
      <c r="B19" s="1">
        <v>957237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J19*132.50</f>
        <v>0</v>
      </c>
      <c r="L19" s="5"/>
    </row>
    <row r="20" spans="1:12" outlineLevel="4">
      <c r="A20" s="1"/>
      <c r="B20" s="1">
        <v>957238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0</v>
      </c>
      <c r="I20" s="1">
        <v>0</v>
      </c>
      <c r="J20" s="3" t="s">
        <v>18</v>
      </c>
      <c r="K20" s="2" t="str">
        <f>J20*398.45</f>
        <v>0</v>
      </c>
      <c r="L20" s="5"/>
    </row>
    <row r="21" spans="1:12" outlineLevel="4">
      <c r="A21" s="1"/>
      <c r="B21" s="1">
        <v>957239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>
        <v>0</v>
      </c>
      <c r="I21" s="1">
        <v>0</v>
      </c>
      <c r="J21" s="3" t="s">
        <v>18</v>
      </c>
      <c r="K21" s="2" t="str">
        <f>J21*666.48</f>
        <v>0</v>
      </c>
      <c r="L21" s="5"/>
    </row>
    <row r="22" spans="1:12" outlineLevel="4">
      <c r="A22" s="1"/>
      <c r="B22" s="1">
        <v>957240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>
        <v>0</v>
      </c>
      <c r="I22" s="1">
        <v>0</v>
      </c>
      <c r="J22" s="3" t="s">
        <v>18</v>
      </c>
      <c r="K22" s="2" t="str">
        <f>J22*1225.44</f>
        <v>0</v>
      </c>
      <c r="L22" s="5"/>
    </row>
    <row r="23" spans="1:12" outlineLevel="4">
      <c r="A23" s="1"/>
      <c r="B23" s="1">
        <v>957241</v>
      </c>
      <c r="C23" s="1" t="s">
        <v>89</v>
      </c>
      <c r="D23" s="1" t="s">
        <v>90</v>
      </c>
      <c r="E23" s="2" t="s">
        <v>91</v>
      </c>
      <c r="F23" s="2" t="s">
        <v>92</v>
      </c>
      <c r="G23" s="2" t="s">
        <v>27</v>
      </c>
      <c r="H23" s="2">
        <v>0</v>
      </c>
      <c r="I23" s="1" t="s">
        <v>17</v>
      </c>
      <c r="J23" s="3" t="s">
        <v>18</v>
      </c>
      <c r="K23" s="2" t="str">
        <f>J23*6.29</f>
        <v>0</v>
      </c>
      <c r="L23" s="5"/>
    </row>
    <row r="24" spans="1:12" outlineLevel="4">
      <c r="A24" s="1"/>
      <c r="B24" s="1">
        <v>957242</v>
      </c>
      <c r="C24" s="1" t="s">
        <v>93</v>
      </c>
      <c r="D24" s="1" t="s">
        <v>94</v>
      </c>
      <c r="E24" s="2" t="s">
        <v>95</v>
      </c>
      <c r="F24" s="2" t="s">
        <v>96</v>
      </c>
      <c r="G24" s="2" t="s">
        <v>27</v>
      </c>
      <c r="H24" s="2">
        <v>0</v>
      </c>
      <c r="I24" s="1" t="s">
        <v>28</v>
      </c>
      <c r="J24" s="3" t="s">
        <v>18</v>
      </c>
      <c r="K24" s="2" t="str">
        <f>J24*9.14</f>
        <v>0</v>
      </c>
      <c r="L24" s="5"/>
    </row>
    <row r="25" spans="1:12" outlineLevel="4">
      <c r="A25" s="1"/>
      <c r="B25" s="1">
        <v>957243</v>
      </c>
      <c r="C25" s="1" t="s">
        <v>97</v>
      </c>
      <c r="D25" s="1" t="s">
        <v>98</v>
      </c>
      <c r="E25" s="2" t="s">
        <v>99</v>
      </c>
      <c r="F25" s="2" t="s">
        <v>100</v>
      </c>
      <c r="G25" s="2" t="s">
        <v>27</v>
      </c>
      <c r="H25" s="2">
        <v>0</v>
      </c>
      <c r="I25" s="1" t="s">
        <v>27</v>
      </c>
      <c r="J25" s="3" t="s">
        <v>18</v>
      </c>
      <c r="K25" s="2" t="str">
        <f>J25*16.00</f>
        <v>0</v>
      </c>
      <c r="L25" s="5"/>
    </row>
    <row r="26" spans="1:12" outlineLevel="4">
      <c r="A26" s="1"/>
      <c r="B26" s="1">
        <v>957244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0</v>
      </c>
      <c r="H26" s="2">
        <v>0</v>
      </c>
      <c r="I26" s="1">
        <v>0</v>
      </c>
      <c r="J26" s="3" t="s">
        <v>18</v>
      </c>
      <c r="K26" s="2" t="str">
        <f>J26*29.14</f>
        <v>0</v>
      </c>
      <c r="L26" s="5"/>
    </row>
    <row r="27" spans="1:12" outlineLevel="4">
      <c r="A27" s="1"/>
      <c r="B27" s="1">
        <v>957245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0</v>
      </c>
      <c r="H27" s="2">
        <v>0</v>
      </c>
      <c r="I27" s="1">
        <v>0</v>
      </c>
      <c r="J27" s="3" t="s">
        <v>18</v>
      </c>
      <c r="K27" s="2" t="str">
        <f>J27*53.69</f>
        <v>0</v>
      </c>
      <c r="L27" s="5"/>
    </row>
    <row r="28" spans="1:12" outlineLevel="4">
      <c r="A28" s="1"/>
      <c r="B28" s="1">
        <v>957246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>
        <v>0</v>
      </c>
      <c r="I28" s="1">
        <v>0</v>
      </c>
      <c r="J28" s="3" t="s">
        <v>18</v>
      </c>
      <c r="K28" s="2" t="str">
        <f>J28*101.66</f>
        <v>0</v>
      </c>
      <c r="L28" s="5"/>
    </row>
    <row r="29" spans="1:12" outlineLevel="4">
      <c r="A29" s="1"/>
      <c r="B29" s="1">
        <v>957247</v>
      </c>
      <c r="C29" s="1" t="s">
        <v>113</v>
      </c>
      <c r="D29" s="1" t="s">
        <v>114</v>
      </c>
      <c r="E29" s="2" t="s">
        <v>115</v>
      </c>
      <c r="F29" s="2" t="s">
        <v>116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J29*314.46</f>
        <v>0</v>
      </c>
      <c r="L29" s="5"/>
    </row>
    <row r="30" spans="1:12" outlineLevel="4">
      <c r="A30" s="1"/>
      <c r="B30" s="1">
        <v>957248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J30*535.21</f>
        <v>0</v>
      </c>
      <c r="L30" s="5"/>
    </row>
    <row r="31" spans="1:12" outlineLevel="4">
      <c r="A31" s="1"/>
      <c r="B31" s="1">
        <v>957249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0</v>
      </c>
      <c r="H31" s="2">
        <v>0</v>
      </c>
      <c r="I31" s="1">
        <v>0</v>
      </c>
      <c r="J31" s="3" t="s">
        <v>18</v>
      </c>
      <c r="K31" s="2" t="str">
        <f>J31*919.38</f>
        <v>0</v>
      </c>
      <c r="L31" s="5"/>
    </row>
    <row r="32" spans="1:12" outlineLevel="4">
      <c r="A32" s="1"/>
      <c r="B32" s="1">
        <v>957250</v>
      </c>
      <c r="C32" s="1" t="s">
        <v>125</v>
      </c>
      <c r="D32" s="1" t="s">
        <v>126</v>
      </c>
      <c r="E32" s="2" t="s">
        <v>127</v>
      </c>
      <c r="F32" s="2" t="s">
        <v>96</v>
      </c>
      <c r="G32" s="2">
        <v>0</v>
      </c>
      <c r="H32" s="2">
        <v>0</v>
      </c>
      <c r="I32" s="1" t="s">
        <v>28</v>
      </c>
      <c r="J32" s="3" t="s">
        <v>18</v>
      </c>
      <c r="K32" s="2" t="str">
        <f>J32*9.14</f>
        <v>0</v>
      </c>
      <c r="L32" s="5"/>
    </row>
    <row r="33" spans="1:12" outlineLevel="4">
      <c r="A33" s="1"/>
      <c r="B33" s="1">
        <v>957251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0</v>
      </c>
      <c r="H33" s="2">
        <v>0</v>
      </c>
      <c r="I33" s="1" t="s">
        <v>28</v>
      </c>
      <c r="J33" s="3" t="s">
        <v>18</v>
      </c>
      <c r="K33" s="2" t="str">
        <f>J33*18.28</f>
        <v>0</v>
      </c>
      <c r="L33" s="5"/>
    </row>
    <row r="34" spans="1:12" outlineLevel="4">
      <c r="A34" s="1"/>
      <c r="B34" s="1">
        <v>957252</v>
      </c>
      <c r="C34" s="1" t="s">
        <v>132</v>
      </c>
      <c r="D34" s="1" t="s">
        <v>133</v>
      </c>
      <c r="E34" s="2" t="s">
        <v>134</v>
      </c>
      <c r="F34" s="2" t="s">
        <v>135</v>
      </c>
      <c r="G34" s="2" t="s">
        <v>136</v>
      </c>
      <c r="H34" s="2">
        <v>0</v>
      </c>
      <c r="I34" s="1" t="s">
        <v>27</v>
      </c>
      <c r="J34" s="3" t="s">
        <v>18</v>
      </c>
      <c r="K34" s="2" t="str">
        <f>J34*27.42</f>
        <v>0</v>
      </c>
      <c r="L34" s="5"/>
    </row>
    <row r="35" spans="1:12" outlineLevel="4">
      <c r="A35" s="1"/>
      <c r="B35" s="1">
        <v>957253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0</v>
      </c>
      <c r="H35" s="2">
        <v>0</v>
      </c>
      <c r="I35" s="1">
        <v>0</v>
      </c>
      <c r="J35" s="3" t="s">
        <v>18</v>
      </c>
      <c r="K35" s="2" t="str">
        <f>J35*47.97</f>
        <v>0</v>
      </c>
      <c r="L35" s="5"/>
    </row>
    <row r="36" spans="1:12" outlineLevel="4">
      <c r="A36" s="1"/>
      <c r="B36" s="1">
        <v>957254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0</v>
      </c>
      <c r="H36" s="2">
        <v>0</v>
      </c>
      <c r="I36" s="1">
        <v>0</v>
      </c>
      <c r="J36" s="3" t="s">
        <v>18</v>
      </c>
      <c r="K36" s="2" t="str">
        <f>J36*90.24</f>
        <v>0</v>
      </c>
      <c r="L36" s="5"/>
    </row>
    <row r="37" spans="1:12" outlineLevel="4">
      <c r="A37" s="1"/>
      <c r="B37" s="1">
        <v>957255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0</v>
      </c>
      <c r="H37" s="2">
        <v>0</v>
      </c>
      <c r="I37" s="1">
        <v>0</v>
      </c>
      <c r="J37" s="3" t="s">
        <v>18</v>
      </c>
      <c r="K37" s="2" t="str">
        <f>J37*169.07</f>
        <v>0</v>
      </c>
      <c r="L37" s="5"/>
    </row>
    <row r="38" spans="1:12" outlineLevel="4">
      <c r="A38" s="1"/>
      <c r="B38" s="1">
        <v>957256</v>
      </c>
      <c r="C38" s="1" t="s">
        <v>149</v>
      </c>
      <c r="D38" s="1" t="s">
        <v>150</v>
      </c>
      <c r="E38" s="2" t="s">
        <v>151</v>
      </c>
      <c r="F38" s="2" t="s">
        <v>152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J38*423.35</f>
        <v>0</v>
      </c>
      <c r="L38" s="5"/>
    </row>
    <row r="39" spans="1:12" outlineLevel="4">
      <c r="A39" s="1"/>
      <c r="B39" s="1">
        <v>957257</v>
      </c>
      <c r="C39" s="1" t="s">
        <v>153</v>
      </c>
      <c r="D39" s="1" t="s">
        <v>154</v>
      </c>
      <c r="E39" s="2" t="s">
        <v>155</v>
      </c>
      <c r="F39" s="2" t="s">
        <v>156</v>
      </c>
      <c r="G39" s="2">
        <v>0</v>
      </c>
      <c r="H39" s="2">
        <v>0</v>
      </c>
      <c r="I39" s="1">
        <v>0</v>
      </c>
      <c r="J39" s="3" t="s">
        <v>18</v>
      </c>
      <c r="K39" s="2" t="str">
        <f>J39*716.03</f>
        <v>0</v>
      </c>
      <c r="L39" s="5"/>
    </row>
    <row r="40" spans="1:12" outlineLevel="4">
      <c r="A40" s="1"/>
      <c r="B40" s="1">
        <v>957258</v>
      </c>
      <c r="C40" s="1" t="s">
        <v>157</v>
      </c>
      <c r="D40" s="1" t="s">
        <v>158</v>
      </c>
      <c r="E40" s="2" t="s">
        <v>159</v>
      </c>
      <c r="F40" s="2" t="s">
        <v>160</v>
      </c>
      <c r="G40" s="2">
        <v>0</v>
      </c>
      <c r="H40" s="2">
        <v>0</v>
      </c>
      <c r="I40" s="1">
        <v>0</v>
      </c>
      <c r="J40" s="3" t="s">
        <v>18</v>
      </c>
      <c r="K40" s="2" t="str">
        <f>J40*1269.45</f>
        <v>0</v>
      </c>
      <c r="L40" s="5"/>
    </row>
    <row r="41" spans="1:12" outlineLevel="4">
      <c r="A41" s="1"/>
      <c r="B41" s="1">
        <v>957259</v>
      </c>
      <c r="C41" s="1" t="s">
        <v>161</v>
      </c>
      <c r="D41" s="1" t="s">
        <v>162</v>
      </c>
      <c r="E41" s="2" t="s">
        <v>163</v>
      </c>
      <c r="F41" s="2" t="s">
        <v>164</v>
      </c>
      <c r="G41" s="2">
        <v>0</v>
      </c>
      <c r="H41" s="2">
        <v>0</v>
      </c>
      <c r="I41" s="1" t="s">
        <v>27</v>
      </c>
      <c r="J41" s="3" t="s">
        <v>18</v>
      </c>
      <c r="K41" s="2" t="str">
        <f>J41*11.99</f>
        <v>0</v>
      </c>
      <c r="L41" s="5"/>
    </row>
    <row r="42" spans="1:12" outlineLevel="4">
      <c r="A42" s="1"/>
      <c r="B42" s="1">
        <v>957260</v>
      </c>
      <c r="C42" s="1" t="s">
        <v>165</v>
      </c>
      <c r="D42" s="1" t="s">
        <v>166</v>
      </c>
      <c r="E42" s="2" t="s">
        <v>167</v>
      </c>
      <c r="F42" s="2" t="s">
        <v>168</v>
      </c>
      <c r="G42" s="2">
        <v>0</v>
      </c>
      <c r="H42" s="2">
        <v>0</v>
      </c>
      <c r="I42" s="1" t="s">
        <v>27</v>
      </c>
      <c r="J42" s="3" t="s">
        <v>18</v>
      </c>
      <c r="K42" s="2" t="str">
        <f>J42*22.27</f>
        <v>0</v>
      </c>
      <c r="L42" s="5"/>
    </row>
    <row r="43" spans="1:12" outlineLevel="4">
      <c r="A43" s="1"/>
      <c r="B43" s="1">
        <v>957261</v>
      </c>
      <c r="C43" s="1" t="s">
        <v>169</v>
      </c>
      <c r="D43" s="1" t="s">
        <v>170</v>
      </c>
      <c r="E43" s="2" t="s">
        <v>171</v>
      </c>
      <c r="F43" s="2" t="s">
        <v>172</v>
      </c>
      <c r="G43" s="2">
        <v>0</v>
      </c>
      <c r="H43" s="2">
        <v>0</v>
      </c>
      <c r="I43" s="1" t="s">
        <v>27</v>
      </c>
      <c r="J43" s="3" t="s">
        <v>18</v>
      </c>
      <c r="K43" s="2" t="str">
        <f>J43*20.57</f>
        <v>0</v>
      </c>
      <c r="L43" s="5"/>
    </row>
    <row r="44" spans="1:12" outlineLevel="4">
      <c r="A44" s="1"/>
      <c r="B44" s="1">
        <v>957262</v>
      </c>
      <c r="C44" s="1" t="s">
        <v>173</v>
      </c>
      <c r="D44" s="1" t="s">
        <v>174</v>
      </c>
      <c r="E44" s="2" t="s">
        <v>175</v>
      </c>
      <c r="F44" s="2" t="s">
        <v>176</v>
      </c>
      <c r="G44" s="2">
        <v>0</v>
      </c>
      <c r="H44" s="2">
        <v>0</v>
      </c>
      <c r="I44" s="1">
        <v>0</v>
      </c>
      <c r="J44" s="3" t="s">
        <v>18</v>
      </c>
      <c r="K44" s="2" t="str">
        <f>J44*28.55</f>
        <v>0</v>
      </c>
      <c r="L44" s="5"/>
    </row>
    <row r="45" spans="1:12" outlineLevel="4">
      <c r="A45" s="1"/>
      <c r="B45" s="1">
        <v>957263</v>
      </c>
      <c r="C45" s="1" t="s">
        <v>177</v>
      </c>
      <c r="D45" s="1" t="s">
        <v>178</v>
      </c>
      <c r="E45" s="2" t="s">
        <v>179</v>
      </c>
      <c r="F45" s="2" t="s">
        <v>176</v>
      </c>
      <c r="G45" s="2">
        <v>0</v>
      </c>
      <c r="H45" s="2">
        <v>0</v>
      </c>
      <c r="I45" s="1">
        <v>0</v>
      </c>
      <c r="J45" s="3" t="s">
        <v>18</v>
      </c>
      <c r="K45" s="2" t="str">
        <f>J45*28.55</f>
        <v>0</v>
      </c>
      <c r="L45" s="5"/>
    </row>
    <row r="46" spans="1:12" outlineLevel="4">
      <c r="A46" s="1"/>
      <c r="B46" s="1">
        <v>957264</v>
      </c>
      <c r="C46" s="1" t="s">
        <v>180</v>
      </c>
      <c r="D46" s="1" t="s">
        <v>181</v>
      </c>
      <c r="E46" s="2" t="s">
        <v>182</v>
      </c>
      <c r="F46" s="2" t="s">
        <v>183</v>
      </c>
      <c r="G46" s="2">
        <v>0</v>
      </c>
      <c r="H46" s="2">
        <v>0</v>
      </c>
      <c r="I46" s="1">
        <v>0</v>
      </c>
      <c r="J46" s="3" t="s">
        <v>18</v>
      </c>
      <c r="K46" s="2" t="str">
        <f>J46*31.73</f>
        <v>0</v>
      </c>
      <c r="L46" s="5"/>
    </row>
    <row r="47" spans="1:12" outlineLevel="4">
      <c r="A47" s="1"/>
      <c r="B47" s="1">
        <v>957265</v>
      </c>
      <c r="C47" s="1" t="s">
        <v>184</v>
      </c>
      <c r="D47" s="1" t="s">
        <v>185</v>
      </c>
      <c r="E47" s="2" t="s">
        <v>186</v>
      </c>
      <c r="F47" s="2" t="s">
        <v>187</v>
      </c>
      <c r="G47" s="2">
        <v>0</v>
      </c>
      <c r="H47" s="2">
        <v>0</v>
      </c>
      <c r="I47" s="1">
        <v>0</v>
      </c>
      <c r="J47" s="3" t="s">
        <v>18</v>
      </c>
      <c r="K47" s="2" t="str">
        <f>J47*54.33</f>
        <v>0</v>
      </c>
      <c r="L47" s="5"/>
    </row>
    <row r="48" spans="1:12" outlineLevel="4">
      <c r="A48" s="1"/>
      <c r="B48" s="1">
        <v>957266</v>
      </c>
      <c r="C48" s="1" t="s">
        <v>188</v>
      </c>
      <c r="D48" s="1" t="s">
        <v>189</v>
      </c>
      <c r="E48" s="2" t="s">
        <v>190</v>
      </c>
      <c r="F48" s="2" t="s">
        <v>187</v>
      </c>
      <c r="G48" s="2">
        <v>0</v>
      </c>
      <c r="H48" s="2">
        <v>0</v>
      </c>
      <c r="I48" s="1">
        <v>0</v>
      </c>
      <c r="J48" s="3" t="s">
        <v>18</v>
      </c>
      <c r="K48" s="2" t="str">
        <f>J48*54.33</f>
        <v>0</v>
      </c>
      <c r="L48" s="5"/>
    </row>
    <row r="49" spans="1:12" outlineLevel="4">
      <c r="A49" s="1"/>
      <c r="B49" s="1">
        <v>957267</v>
      </c>
      <c r="C49" s="1" t="s">
        <v>191</v>
      </c>
      <c r="D49" s="1" t="s">
        <v>192</v>
      </c>
      <c r="E49" s="2" t="s">
        <v>193</v>
      </c>
      <c r="F49" s="2" t="s">
        <v>187</v>
      </c>
      <c r="G49" s="2">
        <v>0</v>
      </c>
      <c r="H49" s="2">
        <v>0</v>
      </c>
      <c r="I49" s="1">
        <v>0</v>
      </c>
      <c r="J49" s="3" t="s">
        <v>18</v>
      </c>
      <c r="K49" s="2" t="str">
        <f>J49*54.33</f>
        <v>0</v>
      </c>
      <c r="L49" s="5"/>
    </row>
    <row r="50" spans="1:12" outlineLevel="4">
      <c r="A50" s="1"/>
      <c r="B50" s="1">
        <v>957268</v>
      </c>
      <c r="C50" s="1" t="s">
        <v>194</v>
      </c>
      <c r="D50" s="1" t="s">
        <v>195</v>
      </c>
      <c r="E50" s="2" t="s">
        <v>196</v>
      </c>
      <c r="F50" s="2" t="s">
        <v>187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J50*54.33</f>
        <v>0</v>
      </c>
      <c r="L50" s="5"/>
    </row>
    <row r="51" spans="1:12" outlineLevel="4">
      <c r="A51" s="1"/>
      <c r="B51" s="1">
        <v>957269</v>
      </c>
      <c r="C51" s="1" t="s">
        <v>197</v>
      </c>
      <c r="D51" s="1" t="s">
        <v>198</v>
      </c>
      <c r="E51" s="2" t="s">
        <v>199</v>
      </c>
      <c r="F51" s="2" t="s">
        <v>200</v>
      </c>
      <c r="G51" s="2">
        <v>0</v>
      </c>
      <c r="H51" s="2">
        <v>0</v>
      </c>
      <c r="I51" s="1">
        <v>0</v>
      </c>
      <c r="J51" s="3" t="s">
        <v>18</v>
      </c>
      <c r="K51" s="2" t="str">
        <f>J51*68.61</f>
        <v>0</v>
      </c>
      <c r="L51" s="5"/>
    </row>
    <row r="52" spans="1:12" outlineLevel="4">
      <c r="A52" s="1"/>
      <c r="B52" s="1">
        <v>957270</v>
      </c>
      <c r="C52" s="1" t="s">
        <v>201</v>
      </c>
      <c r="D52" s="1" t="s">
        <v>202</v>
      </c>
      <c r="E52" s="2" t="s">
        <v>203</v>
      </c>
      <c r="F52" s="2" t="s">
        <v>204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J52*65.63</f>
        <v>0</v>
      </c>
      <c r="L52" s="5"/>
    </row>
    <row r="53" spans="1:12" outlineLevel="4">
      <c r="A53" s="1"/>
      <c r="B53" s="1">
        <v>957271</v>
      </c>
      <c r="C53" s="1" t="s">
        <v>205</v>
      </c>
      <c r="D53" s="1" t="s">
        <v>206</v>
      </c>
      <c r="E53" s="2" t="s">
        <v>207</v>
      </c>
      <c r="F53" s="2" t="s">
        <v>208</v>
      </c>
      <c r="G53" s="2">
        <v>0</v>
      </c>
      <c r="H53" s="2">
        <v>0</v>
      </c>
      <c r="I53" s="1">
        <v>0</v>
      </c>
      <c r="J53" s="3" t="s">
        <v>18</v>
      </c>
      <c r="K53" s="2" t="str">
        <f>J53*88.24</f>
        <v>0</v>
      </c>
      <c r="L53" s="5"/>
    </row>
    <row r="54" spans="1:12" outlineLevel="4">
      <c r="A54" s="1"/>
      <c r="B54" s="1">
        <v>957272</v>
      </c>
      <c r="C54" s="1" t="s">
        <v>209</v>
      </c>
      <c r="D54" s="1" t="s">
        <v>210</v>
      </c>
      <c r="E54" s="2" t="s">
        <v>211</v>
      </c>
      <c r="F54" s="2" t="s">
        <v>212</v>
      </c>
      <c r="G54" s="2">
        <v>0</v>
      </c>
      <c r="H54" s="2">
        <v>0</v>
      </c>
      <c r="I54" s="1">
        <v>0</v>
      </c>
      <c r="J54" s="3" t="s">
        <v>18</v>
      </c>
      <c r="K54" s="2" t="str">
        <f>J54*114.41</f>
        <v>0</v>
      </c>
      <c r="L54" s="5"/>
    </row>
    <row r="55" spans="1:12" outlineLevel="4">
      <c r="A55" s="1"/>
      <c r="B55" s="1">
        <v>957273</v>
      </c>
      <c r="C55" s="1" t="s">
        <v>213</v>
      </c>
      <c r="D55" s="1" t="s">
        <v>214</v>
      </c>
      <c r="E55" s="2" t="s">
        <v>215</v>
      </c>
      <c r="F55" s="2" t="s">
        <v>212</v>
      </c>
      <c r="G55" s="2">
        <v>0</v>
      </c>
      <c r="H55" s="2">
        <v>0</v>
      </c>
      <c r="I55" s="1">
        <v>0</v>
      </c>
      <c r="J55" s="3" t="s">
        <v>18</v>
      </c>
      <c r="K55" s="2" t="str">
        <f>J55*114.41</f>
        <v>0</v>
      </c>
      <c r="L55" s="5"/>
    </row>
    <row r="56" spans="1:12" outlineLevel="4">
      <c r="A56" s="1"/>
      <c r="B56" s="1">
        <v>957274</v>
      </c>
      <c r="C56" s="1" t="s">
        <v>216</v>
      </c>
      <c r="D56" s="1" t="s">
        <v>217</v>
      </c>
      <c r="E56" s="2" t="s">
        <v>218</v>
      </c>
      <c r="F56" s="2" t="s">
        <v>219</v>
      </c>
      <c r="G56" s="2">
        <v>0</v>
      </c>
      <c r="H56" s="2">
        <v>0</v>
      </c>
      <c r="I56" s="1">
        <v>0</v>
      </c>
      <c r="J56" s="3" t="s">
        <v>18</v>
      </c>
      <c r="K56" s="2" t="str">
        <f>J56*163.15</f>
        <v>0</v>
      </c>
      <c r="L56" s="5"/>
    </row>
    <row r="57" spans="1:12" outlineLevel="4">
      <c r="A57" s="1"/>
      <c r="B57" s="1">
        <v>957275</v>
      </c>
      <c r="C57" s="1" t="s">
        <v>220</v>
      </c>
      <c r="D57" s="1" t="s">
        <v>221</v>
      </c>
      <c r="E57" s="2" t="s">
        <v>222</v>
      </c>
      <c r="F57" s="2" t="s">
        <v>223</v>
      </c>
      <c r="G57" s="2">
        <v>0</v>
      </c>
      <c r="H57" s="2">
        <v>0</v>
      </c>
      <c r="I57" s="1">
        <v>0</v>
      </c>
      <c r="J57" s="3" t="s">
        <v>18</v>
      </c>
      <c r="K57" s="2" t="str">
        <f>J57*146.93</f>
        <v>0</v>
      </c>
      <c r="L57" s="5"/>
    </row>
    <row r="58" spans="1:12" outlineLevel="4">
      <c r="A58" s="1"/>
      <c r="B58" s="1">
        <v>957276</v>
      </c>
      <c r="C58" s="1" t="s">
        <v>224</v>
      </c>
      <c r="D58" s="1" t="s">
        <v>225</v>
      </c>
      <c r="E58" s="2" t="s">
        <v>226</v>
      </c>
      <c r="F58" s="2" t="s">
        <v>227</v>
      </c>
      <c r="G58" s="2">
        <v>0</v>
      </c>
      <c r="H58" s="2">
        <v>0</v>
      </c>
      <c r="I58" s="1">
        <v>0</v>
      </c>
      <c r="J58" s="3" t="s">
        <v>18</v>
      </c>
      <c r="K58" s="2" t="str">
        <f>J58*228.43</f>
        <v>0</v>
      </c>
      <c r="L58" s="5"/>
    </row>
    <row r="59" spans="1:12" outlineLevel="4">
      <c r="A59" s="1"/>
      <c r="B59" s="1">
        <v>957277</v>
      </c>
      <c r="C59" s="1" t="s">
        <v>228</v>
      </c>
      <c r="D59" s="1" t="s">
        <v>229</v>
      </c>
      <c r="E59" s="2" t="s">
        <v>230</v>
      </c>
      <c r="F59" s="2" t="s">
        <v>227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J59*228.43</f>
        <v>0</v>
      </c>
      <c r="L59" s="5"/>
    </row>
    <row r="60" spans="1:12" outlineLevel="4">
      <c r="A60" s="1"/>
      <c r="B60" s="1">
        <v>957278</v>
      </c>
      <c r="C60" s="1" t="s">
        <v>231</v>
      </c>
      <c r="D60" s="1" t="s">
        <v>232</v>
      </c>
      <c r="E60" s="2" t="s">
        <v>233</v>
      </c>
      <c r="F60" s="2" t="s">
        <v>227</v>
      </c>
      <c r="G60" s="2">
        <v>0</v>
      </c>
      <c r="H60" s="2">
        <v>0</v>
      </c>
      <c r="I60" s="1">
        <v>0</v>
      </c>
      <c r="J60" s="3" t="s">
        <v>18</v>
      </c>
      <c r="K60" s="2" t="str">
        <f>J60*228.43</f>
        <v>0</v>
      </c>
      <c r="L60" s="5"/>
    </row>
    <row r="61" spans="1:12" outlineLevel="4">
      <c r="A61" s="1"/>
      <c r="B61" s="1">
        <v>957279</v>
      </c>
      <c r="C61" s="1" t="s">
        <v>234</v>
      </c>
      <c r="D61" s="1" t="s">
        <v>235</v>
      </c>
      <c r="E61" s="2" t="s">
        <v>236</v>
      </c>
      <c r="F61" s="2" t="s">
        <v>237</v>
      </c>
      <c r="G61" s="2">
        <v>0</v>
      </c>
      <c r="H61" s="2">
        <v>0</v>
      </c>
      <c r="I61" s="1">
        <v>0</v>
      </c>
      <c r="J61" s="3" t="s">
        <v>18</v>
      </c>
      <c r="K61" s="2" t="str">
        <f>J61*293.07</f>
        <v>0</v>
      </c>
      <c r="L61" s="5"/>
    </row>
    <row r="62" spans="1:12" outlineLevel="4">
      <c r="A62" s="1"/>
      <c r="B62" s="1">
        <v>957280</v>
      </c>
      <c r="C62" s="1" t="s">
        <v>238</v>
      </c>
      <c r="D62" s="1" t="s">
        <v>239</v>
      </c>
      <c r="E62" s="2" t="s">
        <v>240</v>
      </c>
      <c r="F62" s="2" t="s">
        <v>237</v>
      </c>
      <c r="G62" s="2">
        <v>0</v>
      </c>
      <c r="H62" s="2">
        <v>0</v>
      </c>
      <c r="I62" s="1">
        <v>0</v>
      </c>
      <c r="J62" s="3" t="s">
        <v>18</v>
      </c>
      <c r="K62" s="2" t="str">
        <f>J62*293.07</f>
        <v>0</v>
      </c>
      <c r="L62" s="5"/>
    </row>
    <row r="63" spans="1:12" outlineLevel="4">
      <c r="A63" s="1"/>
      <c r="B63" s="1">
        <v>957281</v>
      </c>
      <c r="C63" s="1" t="s">
        <v>241</v>
      </c>
      <c r="D63" s="1" t="s">
        <v>242</v>
      </c>
      <c r="E63" s="2" t="s">
        <v>243</v>
      </c>
      <c r="F63" s="2" t="s">
        <v>244</v>
      </c>
      <c r="G63" s="2">
        <v>0</v>
      </c>
      <c r="H63" s="2">
        <v>0</v>
      </c>
      <c r="I63" s="1">
        <v>0</v>
      </c>
      <c r="J63" s="3" t="s">
        <v>18</v>
      </c>
      <c r="K63" s="2" t="str">
        <f>J63*488.79</f>
        <v>0</v>
      </c>
      <c r="L63" s="5"/>
    </row>
    <row r="64" spans="1:12" outlineLevel="4">
      <c r="A64" s="1"/>
      <c r="B64" s="1">
        <v>957282</v>
      </c>
      <c r="C64" s="1" t="s">
        <v>245</v>
      </c>
      <c r="D64" s="1" t="s">
        <v>246</v>
      </c>
      <c r="E64" s="2" t="s">
        <v>247</v>
      </c>
      <c r="F64" s="2" t="s">
        <v>244</v>
      </c>
      <c r="G64" s="2">
        <v>0</v>
      </c>
      <c r="H64" s="2">
        <v>0</v>
      </c>
      <c r="I64" s="1">
        <v>0</v>
      </c>
      <c r="J64" s="3" t="s">
        <v>18</v>
      </c>
      <c r="K64" s="2" t="str">
        <f>J64*488.79</f>
        <v>0</v>
      </c>
      <c r="L64" s="5"/>
    </row>
    <row r="65" spans="1:12" outlineLevel="4">
      <c r="A65" s="1"/>
      <c r="B65" s="1">
        <v>957283</v>
      </c>
      <c r="C65" s="1" t="s">
        <v>248</v>
      </c>
      <c r="D65" s="1" t="s">
        <v>249</v>
      </c>
      <c r="E65" s="2" t="s">
        <v>250</v>
      </c>
      <c r="F65" s="2" t="s">
        <v>244</v>
      </c>
      <c r="G65" s="2">
        <v>0</v>
      </c>
      <c r="H65" s="2">
        <v>0</v>
      </c>
      <c r="I65" s="1">
        <v>0</v>
      </c>
      <c r="J65" s="3" t="s">
        <v>18</v>
      </c>
      <c r="K65" s="2" t="str">
        <f>J65*488.79</f>
        <v>0</v>
      </c>
      <c r="L65" s="5"/>
    </row>
    <row r="66" spans="1:12" outlineLevel="4">
      <c r="A66" s="1"/>
      <c r="B66" s="1">
        <v>957284</v>
      </c>
      <c r="C66" s="1" t="s">
        <v>251</v>
      </c>
      <c r="D66" s="1" t="s">
        <v>252</v>
      </c>
      <c r="E66" s="2" t="s">
        <v>253</v>
      </c>
      <c r="F66" s="2" t="s">
        <v>254</v>
      </c>
      <c r="G66" s="2">
        <v>0</v>
      </c>
      <c r="H66" s="2">
        <v>0</v>
      </c>
      <c r="I66" s="1">
        <v>0</v>
      </c>
      <c r="J66" s="3" t="s">
        <v>18</v>
      </c>
      <c r="K66" s="2" t="str">
        <f>J66*537.56</f>
        <v>0</v>
      </c>
      <c r="L66" s="5"/>
    </row>
    <row r="67" spans="1:12" outlineLevel="4">
      <c r="A67" s="1"/>
      <c r="B67" s="1">
        <v>957285</v>
      </c>
      <c r="C67" s="1" t="s">
        <v>255</v>
      </c>
      <c r="D67" s="1" t="s">
        <v>256</v>
      </c>
      <c r="E67" s="2" t="s">
        <v>257</v>
      </c>
      <c r="F67" s="2" t="s">
        <v>254</v>
      </c>
      <c r="G67" s="2">
        <v>0</v>
      </c>
      <c r="H67" s="2">
        <v>0</v>
      </c>
      <c r="I67" s="1">
        <v>0</v>
      </c>
      <c r="J67" s="3" t="s">
        <v>18</v>
      </c>
      <c r="K67" s="2" t="str">
        <f>J67*537.56</f>
        <v>0</v>
      </c>
      <c r="L67" s="5"/>
    </row>
    <row r="68" spans="1:12" outlineLevel="4">
      <c r="A68" s="1"/>
      <c r="B68" s="1">
        <v>957286</v>
      </c>
      <c r="C68" s="1" t="s">
        <v>258</v>
      </c>
      <c r="D68" s="1" t="s">
        <v>259</v>
      </c>
      <c r="E68" s="2" t="s">
        <v>260</v>
      </c>
      <c r="F68" s="2" t="s">
        <v>254</v>
      </c>
      <c r="G68" s="2">
        <v>0</v>
      </c>
      <c r="H68" s="2">
        <v>0</v>
      </c>
      <c r="I68" s="1">
        <v>0</v>
      </c>
      <c r="J68" s="3" t="s">
        <v>18</v>
      </c>
      <c r="K68" s="2" t="str">
        <f>J68*537.56</f>
        <v>0</v>
      </c>
      <c r="L68" s="5"/>
    </row>
    <row r="69" spans="1:12" outlineLevel="4">
      <c r="A69" s="1"/>
      <c r="B69" s="1">
        <v>957287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0</v>
      </c>
      <c r="H69" s="2">
        <v>0</v>
      </c>
      <c r="I69" s="1">
        <v>0</v>
      </c>
      <c r="J69" s="3" t="s">
        <v>18</v>
      </c>
      <c r="K69" s="2" t="str">
        <f>J69*602.41</f>
        <v>0</v>
      </c>
      <c r="L69" s="5"/>
    </row>
    <row r="70" spans="1:12" outlineLevel="4">
      <c r="A70" s="1"/>
      <c r="B70" s="1">
        <v>957288</v>
      </c>
      <c r="C70" s="1" t="s">
        <v>265</v>
      </c>
      <c r="D70" s="1" t="s">
        <v>266</v>
      </c>
      <c r="E70" s="2" t="s">
        <v>267</v>
      </c>
      <c r="F70" s="2" t="s">
        <v>264</v>
      </c>
      <c r="G70" s="2">
        <v>0</v>
      </c>
      <c r="H70" s="2">
        <v>0</v>
      </c>
      <c r="I70" s="1">
        <v>0</v>
      </c>
      <c r="J70" s="3" t="s">
        <v>18</v>
      </c>
      <c r="K70" s="2" t="str">
        <f>J70*602.41</f>
        <v>0</v>
      </c>
      <c r="L70" s="5"/>
    </row>
    <row r="71" spans="1:12" outlineLevel="4">
      <c r="A71" s="1"/>
      <c r="B71" s="1">
        <v>957289</v>
      </c>
      <c r="C71" s="1" t="s">
        <v>268</v>
      </c>
      <c r="D71" s="1" t="s">
        <v>269</v>
      </c>
      <c r="E71" s="2" t="s">
        <v>270</v>
      </c>
      <c r="F71" s="2" t="s">
        <v>271</v>
      </c>
      <c r="G71" s="2">
        <v>0</v>
      </c>
      <c r="H71" s="2">
        <v>0</v>
      </c>
      <c r="I71" s="1">
        <v>0</v>
      </c>
      <c r="J71" s="3" t="s">
        <v>18</v>
      </c>
      <c r="K71" s="2" t="str">
        <f>J71*911.34</f>
        <v>0</v>
      </c>
      <c r="L71" s="5"/>
    </row>
    <row r="72" spans="1:12" outlineLevel="4">
      <c r="A72" s="1"/>
      <c r="B72" s="1">
        <v>957290</v>
      </c>
      <c r="C72" s="1" t="s">
        <v>272</v>
      </c>
      <c r="D72" s="1" t="s">
        <v>273</v>
      </c>
      <c r="E72" s="2" t="s">
        <v>274</v>
      </c>
      <c r="F72" s="2" t="s">
        <v>271</v>
      </c>
      <c r="G72" s="2">
        <v>0</v>
      </c>
      <c r="H72" s="2">
        <v>0</v>
      </c>
      <c r="I72" s="1">
        <v>0</v>
      </c>
      <c r="J72" s="3" t="s">
        <v>18</v>
      </c>
      <c r="K72" s="2" t="str">
        <f>J72*911.34</f>
        <v>0</v>
      </c>
      <c r="L72" s="5"/>
    </row>
    <row r="73" spans="1:12" outlineLevel="4">
      <c r="A73" s="1"/>
      <c r="B73" s="1">
        <v>957291</v>
      </c>
      <c r="C73" s="1" t="s">
        <v>275</v>
      </c>
      <c r="D73" s="1" t="s">
        <v>276</v>
      </c>
      <c r="E73" s="2" t="s">
        <v>277</v>
      </c>
      <c r="F73" s="2" t="s">
        <v>16</v>
      </c>
      <c r="G73" s="2">
        <v>0</v>
      </c>
      <c r="H73" s="2">
        <v>0</v>
      </c>
      <c r="I73" s="1" t="s">
        <v>28</v>
      </c>
      <c r="J73" s="3" t="s">
        <v>18</v>
      </c>
      <c r="K73" s="2" t="str">
        <f>J73*5.14</f>
        <v>0</v>
      </c>
      <c r="L73" s="5"/>
    </row>
    <row r="74" spans="1:12" outlineLevel="4">
      <c r="A74" s="1"/>
      <c r="B74" s="1">
        <v>957292</v>
      </c>
      <c r="C74" s="1" t="s">
        <v>278</v>
      </c>
      <c r="D74" s="1" t="s">
        <v>279</v>
      </c>
      <c r="E74" s="2" t="s">
        <v>280</v>
      </c>
      <c r="F74" s="2" t="s">
        <v>281</v>
      </c>
      <c r="G74" s="2">
        <v>0</v>
      </c>
      <c r="H74" s="2">
        <v>0</v>
      </c>
      <c r="I74" s="1" t="s">
        <v>27</v>
      </c>
      <c r="J74" s="3" t="s">
        <v>18</v>
      </c>
      <c r="K74" s="2" t="str">
        <f>J74*7.99</f>
        <v>0</v>
      </c>
      <c r="L74" s="5"/>
    </row>
    <row r="75" spans="1:12" outlineLevel="4">
      <c r="A75" s="1"/>
      <c r="B75" s="1">
        <v>957293</v>
      </c>
      <c r="C75" s="1" t="s">
        <v>282</v>
      </c>
      <c r="D75" s="1" t="s">
        <v>283</v>
      </c>
      <c r="E75" s="2" t="s">
        <v>284</v>
      </c>
      <c r="F75" s="2" t="s">
        <v>285</v>
      </c>
      <c r="G75" s="2">
        <v>0</v>
      </c>
      <c r="H75" s="2">
        <v>0</v>
      </c>
      <c r="I75" s="1" t="s">
        <v>27</v>
      </c>
      <c r="J75" s="3" t="s">
        <v>18</v>
      </c>
      <c r="K75" s="2" t="str">
        <f>J75*10.27</f>
        <v>0</v>
      </c>
      <c r="L75" s="5"/>
    </row>
    <row r="76" spans="1:12" outlineLevel="4">
      <c r="A76" s="1"/>
      <c r="B76" s="1">
        <v>957294</v>
      </c>
      <c r="C76" s="1" t="s">
        <v>286</v>
      </c>
      <c r="D76" s="1" t="s">
        <v>287</v>
      </c>
      <c r="E76" s="2" t="s">
        <v>288</v>
      </c>
      <c r="F76" s="2" t="s">
        <v>289</v>
      </c>
      <c r="G76" s="2">
        <v>0</v>
      </c>
      <c r="H76" s="2">
        <v>0</v>
      </c>
      <c r="I76" s="1">
        <v>0</v>
      </c>
      <c r="J76" s="3" t="s">
        <v>18</v>
      </c>
      <c r="K76" s="2" t="str">
        <f>J76*19.63</f>
        <v>0</v>
      </c>
      <c r="L76" s="5"/>
    </row>
    <row r="77" spans="1:12" outlineLevel="4">
      <c r="A77" s="1"/>
      <c r="B77" s="1">
        <v>957295</v>
      </c>
      <c r="C77" s="1" t="s">
        <v>290</v>
      </c>
      <c r="D77" s="1" t="s">
        <v>291</v>
      </c>
      <c r="E77" s="2" t="s">
        <v>292</v>
      </c>
      <c r="F77" s="2" t="s">
        <v>293</v>
      </c>
      <c r="G77" s="2">
        <v>0</v>
      </c>
      <c r="H77" s="2">
        <v>0</v>
      </c>
      <c r="I77" s="1">
        <v>0</v>
      </c>
      <c r="J77" s="3" t="s">
        <v>18</v>
      </c>
      <c r="K77" s="2" t="str">
        <f>J77*21.61</f>
        <v>0</v>
      </c>
      <c r="L77" s="5"/>
    </row>
    <row r="78" spans="1:12" outlineLevel="4">
      <c r="A78" s="1"/>
      <c r="B78" s="1">
        <v>957296</v>
      </c>
      <c r="C78" s="1" t="s">
        <v>294</v>
      </c>
      <c r="D78" s="1" t="s">
        <v>295</v>
      </c>
      <c r="E78" s="2" t="s">
        <v>296</v>
      </c>
      <c r="F78" s="2" t="s">
        <v>297</v>
      </c>
      <c r="G78" s="2">
        <v>0</v>
      </c>
      <c r="H78" s="2">
        <v>0</v>
      </c>
      <c r="I78" s="1">
        <v>0</v>
      </c>
      <c r="J78" s="3" t="s">
        <v>18</v>
      </c>
      <c r="K78" s="2" t="str">
        <f>J78*27.36</f>
        <v>0</v>
      </c>
      <c r="L78" s="5"/>
    </row>
    <row r="79" spans="1:12" outlineLevel="4">
      <c r="A79" s="1"/>
      <c r="B79" s="1">
        <v>957297</v>
      </c>
      <c r="C79" s="1" t="s">
        <v>298</v>
      </c>
      <c r="D79" s="1" t="s">
        <v>299</v>
      </c>
      <c r="E79" s="2" t="s">
        <v>300</v>
      </c>
      <c r="F79" s="2" t="s">
        <v>301</v>
      </c>
      <c r="G79" s="2">
        <v>0</v>
      </c>
      <c r="H79" s="2">
        <v>0</v>
      </c>
      <c r="I79" s="1">
        <v>0</v>
      </c>
      <c r="J79" s="3" t="s">
        <v>18</v>
      </c>
      <c r="K79" s="2" t="str">
        <f>J79*42.83</f>
        <v>0</v>
      </c>
      <c r="L79" s="5"/>
    </row>
    <row r="80" spans="1:12" outlineLevel="4">
      <c r="A80" s="1"/>
      <c r="B80" s="1">
        <v>957298</v>
      </c>
      <c r="C80" s="1" t="s">
        <v>302</v>
      </c>
      <c r="D80" s="1" t="s">
        <v>303</v>
      </c>
      <c r="E80" s="2" t="s">
        <v>304</v>
      </c>
      <c r="F80" s="2" t="s">
        <v>301</v>
      </c>
      <c r="G80" s="2">
        <v>0</v>
      </c>
      <c r="H80" s="2">
        <v>0</v>
      </c>
      <c r="I80" s="1">
        <v>0</v>
      </c>
      <c r="J80" s="3" t="s">
        <v>18</v>
      </c>
      <c r="K80" s="2" t="str">
        <f>J80*42.83</f>
        <v>0</v>
      </c>
      <c r="L80" s="5"/>
    </row>
    <row r="81" spans="1:12" outlineLevel="4">
      <c r="A81" s="1"/>
      <c r="B81" s="1">
        <v>957299</v>
      </c>
      <c r="C81" s="1" t="s">
        <v>305</v>
      </c>
      <c r="D81" s="1" t="s">
        <v>306</v>
      </c>
      <c r="E81" s="2" t="s">
        <v>307</v>
      </c>
      <c r="F81" s="2" t="s">
        <v>301</v>
      </c>
      <c r="G81" s="2">
        <v>0</v>
      </c>
      <c r="H81" s="2">
        <v>0</v>
      </c>
      <c r="I81" s="1">
        <v>0</v>
      </c>
      <c r="J81" s="3" t="s">
        <v>18</v>
      </c>
      <c r="K81" s="2" t="str">
        <f>J81*42.83</f>
        <v>0</v>
      </c>
      <c r="L81" s="5"/>
    </row>
    <row r="82" spans="1:12" outlineLevel="4">
      <c r="A82" s="1"/>
      <c r="B82" s="1">
        <v>957300</v>
      </c>
      <c r="C82" s="1" t="s">
        <v>308</v>
      </c>
      <c r="D82" s="1" t="s">
        <v>309</v>
      </c>
      <c r="E82" s="2" t="s">
        <v>310</v>
      </c>
      <c r="F82" s="2" t="s">
        <v>311</v>
      </c>
      <c r="G82" s="2">
        <v>0</v>
      </c>
      <c r="H82" s="2">
        <v>0</v>
      </c>
      <c r="I82" s="1">
        <v>0</v>
      </c>
      <c r="J82" s="3" t="s">
        <v>18</v>
      </c>
      <c r="K82" s="2" t="str">
        <f>J82*46.20</f>
        <v>0</v>
      </c>
      <c r="L82" s="5"/>
    </row>
    <row r="83" spans="1:12" outlineLevel="4">
      <c r="A83" s="1"/>
      <c r="B83" s="1">
        <v>957301</v>
      </c>
      <c r="C83" s="1" t="s">
        <v>312</v>
      </c>
      <c r="D83" s="1" t="s">
        <v>313</v>
      </c>
      <c r="E83" s="2" t="s">
        <v>314</v>
      </c>
      <c r="F83" s="2" t="s">
        <v>204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J83*65.63</f>
        <v>0</v>
      </c>
      <c r="L83" s="5"/>
    </row>
    <row r="84" spans="1:12" outlineLevel="4">
      <c r="A84" s="1"/>
      <c r="B84" s="1">
        <v>957302</v>
      </c>
      <c r="C84" s="1" t="s">
        <v>315</v>
      </c>
      <c r="D84" s="1" t="s">
        <v>316</v>
      </c>
      <c r="E84" s="2" t="s">
        <v>317</v>
      </c>
      <c r="F84" s="2" t="s">
        <v>204</v>
      </c>
      <c r="G84" s="2">
        <v>0</v>
      </c>
      <c r="H84" s="2">
        <v>0</v>
      </c>
      <c r="I84" s="1">
        <v>0</v>
      </c>
      <c r="J84" s="3" t="s">
        <v>18</v>
      </c>
      <c r="K84" s="2" t="str">
        <f>J84*65.63</f>
        <v>0</v>
      </c>
      <c r="L84" s="5"/>
    </row>
    <row r="85" spans="1:12" outlineLevel="4">
      <c r="A85" s="1"/>
      <c r="B85" s="1">
        <v>957303</v>
      </c>
      <c r="C85" s="1" t="s">
        <v>318</v>
      </c>
      <c r="D85" s="1" t="s">
        <v>319</v>
      </c>
      <c r="E85" s="2" t="s">
        <v>320</v>
      </c>
      <c r="F85" s="2" t="s">
        <v>208</v>
      </c>
      <c r="G85" s="2">
        <v>0</v>
      </c>
      <c r="H85" s="2">
        <v>0</v>
      </c>
      <c r="I85" s="1">
        <v>0</v>
      </c>
      <c r="J85" s="3" t="s">
        <v>18</v>
      </c>
      <c r="K85" s="2" t="str">
        <f>J85*88.24</f>
        <v>0</v>
      </c>
      <c r="L85" s="5"/>
    </row>
    <row r="86" spans="1:12" outlineLevel="4">
      <c r="A86" s="1"/>
      <c r="B86" s="1">
        <v>957304</v>
      </c>
      <c r="C86" s="1" t="s">
        <v>321</v>
      </c>
      <c r="D86" s="1" t="s">
        <v>322</v>
      </c>
      <c r="E86" s="2" t="s">
        <v>323</v>
      </c>
      <c r="F86" s="2" t="s">
        <v>324</v>
      </c>
      <c r="G86" s="2">
        <v>0</v>
      </c>
      <c r="H86" s="2">
        <v>0</v>
      </c>
      <c r="I86" s="1">
        <v>0</v>
      </c>
      <c r="J86" s="3" t="s">
        <v>18</v>
      </c>
      <c r="K86" s="2" t="str">
        <f>J86*78.32</f>
        <v>0</v>
      </c>
      <c r="L86" s="5"/>
    </row>
    <row r="87" spans="1:12" outlineLevel="4">
      <c r="A87" s="1"/>
      <c r="B87" s="1">
        <v>957305</v>
      </c>
      <c r="C87" s="1" t="s">
        <v>325</v>
      </c>
      <c r="D87" s="1" t="s">
        <v>326</v>
      </c>
      <c r="E87" s="2" t="s">
        <v>327</v>
      </c>
      <c r="F87" s="2" t="s">
        <v>328</v>
      </c>
      <c r="G87" s="2">
        <v>0</v>
      </c>
      <c r="H87" s="2">
        <v>0</v>
      </c>
      <c r="I87" s="1">
        <v>0</v>
      </c>
      <c r="J87" s="3" t="s">
        <v>18</v>
      </c>
      <c r="K87" s="2" t="str">
        <f>J87*104.30</f>
        <v>0</v>
      </c>
      <c r="L87" s="5"/>
    </row>
    <row r="88" spans="1:12" outlineLevel="4">
      <c r="A88" s="1"/>
      <c r="B88" s="1">
        <v>957306</v>
      </c>
      <c r="C88" s="1" t="s">
        <v>329</v>
      </c>
      <c r="D88" s="1" t="s">
        <v>330</v>
      </c>
      <c r="E88" s="2" t="s">
        <v>331</v>
      </c>
      <c r="F88" s="2" t="s">
        <v>332</v>
      </c>
      <c r="G88" s="2">
        <v>0</v>
      </c>
      <c r="H88" s="2">
        <v>0</v>
      </c>
      <c r="I88" s="1">
        <v>0</v>
      </c>
      <c r="J88" s="3" t="s">
        <v>18</v>
      </c>
      <c r="K88" s="2" t="str">
        <f>J88*91.81</f>
        <v>0</v>
      </c>
      <c r="L88" s="5"/>
    </row>
    <row r="89" spans="1:12" outlineLevel="4">
      <c r="A89" s="1"/>
      <c r="B89" s="1">
        <v>957307</v>
      </c>
      <c r="C89" s="1" t="s">
        <v>333</v>
      </c>
      <c r="D89" s="1" t="s">
        <v>334</v>
      </c>
      <c r="E89" s="2" t="s">
        <v>335</v>
      </c>
      <c r="F89" s="2" t="s">
        <v>208</v>
      </c>
      <c r="G89" s="2">
        <v>0</v>
      </c>
      <c r="H89" s="2">
        <v>0</v>
      </c>
      <c r="I89" s="1">
        <v>0</v>
      </c>
      <c r="J89" s="3" t="s">
        <v>18</v>
      </c>
      <c r="K89" s="2" t="str">
        <f>J89*88.24</f>
        <v>0</v>
      </c>
      <c r="L89" s="5"/>
    </row>
    <row r="90" spans="1:12" outlineLevel="4">
      <c r="A90" s="1"/>
      <c r="B90" s="1">
        <v>957308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0</v>
      </c>
      <c r="H90" s="2">
        <v>0</v>
      </c>
      <c r="I90" s="1">
        <v>0</v>
      </c>
      <c r="J90" s="3" t="s">
        <v>18</v>
      </c>
      <c r="K90" s="2" t="str">
        <f>J90*107.87</f>
        <v>0</v>
      </c>
      <c r="L90" s="5"/>
    </row>
    <row r="91" spans="1:12" outlineLevel="4">
      <c r="A91" s="1"/>
      <c r="B91" s="1">
        <v>957309</v>
      </c>
      <c r="C91" s="1" t="s">
        <v>340</v>
      </c>
      <c r="D91" s="1" t="s">
        <v>341</v>
      </c>
      <c r="E91" s="2" t="s">
        <v>342</v>
      </c>
      <c r="F91" s="2" t="s">
        <v>343</v>
      </c>
      <c r="G91" s="2">
        <v>0</v>
      </c>
      <c r="H91" s="2">
        <v>0</v>
      </c>
      <c r="I91" s="1">
        <v>0</v>
      </c>
      <c r="J91" s="3" t="s">
        <v>18</v>
      </c>
      <c r="K91" s="2" t="str">
        <f>J91*98.15</f>
        <v>0</v>
      </c>
      <c r="L91" s="5"/>
    </row>
    <row r="92" spans="1:12" outlineLevel="4">
      <c r="A92" s="1"/>
      <c r="B92" s="1">
        <v>957310</v>
      </c>
      <c r="C92" s="1" t="s">
        <v>344</v>
      </c>
      <c r="D92" s="1" t="s">
        <v>345</v>
      </c>
      <c r="E92" s="2" t="s">
        <v>346</v>
      </c>
      <c r="F92" s="2" t="s">
        <v>339</v>
      </c>
      <c r="G92" s="2">
        <v>0</v>
      </c>
      <c r="H92" s="2">
        <v>0</v>
      </c>
      <c r="I92" s="1">
        <v>0</v>
      </c>
      <c r="J92" s="3" t="s">
        <v>18</v>
      </c>
      <c r="K92" s="2" t="str">
        <f>J92*107.87</f>
        <v>0</v>
      </c>
      <c r="L92" s="5"/>
    </row>
    <row r="93" spans="1:12" outlineLevel="4">
      <c r="A93" s="1"/>
      <c r="B93" s="1">
        <v>957311</v>
      </c>
      <c r="C93" s="1" t="s">
        <v>347</v>
      </c>
      <c r="D93" s="1" t="s">
        <v>348</v>
      </c>
      <c r="E93" s="2" t="s">
        <v>349</v>
      </c>
      <c r="F93" s="2" t="s">
        <v>350</v>
      </c>
      <c r="G93" s="2">
        <v>0</v>
      </c>
      <c r="H93" s="2">
        <v>0</v>
      </c>
      <c r="I93" s="1">
        <v>0</v>
      </c>
      <c r="J93" s="3" t="s">
        <v>18</v>
      </c>
      <c r="K93" s="2" t="str">
        <f>J93*153.28</f>
        <v>0</v>
      </c>
      <c r="L93" s="5"/>
    </row>
    <row r="94" spans="1:12" outlineLevel="4">
      <c r="A94" s="1"/>
      <c r="B94" s="1">
        <v>957312</v>
      </c>
      <c r="C94" s="1" t="s">
        <v>351</v>
      </c>
      <c r="D94" s="1" t="s">
        <v>352</v>
      </c>
      <c r="E94" s="2" t="s">
        <v>353</v>
      </c>
      <c r="F94" s="2" t="s">
        <v>354</v>
      </c>
      <c r="G94" s="2">
        <v>0</v>
      </c>
      <c r="H94" s="2">
        <v>0</v>
      </c>
      <c r="I94" s="1">
        <v>0</v>
      </c>
      <c r="J94" s="3" t="s">
        <v>18</v>
      </c>
      <c r="K94" s="2" t="str">
        <f>J94*162.99</f>
        <v>0</v>
      </c>
      <c r="L94" s="5"/>
    </row>
    <row r="95" spans="1:12" outlineLevel="4">
      <c r="A95" s="1"/>
      <c r="B95" s="1">
        <v>957313</v>
      </c>
      <c r="C95" s="1" t="s">
        <v>355</v>
      </c>
      <c r="D95" s="1" t="s">
        <v>356</v>
      </c>
      <c r="E95" s="2" t="s">
        <v>357</v>
      </c>
      <c r="F95" s="2" t="s">
        <v>358</v>
      </c>
      <c r="G95" s="2">
        <v>0</v>
      </c>
      <c r="H95" s="2">
        <v>0</v>
      </c>
      <c r="I95" s="1">
        <v>0</v>
      </c>
      <c r="J95" s="3" t="s">
        <v>18</v>
      </c>
      <c r="K95" s="2" t="str">
        <f>J95*202.46</f>
        <v>0</v>
      </c>
      <c r="L95" s="5"/>
    </row>
    <row r="96" spans="1:12" outlineLevel="4">
      <c r="A96" s="1"/>
      <c r="B96" s="1">
        <v>957314</v>
      </c>
      <c r="C96" s="1" t="s">
        <v>359</v>
      </c>
      <c r="D96" s="1" t="s">
        <v>360</v>
      </c>
      <c r="E96" s="2" t="s">
        <v>361</v>
      </c>
      <c r="F96" s="2" t="s">
        <v>227</v>
      </c>
      <c r="G96" s="2">
        <v>0</v>
      </c>
      <c r="H96" s="2">
        <v>0</v>
      </c>
      <c r="I96" s="1">
        <v>0</v>
      </c>
      <c r="J96" s="3" t="s">
        <v>18</v>
      </c>
      <c r="K96" s="2" t="str">
        <f>J96*228.43</f>
        <v>0</v>
      </c>
      <c r="L96" s="5"/>
    </row>
    <row r="97" spans="1:12" outlineLevel="4">
      <c r="A97" s="1"/>
      <c r="B97" s="1">
        <v>957315</v>
      </c>
      <c r="C97" s="1" t="s">
        <v>362</v>
      </c>
      <c r="D97" s="1" t="s">
        <v>363</v>
      </c>
      <c r="E97" s="2" t="s">
        <v>364</v>
      </c>
      <c r="F97" s="2" t="s">
        <v>365</v>
      </c>
      <c r="G97" s="2">
        <v>0</v>
      </c>
      <c r="H97" s="2">
        <v>0</v>
      </c>
      <c r="I97" s="1">
        <v>0</v>
      </c>
      <c r="J97" s="3" t="s">
        <v>18</v>
      </c>
      <c r="K97" s="2" t="str">
        <f>J97*286.93</f>
        <v>0</v>
      </c>
      <c r="L97" s="5"/>
    </row>
    <row r="98" spans="1:12" outlineLevel="4">
      <c r="A98" s="1"/>
      <c r="B98" s="1">
        <v>957316</v>
      </c>
      <c r="C98" s="1" t="s">
        <v>366</v>
      </c>
      <c r="D98" s="1" t="s">
        <v>367</v>
      </c>
      <c r="E98" s="2" t="s">
        <v>368</v>
      </c>
      <c r="F98" s="2" t="s">
        <v>369</v>
      </c>
      <c r="G98" s="2">
        <v>0</v>
      </c>
      <c r="H98" s="2">
        <v>0</v>
      </c>
      <c r="I98" s="1">
        <v>0</v>
      </c>
      <c r="J98" s="3" t="s">
        <v>18</v>
      </c>
      <c r="K98" s="2" t="str">
        <f>J98*309.53</f>
        <v>0</v>
      </c>
      <c r="L98" s="5"/>
    </row>
    <row r="99" spans="1:12" outlineLevel="4">
      <c r="A99" s="1"/>
      <c r="B99" s="1">
        <v>957317</v>
      </c>
      <c r="C99" s="1" t="s">
        <v>370</v>
      </c>
      <c r="D99" s="1" t="s">
        <v>371</v>
      </c>
      <c r="E99" s="2" t="s">
        <v>372</v>
      </c>
      <c r="F99" s="2" t="s">
        <v>373</v>
      </c>
      <c r="G99" s="2">
        <v>0</v>
      </c>
      <c r="H99" s="2">
        <v>0</v>
      </c>
      <c r="I99" s="1">
        <v>0</v>
      </c>
      <c r="J99" s="3" t="s">
        <v>18</v>
      </c>
      <c r="K99" s="2" t="str">
        <f>J99*374.77</f>
        <v>0</v>
      </c>
      <c r="L99" s="5"/>
    </row>
    <row r="100" spans="1:12" outlineLevel="4">
      <c r="A100" s="1"/>
      <c r="B100" s="1">
        <v>957318</v>
      </c>
      <c r="C100" s="1" t="s">
        <v>374</v>
      </c>
      <c r="D100" s="1" t="s">
        <v>375</v>
      </c>
      <c r="E100" s="2" t="s">
        <v>376</v>
      </c>
      <c r="F100" s="2" t="s">
        <v>377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J100*13.29</f>
        <v>0</v>
      </c>
      <c r="L100" s="5"/>
    </row>
    <row r="101" spans="1:12" outlineLevel="4">
      <c r="A101" s="1"/>
      <c r="B101" s="1">
        <v>957319</v>
      </c>
      <c r="C101" s="1" t="s">
        <v>378</v>
      </c>
      <c r="D101" s="1" t="s">
        <v>379</v>
      </c>
      <c r="E101" s="2" t="s">
        <v>380</v>
      </c>
      <c r="F101" s="2" t="s">
        <v>381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J101*26.57</f>
        <v>0</v>
      </c>
      <c r="L101" s="5"/>
    </row>
    <row r="102" spans="1:12" outlineLevel="4">
      <c r="A102" s="1"/>
      <c r="B102" s="1">
        <v>957320</v>
      </c>
      <c r="C102" s="1" t="s">
        <v>382</v>
      </c>
      <c r="D102" s="1" t="s">
        <v>383</v>
      </c>
      <c r="E102" s="2" t="s">
        <v>384</v>
      </c>
      <c r="F102" s="2" t="s">
        <v>385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J102*23.00</f>
        <v>0</v>
      </c>
      <c r="L102" s="5"/>
    </row>
    <row r="103" spans="1:12" outlineLevel="4">
      <c r="A103" s="1"/>
      <c r="B103" s="1">
        <v>957321</v>
      </c>
      <c r="C103" s="1" t="s">
        <v>386</v>
      </c>
      <c r="D103" s="1" t="s">
        <v>387</v>
      </c>
      <c r="E103" s="2" t="s">
        <v>388</v>
      </c>
      <c r="F103" s="2" t="s">
        <v>389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J103*35.89</f>
        <v>0</v>
      </c>
      <c r="L103" s="5"/>
    </row>
    <row r="104" spans="1:12" outlineLevel="4">
      <c r="A104" s="1"/>
      <c r="B104" s="1">
        <v>957322</v>
      </c>
      <c r="C104" s="1" t="s">
        <v>390</v>
      </c>
      <c r="D104" s="1" t="s">
        <v>391</v>
      </c>
      <c r="E104" s="2" t="s">
        <v>392</v>
      </c>
      <c r="F104" s="2" t="s">
        <v>389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J104*35.89</f>
        <v>0</v>
      </c>
      <c r="L104" s="5"/>
    </row>
    <row r="105" spans="1:12" outlineLevel="4">
      <c r="A105" s="1"/>
      <c r="B105" s="1">
        <v>957323</v>
      </c>
      <c r="C105" s="1" t="s">
        <v>393</v>
      </c>
      <c r="D105" s="1" t="s">
        <v>394</v>
      </c>
      <c r="E105" s="2" t="s">
        <v>395</v>
      </c>
      <c r="F105" s="2" t="s">
        <v>396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J105*24.61</f>
        <v>0</v>
      </c>
      <c r="L105" s="5"/>
    </row>
    <row r="106" spans="1:12" outlineLevel="4">
      <c r="A106" s="1"/>
      <c r="B106" s="1">
        <v>957324</v>
      </c>
      <c r="C106" s="1" t="s">
        <v>397</v>
      </c>
      <c r="D106" s="1" t="s">
        <v>398</v>
      </c>
      <c r="E106" s="2" t="s">
        <v>399</v>
      </c>
      <c r="F106" s="2" t="s">
        <v>400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J106*52.39</f>
        <v>0</v>
      </c>
      <c r="L106" s="5"/>
    </row>
    <row r="107" spans="1:12" outlineLevel="4">
      <c r="A107" s="1"/>
      <c r="B107" s="1">
        <v>957325</v>
      </c>
      <c r="C107" s="1" t="s">
        <v>401</v>
      </c>
      <c r="D107" s="1" t="s">
        <v>402</v>
      </c>
      <c r="E107" s="2" t="s">
        <v>403</v>
      </c>
      <c r="F107" s="2" t="s">
        <v>404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J107*22.05</f>
        <v>0</v>
      </c>
      <c r="L107" s="5"/>
    </row>
    <row r="108" spans="1:12" outlineLevel="4">
      <c r="A108" s="1"/>
      <c r="B108" s="1">
        <v>957326</v>
      </c>
      <c r="C108" s="1" t="s">
        <v>405</v>
      </c>
      <c r="D108" s="1" t="s">
        <v>406</v>
      </c>
      <c r="E108" s="2" t="s">
        <v>407</v>
      </c>
      <c r="F108" s="2" t="s">
        <v>408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J108*52.36</f>
        <v>0</v>
      </c>
      <c r="L108" s="5"/>
    </row>
    <row r="109" spans="1:12" outlineLevel="4">
      <c r="A109" s="1"/>
      <c r="B109" s="1">
        <v>957327</v>
      </c>
      <c r="C109" s="1" t="s">
        <v>409</v>
      </c>
      <c r="D109" s="1" t="s">
        <v>410</v>
      </c>
      <c r="E109" s="2" t="s">
        <v>411</v>
      </c>
      <c r="F109" s="2" t="s">
        <v>412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J109*76.54</f>
        <v>0</v>
      </c>
      <c r="L109" s="5"/>
    </row>
    <row r="110" spans="1:12" outlineLevel="4">
      <c r="A110" s="1"/>
      <c r="B110" s="1">
        <v>957328</v>
      </c>
      <c r="C110" s="1" t="s">
        <v>413</v>
      </c>
      <c r="D110" s="1" t="s">
        <v>414</v>
      </c>
      <c r="E110" s="2" t="s">
        <v>415</v>
      </c>
      <c r="F110" s="2" t="s">
        <v>416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J110*3.42</f>
        <v>0</v>
      </c>
      <c r="L110" s="5"/>
    </row>
    <row r="111" spans="1:12" outlineLevel="4">
      <c r="A111" s="1"/>
      <c r="B111" s="1">
        <v>957329</v>
      </c>
      <c r="C111" s="1" t="s">
        <v>417</v>
      </c>
      <c r="D111" s="1" t="s">
        <v>418</v>
      </c>
      <c r="E111" s="2" t="s">
        <v>419</v>
      </c>
      <c r="F111" s="2" t="s">
        <v>420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J111*5.70</f>
        <v>0</v>
      </c>
      <c r="L111" s="5"/>
    </row>
    <row r="112" spans="1:12" outlineLevel="4">
      <c r="A112" s="1"/>
      <c r="B112" s="1">
        <v>957330</v>
      </c>
      <c r="C112" s="1" t="s">
        <v>421</v>
      </c>
      <c r="D112" s="1" t="s">
        <v>422</v>
      </c>
      <c r="E112" s="2" t="s">
        <v>423</v>
      </c>
      <c r="F112" s="2" t="s">
        <v>100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J112*16.00</f>
        <v>0</v>
      </c>
      <c r="L112" s="5"/>
    </row>
    <row r="113" spans="1:12" outlineLevel="4">
      <c r="A113" s="1"/>
      <c r="B113" s="1">
        <v>957331</v>
      </c>
      <c r="C113" s="1" t="s">
        <v>424</v>
      </c>
      <c r="D113" s="1" t="s">
        <v>425</v>
      </c>
      <c r="E113" s="2" t="s">
        <v>426</v>
      </c>
      <c r="F113" s="2" t="s">
        <v>427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J113*56.67</f>
        <v>0</v>
      </c>
      <c r="L113" s="5"/>
    </row>
    <row r="114" spans="1:12" outlineLevel="4">
      <c r="A114" s="1"/>
      <c r="B114" s="1">
        <v>957332</v>
      </c>
      <c r="C114" s="1" t="s">
        <v>428</v>
      </c>
      <c r="D114" s="1" t="s">
        <v>429</v>
      </c>
      <c r="E114" s="2" t="s">
        <v>430</v>
      </c>
      <c r="F114" s="2" t="s">
        <v>431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J114*79.39</f>
        <v>0</v>
      </c>
      <c r="L114" s="5"/>
    </row>
    <row r="115" spans="1:12" outlineLevel="4">
      <c r="A115" s="1"/>
      <c r="B115" s="1">
        <v>957333</v>
      </c>
      <c r="C115" s="1" t="s">
        <v>432</v>
      </c>
      <c r="D115" s="1" t="s">
        <v>433</v>
      </c>
      <c r="E115" s="2" t="s">
        <v>434</v>
      </c>
      <c r="F115" s="2" t="s">
        <v>435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J115*127.58</f>
        <v>0</v>
      </c>
      <c r="L115" s="5"/>
    </row>
    <row r="116" spans="1:12" outlineLevel="4">
      <c r="A116" s="1"/>
      <c r="B116" s="1">
        <v>957334</v>
      </c>
      <c r="C116" s="1" t="s">
        <v>436</v>
      </c>
      <c r="D116" s="1" t="s">
        <v>437</v>
      </c>
      <c r="E116" s="2" t="s">
        <v>438</v>
      </c>
      <c r="F116" s="2" t="s">
        <v>439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J116*292.94</f>
        <v>0</v>
      </c>
      <c r="L116" s="5"/>
    </row>
    <row r="117" spans="1:12" outlineLevel="4">
      <c r="A117" s="1"/>
      <c r="B117" s="1">
        <v>957335</v>
      </c>
      <c r="C117" s="1" t="s">
        <v>440</v>
      </c>
      <c r="D117" s="1" t="s">
        <v>441</v>
      </c>
      <c r="E117" s="2" t="s">
        <v>442</v>
      </c>
      <c r="F117" s="2" t="s">
        <v>443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J117*551.74</f>
        <v>0</v>
      </c>
      <c r="L117" s="5"/>
    </row>
    <row r="118" spans="1:12" outlineLevel="4">
      <c r="A118" s="1"/>
      <c r="B118" s="1">
        <v>957336</v>
      </c>
      <c r="C118" s="1" t="s">
        <v>444</v>
      </c>
      <c r="D118" s="1" t="s">
        <v>445</v>
      </c>
      <c r="E118" s="2" t="s">
        <v>446</v>
      </c>
      <c r="F118" s="2" t="s">
        <v>416</v>
      </c>
      <c r="G118" s="2">
        <v>0</v>
      </c>
      <c r="H118" s="2">
        <v>0</v>
      </c>
      <c r="I118" s="1" t="s">
        <v>17</v>
      </c>
      <c r="J118" s="3" t="s">
        <v>18</v>
      </c>
      <c r="K118" s="2" t="str">
        <f>J118*3.42</f>
        <v>0</v>
      </c>
      <c r="L118" s="5"/>
    </row>
    <row r="119" spans="1:12" outlineLevel="4">
      <c r="A119" s="1"/>
      <c r="B119" s="1">
        <v>957337</v>
      </c>
      <c r="C119" s="1" t="s">
        <v>447</v>
      </c>
      <c r="D119" s="1" t="s">
        <v>448</v>
      </c>
      <c r="E119" s="2" t="s">
        <v>449</v>
      </c>
      <c r="F119" s="2" t="s">
        <v>450</v>
      </c>
      <c r="G119" s="2">
        <v>0</v>
      </c>
      <c r="H119" s="2">
        <v>0</v>
      </c>
      <c r="I119" s="1" t="s">
        <v>17</v>
      </c>
      <c r="J119" s="3" t="s">
        <v>18</v>
      </c>
      <c r="K119" s="2" t="str">
        <f>J119*4.01</f>
        <v>0</v>
      </c>
      <c r="L119" s="5"/>
    </row>
    <row r="120" spans="1:12" outlineLevel="4">
      <c r="A120" s="1"/>
      <c r="B120" s="1">
        <v>957338</v>
      </c>
      <c r="C120" s="1" t="s">
        <v>451</v>
      </c>
      <c r="D120" s="1" t="s">
        <v>452</v>
      </c>
      <c r="E120" s="2" t="s">
        <v>453</v>
      </c>
      <c r="F120" s="2" t="s">
        <v>420</v>
      </c>
      <c r="G120" s="2">
        <v>0</v>
      </c>
      <c r="H120" s="2">
        <v>0</v>
      </c>
      <c r="I120" s="1" t="s">
        <v>28</v>
      </c>
      <c r="J120" s="3" t="s">
        <v>18</v>
      </c>
      <c r="K120" s="2" t="str">
        <f>J120*5.70</f>
        <v>0</v>
      </c>
      <c r="L120" s="5"/>
    </row>
    <row r="121" spans="1:12" outlineLevel="4">
      <c r="A121" s="1"/>
      <c r="B121" s="1">
        <v>957339</v>
      </c>
      <c r="C121" s="1" t="s">
        <v>454</v>
      </c>
      <c r="D121" s="1" t="s">
        <v>455</v>
      </c>
      <c r="E121" s="2" t="s">
        <v>456</v>
      </c>
      <c r="F121" s="2" t="s">
        <v>64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J121*19.43</f>
        <v>0</v>
      </c>
      <c r="L121" s="5"/>
    </row>
    <row r="122" spans="1:12" outlineLevel="4">
      <c r="A122" s="1"/>
      <c r="B122" s="1">
        <v>957340</v>
      </c>
      <c r="C122" s="1" t="s">
        <v>457</v>
      </c>
      <c r="D122" s="1" t="s">
        <v>458</v>
      </c>
      <c r="E122" s="2" t="s">
        <v>459</v>
      </c>
      <c r="F122" s="2" t="s">
        <v>460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J122*13.09</f>
        <v>0</v>
      </c>
      <c r="L122" s="5"/>
    </row>
    <row r="123" spans="1:12" outlineLevel="4">
      <c r="A123" s="1"/>
      <c r="B123" s="1">
        <v>957341</v>
      </c>
      <c r="C123" s="1" t="s">
        <v>461</v>
      </c>
      <c r="D123" s="1" t="s">
        <v>462</v>
      </c>
      <c r="E123" s="2" t="s">
        <v>463</v>
      </c>
      <c r="F123" s="2" t="s">
        <v>464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J123*19.04</f>
        <v>0</v>
      </c>
      <c r="L123" s="5"/>
    </row>
    <row r="124" spans="1:12" outlineLevel="4">
      <c r="A124" s="1"/>
      <c r="B124" s="1">
        <v>957342</v>
      </c>
      <c r="C124" s="1" t="s">
        <v>465</v>
      </c>
      <c r="D124" s="1" t="s">
        <v>466</v>
      </c>
      <c r="E124" s="2" t="s">
        <v>467</v>
      </c>
      <c r="F124" s="2" t="s">
        <v>468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J124*27.17</f>
        <v>0</v>
      </c>
      <c r="L124" s="5"/>
    </row>
    <row r="125" spans="1:12" outlineLevel="4">
      <c r="A125" s="1"/>
      <c r="B125" s="1">
        <v>957343</v>
      </c>
      <c r="C125" s="1" t="s">
        <v>469</v>
      </c>
      <c r="D125" s="1" t="s">
        <v>470</v>
      </c>
      <c r="E125" s="2" t="s">
        <v>471</v>
      </c>
      <c r="F125" s="2" t="s">
        <v>472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J125*22.41</f>
        <v>0</v>
      </c>
      <c r="L125" s="5"/>
    </row>
    <row r="126" spans="1:12" outlineLevel="4">
      <c r="A126" s="1"/>
      <c r="B126" s="1">
        <v>957344</v>
      </c>
      <c r="C126" s="1" t="s">
        <v>473</v>
      </c>
      <c r="D126" s="1" t="s">
        <v>474</v>
      </c>
      <c r="E126" s="2" t="s">
        <v>475</v>
      </c>
      <c r="F126" s="2" t="s">
        <v>476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J126*28.36</f>
        <v>0</v>
      </c>
      <c r="L126" s="5"/>
    </row>
    <row r="127" spans="1:12" outlineLevel="4">
      <c r="A127" s="1"/>
      <c r="B127" s="1">
        <v>957345</v>
      </c>
      <c r="C127" s="1" t="s">
        <v>477</v>
      </c>
      <c r="D127" s="1" t="s">
        <v>478</v>
      </c>
      <c r="E127" s="2" t="s">
        <v>479</v>
      </c>
      <c r="F127" s="2" t="s">
        <v>480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J127*2.35</f>
        <v>0</v>
      </c>
      <c r="L127" s="5"/>
    </row>
    <row r="128" spans="1:12" outlineLevel="4">
      <c r="A128" s="1"/>
      <c r="B128" s="1">
        <v>957346</v>
      </c>
      <c r="C128" s="1" t="s">
        <v>481</v>
      </c>
      <c r="D128" s="1" t="s">
        <v>482</v>
      </c>
      <c r="E128" s="2" t="s">
        <v>483</v>
      </c>
      <c r="F128" s="2" t="s">
        <v>484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J128*14.88</f>
        <v>0</v>
      </c>
      <c r="L128" s="5"/>
    </row>
    <row r="129" spans="1:12" outlineLevel="4">
      <c r="A129" s="1"/>
      <c r="B129" s="1">
        <v>957347</v>
      </c>
      <c r="C129" s="1" t="s">
        <v>485</v>
      </c>
      <c r="D129" s="1" t="s">
        <v>486</v>
      </c>
      <c r="E129" s="2" t="s">
        <v>487</v>
      </c>
      <c r="F129" s="2" t="s">
        <v>488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J129*237.35</f>
        <v>0</v>
      </c>
      <c r="L129" s="5"/>
    </row>
    <row r="130" spans="1:12" outlineLevel="4">
      <c r="A130" s="1"/>
      <c r="B130" s="1">
        <v>957348</v>
      </c>
      <c r="C130" s="1" t="s">
        <v>489</v>
      </c>
      <c r="D130" s="1" t="s">
        <v>490</v>
      </c>
      <c r="E130" s="2" t="s">
        <v>491</v>
      </c>
      <c r="F130" s="2" t="s">
        <v>492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J130*422.56</f>
        <v>0</v>
      </c>
      <c r="L130" s="5"/>
    </row>
    <row r="131" spans="1:12" outlineLevel="4">
      <c r="A131" s="1"/>
      <c r="B131" s="1">
        <v>957349</v>
      </c>
      <c r="C131" s="1" t="s">
        <v>493</v>
      </c>
      <c r="D131" s="1" t="s">
        <v>494</v>
      </c>
      <c r="E131" s="2" t="s">
        <v>495</v>
      </c>
      <c r="F131" s="2" t="s">
        <v>496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J131*505.84</f>
        <v>0</v>
      </c>
      <c r="L131" s="5"/>
    </row>
    <row r="132" spans="1:12" outlineLevel="4">
      <c r="A132" s="1"/>
      <c r="B132" s="1">
        <v>957350</v>
      </c>
      <c r="C132" s="1" t="s">
        <v>497</v>
      </c>
      <c r="D132" s="1" t="s">
        <v>498</v>
      </c>
      <c r="E132" s="2" t="s">
        <v>499</v>
      </c>
      <c r="F132" s="2" t="s">
        <v>500</v>
      </c>
      <c r="G132" s="2">
        <v>0</v>
      </c>
      <c r="H132" s="2">
        <v>0</v>
      </c>
      <c r="I132" s="1" t="s">
        <v>27</v>
      </c>
      <c r="J132" s="3" t="s">
        <v>18</v>
      </c>
      <c r="K132" s="2" t="str">
        <f>J132*80.31</f>
        <v>0</v>
      </c>
      <c r="L132" s="5"/>
    </row>
    <row r="133" spans="1:12" outlineLevel="4">
      <c r="A133" s="1"/>
      <c r="B133" s="1">
        <v>957351</v>
      </c>
      <c r="C133" s="1" t="s">
        <v>501</v>
      </c>
      <c r="D133" s="1" t="s">
        <v>502</v>
      </c>
      <c r="E133" s="2" t="s">
        <v>503</v>
      </c>
      <c r="F133" s="2" t="s">
        <v>504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J133*106.28</f>
        <v>0</v>
      </c>
      <c r="L133" s="5"/>
    </row>
    <row r="134" spans="1:12" outlineLevel="4">
      <c r="A134" s="1"/>
      <c r="B134" s="1">
        <v>957352</v>
      </c>
      <c r="C134" s="1" t="s">
        <v>505</v>
      </c>
      <c r="D134" s="1" t="s">
        <v>506</v>
      </c>
      <c r="E134" s="2" t="s">
        <v>507</v>
      </c>
      <c r="F134" s="2" t="s">
        <v>208</v>
      </c>
      <c r="G134" s="2">
        <v>0</v>
      </c>
      <c r="H134" s="2">
        <v>0</v>
      </c>
      <c r="I134" s="1" t="s">
        <v>27</v>
      </c>
      <c r="J134" s="3" t="s">
        <v>18</v>
      </c>
      <c r="K134" s="2" t="str">
        <f>J134*88.24</f>
        <v>0</v>
      </c>
      <c r="L134" s="5"/>
    </row>
    <row r="135" spans="1:12" outlineLevel="4">
      <c r="A135" s="1"/>
      <c r="B135" s="1">
        <v>957353</v>
      </c>
      <c r="C135" s="1" t="s">
        <v>508</v>
      </c>
      <c r="D135" s="1" t="s">
        <v>509</v>
      </c>
      <c r="E135" s="2" t="s">
        <v>510</v>
      </c>
      <c r="F135" s="2" t="s">
        <v>504</v>
      </c>
      <c r="G135" s="2">
        <v>0</v>
      </c>
      <c r="H135" s="2">
        <v>0</v>
      </c>
      <c r="I135" s="1" t="s">
        <v>511</v>
      </c>
      <c r="J135" s="3" t="s">
        <v>18</v>
      </c>
      <c r="K135" s="2" t="str">
        <f>J135*106.28</f>
        <v>0</v>
      </c>
      <c r="L135" s="5"/>
    </row>
    <row r="136" spans="1:12" outlineLevel="4">
      <c r="A136" s="1"/>
      <c r="B136" s="1">
        <v>957354</v>
      </c>
      <c r="C136" s="1" t="s">
        <v>512</v>
      </c>
      <c r="D136" s="1" t="s">
        <v>513</v>
      </c>
      <c r="E136" s="2" t="s">
        <v>514</v>
      </c>
      <c r="F136" s="2" t="s">
        <v>515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J136*159.43</f>
        <v>0</v>
      </c>
      <c r="L136" s="5"/>
    </row>
    <row r="137" spans="1:12" outlineLevel="4">
      <c r="A137" s="1"/>
      <c r="B137" s="1">
        <v>957355</v>
      </c>
      <c r="C137" s="1" t="s">
        <v>516</v>
      </c>
      <c r="D137" s="1" t="s">
        <v>517</v>
      </c>
      <c r="E137" s="2" t="s">
        <v>518</v>
      </c>
      <c r="F137" s="2" t="s">
        <v>519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J137*105.29</f>
        <v>0</v>
      </c>
      <c r="L137" s="5"/>
    </row>
    <row r="138" spans="1:12" outlineLevel="4">
      <c r="A138" s="1"/>
      <c r="B138" s="1">
        <v>957356</v>
      </c>
      <c r="C138" s="1" t="s">
        <v>520</v>
      </c>
      <c r="D138" s="1" t="s">
        <v>521</v>
      </c>
      <c r="E138" s="2" t="s">
        <v>522</v>
      </c>
      <c r="F138" s="2" t="s">
        <v>523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J138*172.91</f>
        <v>0</v>
      </c>
      <c r="L138" s="5"/>
    </row>
    <row r="139" spans="1:12" outlineLevel="4">
      <c r="A139" s="1"/>
      <c r="B139" s="1">
        <v>957357</v>
      </c>
      <c r="C139" s="1" t="s">
        <v>524</v>
      </c>
      <c r="D139" s="1" t="s">
        <v>525</v>
      </c>
      <c r="E139" s="2" t="s">
        <v>526</v>
      </c>
      <c r="F139" s="2" t="s">
        <v>527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J139*635.32</f>
        <v>0</v>
      </c>
      <c r="L139" s="5"/>
    </row>
    <row r="140" spans="1:12" outlineLevel="4">
      <c r="A140" s="1"/>
      <c r="B140" s="1">
        <v>957358</v>
      </c>
      <c r="C140" s="1" t="s">
        <v>528</v>
      </c>
      <c r="D140" s="1" t="s">
        <v>529</v>
      </c>
      <c r="E140" s="2" t="s">
        <v>530</v>
      </c>
      <c r="F140" s="2" t="s">
        <v>531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J140*126.31</f>
        <v>0</v>
      </c>
      <c r="L140" s="5"/>
    </row>
    <row r="141" spans="1:12" outlineLevel="4">
      <c r="A141" s="1"/>
      <c r="B141" s="1">
        <v>957359</v>
      </c>
      <c r="C141" s="1" t="s">
        <v>532</v>
      </c>
      <c r="D141" s="1" t="s">
        <v>533</v>
      </c>
      <c r="E141" s="2" t="s">
        <v>534</v>
      </c>
      <c r="F141" s="2" t="s">
        <v>535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J141*163.59</f>
        <v>0</v>
      </c>
      <c r="L141" s="5"/>
    </row>
    <row r="142" spans="1:12" outlineLevel="4">
      <c r="A142" s="1"/>
      <c r="B142" s="1">
        <v>957360</v>
      </c>
      <c r="C142" s="1" t="s">
        <v>536</v>
      </c>
      <c r="D142" s="1" t="s">
        <v>537</v>
      </c>
      <c r="E142" s="2" t="s">
        <v>538</v>
      </c>
      <c r="F142" s="2" t="s">
        <v>535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J142*163.59</f>
        <v>0</v>
      </c>
      <c r="L142" s="5"/>
    </row>
    <row r="143" spans="1:12" outlineLevel="4">
      <c r="A143" s="1"/>
      <c r="B143" s="1">
        <v>957361</v>
      </c>
      <c r="C143" s="1" t="s">
        <v>539</v>
      </c>
      <c r="D143" s="1" t="s">
        <v>540</v>
      </c>
      <c r="E143" s="2" t="s">
        <v>541</v>
      </c>
      <c r="F143" s="2" t="s">
        <v>542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J143*419.38</f>
        <v>0</v>
      </c>
      <c r="L143" s="5"/>
    </row>
    <row r="144" spans="1:12" outlineLevel="4">
      <c r="A144" s="1"/>
      <c r="B144" s="1">
        <v>957362</v>
      </c>
      <c r="C144" s="1" t="s">
        <v>543</v>
      </c>
      <c r="D144" s="1" t="s">
        <v>544</v>
      </c>
      <c r="E144" s="2" t="s">
        <v>545</v>
      </c>
      <c r="F144" s="2" t="s">
        <v>546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J144*465.59</f>
        <v>0</v>
      </c>
      <c r="L144" s="5"/>
    </row>
    <row r="145" spans="1:12" outlineLevel="4">
      <c r="A145" s="1"/>
      <c r="B145" s="1">
        <v>957363</v>
      </c>
      <c r="C145" s="1" t="s">
        <v>547</v>
      </c>
      <c r="D145" s="1" t="s">
        <v>548</v>
      </c>
      <c r="E145" s="2" t="s">
        <v>549</v>
      </c>
      <c r="F145" s="2" t="s">
        <v>550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J145*605.58</f>
        <v>0</v>
      </c>
      <c r="L145" s="5"/>
    </row>
    <row r="146" spans="1:12" outlineLevel="4">
      <c r="A146" s="1"/>
      <c r="B146" s="1">
        <v>957364</v>
      </c>
      <c r="C146" s="1" t="s">
        <v>551</v>
      </c>
      <c r="D146" s="1" t="s">
        <v>552</v>
      </c>
      <c r="E146" s="2" t="s">
        <v>553</v>
      </c>
      <c r="F146" s="2" t="s">
        <v>554</v>
      </c>
      <c r="G146" s="2" t="s">
        <v>27</v>
      </c>
      <c r="H146" s="2">
        <v>0</v>
      </c>
      <c r="I146" s="1">
        <v>0</v>
      </c>
      <c r="J146" s="3" t="s">
        <v>18</v>
      </c>
      <c r="K146" s="2" t="str">
        <f>J146*93.00</f>
        <v>0</v>
      </c>
      <c r="L146" s="5"/>
    </row>
    <row r="147" spans="1:12" outlineLevel="4">
      <c r="A147" s="1"/>
      <c r="B147" s="1">
        <v>957365</v>
      </c>
      <c r="C147" s="1" t="s">
        <v>555</v>
      </c>
      <c r="D147" s="1" t="s">
        <v>556</v>
      </c>
      <c r="E147" s="2" t="s">
        <v>557</v>
      </c>
      <c r="F147" s="2" t="s">
        <v>558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J147*129.88</f>
        <v>0</v>
      </c>
      <c r="L147" s="5"/>
    </row>
    <row r="148" spans="1:12" outlineLevel="4">
      <c r="A148" s="1"/>
      <c r="B148" s="1">
        <v>957366</v>
      </c>
      <c r="C148" s="1" t="s">
        <v>559</v>
      </c>
      <c r="D148" s="1" t="s">
        <v>560</v>
      </c>
      <c r="E148" s="2" t="s">
        <v>561</v>
      </c>
      <c r="F148" s="2" t="s">
        <v>504</v>
      </c>
      <c r="G148" s="2">
        <v>0</v>
      </c>
      <c r="H148" s="2">
        <v>0</v>
      </c>
      <c r="I148" s="1" t="s">
        <v>27</v>
      </c>
      <c r="J148" s="3" t="s">
        <v>18</v>
      </c>
      <c r="K148" s="2" t="str">
        <f>J148*106.28</f>
        <v>0</v>
      </c>
      <c r="L148" s="5"/>
    </row>
    <row r="149" spans="1:12" outlineLevel="4">
      <c r="A149" s="1"/>
      <c r="B149" s="1">
        <v>957367</v>
      </c>
      <c r="C149" s="1" t="s">
        <v>562</v>
      </c>
      <c r="D149" s="1" t="s">
        <v>563</v>
      </c>
      <c r="E149" s="2" t="s">
        <v>564</v>
      </c>
      <c r="F149" s="2" t="s">
        <v>515</v>
      </c>
      <c r="G149" s="2">
        <v>0</v>
      </c>
      <c r="H149" s="2">
        <v>0</v>
      </c>
      <c r="I149" s="1" t="s">
        <v>511</v>
      </c>
      <c r="J149" s="3" t="s">
        <v>18</v>
      </c>
      <c r="K149" s="2" t="str">
        <f>J149*159.43</f>
        <v>0</v>
      </c>
      <c r="L149" s="5"/>
    </row>
    <row r="150" spans="1:12" outlineLevel="4">
      <c r="A150" s="1"/>
      <c r="B150" s="1">
        <v>957368</v>
      </c>
      <c r="C150" s="1" t="s">
        <v>565</v>
      </c>
      <c r="D150" s="1" t="s">
        <v>566</v>
      </c>
      <c r="E150" s="2" t="s">
        <v>567</v>
      </c>
      <c r="F150" s="2" t="s">
        <v>568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J150*172.51</f>
        <v>0</v>
      </c>
      <c r="L150" s="5"/>
    </row>
    <row r="151" spans="1:12" outlineLevel="4">
      <c r="A151" s="1"/>
      <c r="B151" s="1">
        <v>957369</v>
      </c>
      <c r="C151" s="1" t="s">
        <v>569</v>
      </c>
      <c r="D151" s="1" t="s">
        <v>570</v>
      </c>
      <c r="E151" s="2" t="s">
        <v>571</v>
      </c>
      <c r="F151" s="2" t="s">
        <v>572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J151*199.08</f>
        <v>0</v>
      </c>
      <c r="L151" s="5"/>
    </row>
    <row r="152" spans="1:12" outlineLevel="4">
      <c r="A152" s="1"/>
      <c r="B152" s="1">
        <v>957370</v>
      </c>
      <c r="C152" s="1" t="s">
        <v>573</v>
      </c>
      <c r="D152" s="1" t="s">
        <v>574</v>
      </c>
      <c r="E152" s="2" t="s">
        <v>575</v>
      </c>
      <c r="F152" s="2" t="s">
        <v>576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J152*225.26</f>
        <v>0</v>
      </c>
      <c r="L152" s="5"/>
    </row>
    <row r="153" spans="1:12" outlineLevel="4">
      <c r="A153" s="1"/>
      <c r="B153" s="1">
        <v>957371</v>
      </c>
      <c r="C153" s="1" t="s">
        <v>577</v>
      </c>
      <c r="D153" s="1" t="s">
        <v>578</v>
      </c>
      <c r="E153" s="2" t="s">
        <v>579</v>
      </c>
      <c r="F153" s="2" t="s">
        <v>580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J153*1075.13</f>
        <v>0</v>
      </c>
      <c r="L153" s="5"/>
    </row>
    <row r="154" spans="1:12" outlineLevel="4">
      <c r="A154" s="1"/>
      <c r="B154" s="1">
        <v>957372</v>
      </c>
      <c r="C154" s="1" t="s">
        <v>581</v>
      </c>
      <c r="D154" s="1" t="s">
        <v>582</v>
      </c>
      <c r="E154" s="2" t="s">
        <v>583</v>
      </c>
      <c r="F154" s="2" t="s">
        <v>584</v>
      </c>
      <c r="G154" s="2">
        <v>0</v>
      </c>
      <c r="H154" s="2">
        <v>0</v>
      </c>
      <c r="I154" s="1" t="s">
        <v>511</v>
      </c>
      <c r="J154" s="3" t="s">
        <v>18</v>
      </c>
      <c r="K154" s="2" t="str">
        <f>J154*84.51</f>
        <v>0</v>
      </c>
      <c r="L154" s="5"/>
    </row>
    <row r="155" spans="1:12" outlineLevel="4">
      <c r="A155" s="1"/>
      <c r="B155" s="1">
        <v>957373</v>
      </c>
      <c r="C155" s="1" t="s">
        <v>585</v>
      </c>
      <c r="D155" s="1" t="s">
        <v>586</v>
      </c>
      <c r="E155" s="2" t="s">
        <v>587</v>
      </c>
      <c r="F155" s="2" t="s">
        <v>588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J155*92.60</f>
        <v>0</v>
      </c>
      <c r="L155" s="5"/>
    </row>
    <row r="156" spans="1:12" outlineLevel="4">
      <c r="A156" s="1"/>
      <c r="B156" s="1">
        <v>957374</v>
      </c>
      <c r="C156" s="1" t="s">
        <v>589</v>
      </c>
      <c r="D156" s="1" t="s">
        <v>590</v>
      </c>
      <c r="E156" s="2" t="s">
        <v>591</v>
      </c>
      <c r="F156" s="2" t="s">
        <v>592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J156*143.76</f>
        <v>0</v>
      </c>
      <c r="L156" s="5"/>
    </row>
    <row r="157" spans="1:12" outlineLevel="4">
      <c r="A157" s="1"/>
      <c r="B157" s="1">
        <v>957375</v>
      </c>
      <c r="C157" s="1" t="s">
        <v>593</v>
      </c>
      <c r="D157" s="1" t="s">
        <v>594</v>
      </c>
      <c r="E157" s="2" t="s">
        <v>595</v>
      </c>
      <c r="F157" s="2" t="s">
        <v>596</v>
      </c>
      <c r="G157" s="2">
        <v>0</v>
      </c>
      <c r="H157" s="2">
        <v>0</v>
      </c>
      <c r="I157" s="1" t="s">
        <v>511</v>
      </c>
      <c r="J157" s="3" t="s">
        <v>18</v>
      </c>
      <c r="K157" s="2" t="str">
        <f>J157*116.79</f>
        <v>0</v>
      </c>
      <c r="L157" s="5"/>
    </row>
    <row r="158" spans="1:12" outlineLevel="4">
      <c r="A158" s="1"/>
      <c r="B158" s="1">
        <v>957376</v>
      </c>
      <c r="C158" s="1" t="s">
        <v>597</v>
      </c>
      <c r="D158" s="1" t="s">
        <v>598</v>
      </c>
      <c r="E158" s="2" t="s">
        <v>599</v>
      </c>
      <c r="F158" s="2" t="s">
        <v>600</v>
      </c>
      <c r="G158" s="2" t="s">
        <v>511</v>
      </c>
      <c r="H158" s="2">
        <v>0</v>
      </c>
      <c r="I158" s="1">
        <v>0</v>
      </c>
      <c r="J158" s="3" t="s">
        <v>18</v>
      </c>
      <c r="K158" s="2" t="str">
        <f>J158*190.76</f>
        <v>0</v>
      </c>
      <c r="L158" s="5"/>
    </row>
    <row r="159" spans="1:12" outlineLevel="4">
      <c r="A159" s="1"/>
      <c r="B159" s="1">
        <v>957377</v>
      </c>
      <c r="C159" s="1" t="s">
        <v>601</v>
      </c>
      <c r="D159" s="1" t="s">
        <v>602</v>
      </c>
      <c r="E159" s="2" t="s">
        <v>603</v>
      </c>
      <c r="F159" s="2" t="s">
        <v>604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J159*257.78</f>
        <v>0</v>
      </c>
      <c r="L159" s="5"/>
    </row>
    <row r="160" spans="1:12" outlineLevel="4">
      <c r="A160" s="1"/>
      <c r="B160" s="1">
        <v>957378</v>
      </c>
      <c r="C160" s="1" t="s">
        <v>605</v>
      </c>
      <c r="D160" s="1" t="s">
        <v>606</v>
      </c>
      <c r="E160" s="2" t="s">
        <v>607</v>
      </c>
      <c r="F160" s="2" t="s">
        <v>608</v>
      </c>
      <c r="G160" s="2">
        <v>0</v>
      </c>
      <c r="H160" s="2">
        <v>0</v>
      </c>
      <c r="I160" s="1" t="s">
        <v>27</v>
      </c>
      <c r="J160" s="3" t="s">
        <v>18</v>
      </c>
      <c r="K160" s="2" t="str">
        <f>J160*87.64</f>
        <v>0</v>
      </c>
      <c r="L160" s="5"/>
    </row>
    <row r="161" spans="1:12" outlineLevel="4">
      <c r="A161" s="1"/>
      <c r="B161" s="1">
        <v>957379</v>
      </c>
      <c r="C161" s="1" t="s">
        <v>609</v>
      </c>
      <c r="D161" s="1" t="s">
        <v>610</v>
      </c>
      <c r="E161" s="2" t="s">
        <v>611</v>
      </c>
      <c r="F161" s="2" t="s">
        <v>612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J161*101.52</f>
        <v>0</v>
      </c>
      <c r="L161" s="5"/>
    </row>
    <row r="162" spans="1:12" outlineLevel="4">
      <c r="A162" s="1"/>
      <c r="B162" s="1">
        <v>957380</v>
      </c>
      <c r="C162" s="1" t="s">
        <v>613</v>
      </c>
      <c r="D162" s="1" t="s">
        <v>614</v>
      </c>
      <c r="E162" s="2" t="s">
        <v>615</v>
      </c>
      <c r="F162" s="2" t="s">
        <v>616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J162*91.61</f>
        <v>0</v>
      </c>
      <c r="L162" s="5"/>
    </row>
    <row r="163" spans="1:12" outlineLevel="4">
      <c r="A163" s="1"/>
      <c r="B163" s="1">
        <v>957381</v>
      </c>
      <c r="C163" s="1" t="s">
        <v>617</v>
      </c>
      <c r="D163" s="1" t="s">
        <v>618</v>
      </c>
      <c r="E163" s="2" t="s">
        <v>619</v>
      </c>
      <c r="F163" s="2" t="s">
        <v>612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J163*101.52</f>
        <v>0</v>
      </c>
      <c r="L163" s="5"/>
    </row>
    <row r="164" spans="1:12" outlineLevel="4">
      <c r="A164" s="1"/>
      <c r="B164" s="1">
        <v>957382</v>
      </c>
      <c r="C164" s="1" t="s">
        <v>620</v>
      </c>
      <c r="D164" s="1" t="s">
        <v>621</v>
      </c>
      <c r="E164" s="2" t="s">
        <v>622</v>
      </c>
      <c r="F164" s="2" t="s">
        <v>623</v>
      </c>
      <c r="G164" s="2">
        <v>0</v>
      </c>
      <c r="H164" s="2">
        <v>0</v>
      </c>
      <c r="I164" s="1" t="s">
        <v>136</v>
      </c>
      <c r="J164" s="3" t="s">
        <v>18</v>
      </c>
      <c r="K164" s="2" t="str">
        <f>J164*162.40</f>
        <v>0</v>
      </c>
      <c r="L164" s="5"/>
    </row>
    <row r="165" spans="1:12" outlineLevel="4">
      <c r="A165" s="1"/>
      <c r="B165" s="1">
        <v>957383</v>
      </c>
      <c r="C165" s="1" t="s">
        <v>624</v>
      </c>
      <c r="D165" s="1" t="s">
        <v>625</v>
      </c>
      <c r="E165" s="2" t="s">
        <v>626</v>
      </c>
      <c r="F165" s="2" t="s">
        <v>627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J165*121.75</f>
        <v>0</v>
      </c>
      <c r="L165" s="5"/>
    </row>
    <row r="166" spans="1:12" outlineLevel="4">
      <c r="A166" s="1"/>
      <c r="B166" s="1">
        <v>957384</v>
      </c>
      <c r="C166" s="1" t="s">
        <v>628</v>
      </c>
      <c r="D166" s="1" t="s">
        <v>629</v>
      </c>
      <c r="E166" s="2" t="s">
        <v>630</v>
      </c>
      <c r="F166" s="2" t="s">
        <v>631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J166*202.26</f>
        <v>0</v>
      </c>
      <c r="L166" s="5"/>
    </row>
    <row r="167" spans="1:12" outlineLevel="4">
      <c r="A167" s="1"/>
      <c r="B167" s="1">
        <v>957385</v>
      </c>
      <c r="C167" s="1" t="s">
        <v>632</v>
      </c>
      <c r="D167" s="1" t="s">
        <v>633</v>
      </c>
      <c r="E167" s="2" t="s">
        <v>634</v>
      </c>
      <c r="F167" s="2" t="s">
        <v>635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J167*586.15</f>
        <v>0</v>
      </c>
      <c r="L167" s="5"/>
    </row>
    <row r="168" spans="1:12" outlineLevel="4">
      <c r="A168" s="1"/>
      <c r="B168" s="1">
        <v>957386</v>
      </c>
      <c r="C168" s="1" t="s">
        <v>636</v>
      </c>
      <c r="D168" s="1" t="s">
        <v>637</v>
      </c>
      <c r="E168" s="2" t="s">
        <v>638</v>
      </c>
      <c r="F168" s="2" t="s">
        <v>612</v>
      </c>
      <c r="G168" s="2">
        <v>0</v>
      </c>
      <c r="H168" s="2">
        <v>0</v>
      </c>
      <c r="I168" s="1" t="s">
        <v>27</v>
      </c>
      <c r="J168" s="3" t="s">
        <v>18</v>
      </c>
      <c r="K168" s="2" t="str">
        <f>J168*101.52</f>
        <v>0</v>
      </c>
      <c r="L168" s="5"/>
    </row>
    <row r="169" spans="1:12" outlineLevel="4">
      <c r="A169" s="1"/>
      <c r="B169" s="1">
        <v>957387</v>
      </c>
      <c r="C169" s="1" t="s">
        <v>639</v>
      </c>
      <c r="D169" s="1" t="s">
        <v>640</v>
      </c>
      <c r="E169" s="2" t="s">
        <v>641</v>
      </c>
      <c r="F169" s="2" t="s">
        <v>642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J169*142.17</f>
        <v>0</v>
      </c>
      <c r="L169" s="5"/>
    </row>
    <row r="170" spans="1:12" outlineLevel="4">
      <c r="A170" s="1"/>
      <c r="B170" s="1">
        <v>957388</v>
      </c>
      <c r="C170" s="1" t="s">
        <v>643</v>
      </c>
      <c r="D170" s="1" t="s">
        <v>644</v>
      </c>
      <c r="E170" s="2" t="s">
        <v>645</v>
      </c>
      <c r="F170" s="2" t="s">
        <v>646</v>
      </c>
      <c r="G170" s="2">
        <v>0</v>
      </c>
      <c r="H170" s="2">
        <v>0</v>
      </c>
      <c r="I170" s="1" t="s">
        <v>511</v>
      </c>
      <c r="J170" s="3" t="s">
        <v>18</v>
      </c>
      <c r="K170" s="2" t="str">
        <f>J170*112.03</f>
        <v>0</v>
      </c>
      <c r="L170" s="5"/>
    </row>
    <row r="171" spans="1:12" outlineLevel="4">
      <c r="A171" s="1"/>
      <c r="B171" s="1">
        <v>957389</v>
      </c>
      <c r="C171" s="1" t="s">
        <v>647</v>
      </c>
      <c r="D171" s="1" t="s">
        <v>648</v>
      </c>
      <c r="E171" s="2" t="s">
        <v>649</v>
      </c>
      <c r="F171" s="2" t="s">
        <v>642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J171*142.17</f>
        <v>0</v>
      </c>
      <c r="L171" s="5"/>
    </row>
    <row r="172" spans="1:12" outlineLevel="4">
      <c r="A172" s="1"/>
      <c r="B172" s="1">
        <v>957390</v>
      </c>
      <c r="C172" s="1" t="s">
        <v>650</v>
      </c>
      <c r="D172" s="1" t="s">
        <v>651</v>
      </c>
      <c r="E172" s="2" t="s">
        <v>652</v>
      </c>
      <c r="F172" s="2" t="s">
        <v>623</v>
      </c>
      <c r="G172" s="2">
        <v>0</v>
      </c>
      <c r="H172" s="2">
        <v>0</v>
      </c>
      <c r="I172" s="1" t="s">
        <v>136</v>
      </c>
      <c r="J172" s="3" t="s">
        <v>18</v>
      </c>
      <c r="K172" s="2" t="str">
        <f>J172*162.40</f>
        <v>0</v>
      </c>
      <c r="L172" s="5"/>
    </row>
    <row r="173" spans="1:12" outlineLevel="4">
      <c r="A173" s="1"/>
      <c r="B173" s="1">
        <v>957391</v>
      </c>
      <c r="C173" s="1" t="s">
        <v>653</v>
      </c>
      <c r="D173" s="1" t="s">
        <v>654</v>
      </c>
      <c r="E173" s="2" t="s">
        <v>655</v>
      </c>
      <c r="F173" s="2" t="s">
        <v>623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J173*162.40</f>
        <v>0</v>
      </c>
      <c r="L173" s="5"/>
    </row>
    <row r="174" spans="1:12" outlineLevel="4">
      <c r="A174" s="1"/>
      <c r="B174" s="1">
        <v>957392</v>
      </c>
      <c r="C174" s="1" t="s">
        <v>656</v>
      </c>
      <c r="D174" s="1" t="s">
        <v>657</v>
      </c>
      <c r="E174" s="2" t="s">
        <v>658</v>
      </c>
      <c r="F174" s="2" t="s">
        <v>659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J174*242.71</f>
        <v>0</v>
      </c>
      <c r="L174" s="5"/>
    </row>
    <row r="175" spans="1:12" outlineLevel="4">
      <c r="A175" s="1"/>
      <c r="B175" s="1">
        <v>957393</v>
      </c>
      <c r="C175" s="1" t="s">
        <v>660</v>
      </c>
      <c r="D175" s="1" t="s">
        <v>661</v>
      </c>
      <c r="E175" s="2" t="s">
        <v>662</v>
      </c>
      <c r="F175" s="2" t="s">
        <v>663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J175*646.82</f>
        <v>0</v>
      </c>
      <c r="L175" s="5"/>
    </row>
    <row r="176" spans="1:12" outlineLevel="4">
      <c r="A176" s="1"/>
      <c r="B176" s="1">
        <v>957394</v>
      </c>
      <c r="C176" s="1" t="s">
        <v>664</v>
      </c>
      <c r="D176" s="1" t="s">
        <v>665</v>
      </c>
      <c r="E176" s="2" t="s">
        <v>666</v>
      </c>
      <c r="F176" s="2" t="s">
        <v>531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J176*126.31</f>
        <v>0</v>
      </c>
      <c r="L176" s="5"/>
    </row>
    <row r="177" spans="1:12" outlineLevel="4">
      <c r="A177" s="1"/>
      <c r="B177" s="1">
        <v>957395</v>
      </c>
      <c r="C177" s="1" t="s">
        <v>667</v>
      </c>
      <c r="D177" s="1" t="s">
        <v>668</v>
      </c>
      <c r="E177" s="2" t="s">
        <v>669</v>
      </c>
      <c r="F177" s="2" t="s">
        <v>535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J177*163.59</f>
        <v>0</v>
      </c>
      <c r="L177" s="5"/>
    </row>
    <row r="178" spans="1:12" outlineLevel="4">
      <c r="A178" s="1"/>
      <c r="B178" s="1">
        <v>957396</v>
      </c>
      <c r="C178" s="1" t="s">
        <v>670</v>
      </c>
      <c r="D178" s="1" t="s">
        <v>671</v>
      </c>
      <c r="E178" s="2" t="s">
        <v>672</v>
      </c>
      <c r="F178" s="2" t="s">
        <v>673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J178*154.47</f>
        <v>0</v>
      </c>
      <c r="L178" s="5"/>
    </row>
    <row r="179" spans="1:12" outlineLevel="4">
      <c r="A179" s="1"/>
      <c r="B179" s="1">
        <v>957397</v>
      </c>
      <c r="C179" s="1" t="s">
        <v>674</v>
      </c>
      <c r="D179" s="1" t="s">
        <v>675</v>
      </c>
      <c r="E179" s="2" t="s">
        <v>676</v>
      </c>
      <c r="F179" s="2" t="s">
        <v>542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J179*419.38</f>
        <v>0</v>
      </c>
      <c r="L179" s="5"/>
    </row>
    <row r="180" spans="1:12" outlineLevel="4">
      <c r="A180" s="1"/>
      <c r="B180" s="1">
        <v>957398</v>
      </c>
      <c r="C180" s="1" t="s">
        <v>677</v>
      </c>
      <c r="D180" s="1" t="s">
        <v>678</v>
      </c>
      <c r="E180" s="2" t="s">
        <v>679</v>
      </c>
      <c r="F180" s="2" t="s">
        <v>546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J180*465.59</f>
        <v>0</v>
      </c>
      <c r="L180" s="5"/>
    </row>
    <row r="181" spans="1:12" outlineLevel="4">
      <c r="A181" s="1"/>
      <c r="B181" s="1">
        <v>957399</v>
      </c>
      <c r="C181" s="1" t="s">
        <v>680</v>
      </c>
      <c r="D181" s="1" t="s">
        <v>681</v>
      </c>
      <c r="E181" s="2" t="s">
        <v>682</v>
      </c>
      <c r="F181" s="2" t="s">
        <v>550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J181*605.58</f>
        <v>0</v>
      </c>
      <c r="L181" s="5"/>
    </row>
    <row r="182" spans="1:12" outlineLevel="4">
      <c r="A182" s="1"/>
      <c r="B182" s="1">
        <v>957400</v>
      </c>
      <c r="C182" s="1" t="s">
        <v>683</v>
      </c>
      <c r="D182" s="1" t="s">
        <v>684</v>
      </c>
      <c r="E182" s="2" t="s">
        <v>685</v>
      </c>
      <c r="F182" s="2" t="s">
        <v>686</v>
      </c>
      <c r="G182" s="2">
        <v>0</v>
      </c>
      <c r="H182" s="2">
        <v>0</v>
      </c>
      <c r="I182" s="1" t="s">
        <v>27</v>
      </c>
      <c r="J182" s="3" t="s">
        <v>18</v>
      </c>
      <c r="K182" s="2" t="str">
        <f>J182*73.57</f>
        <v>0</v>
      </c>
      <c r="L182" s="5"/>
    </row>
    <row r="183" spans="1:12" outlineLevel="4">
      <c r="A183" s="1"/>
      <c r="B183" s="1">
        <v>957401</v>
      </c>
      <c r="C183" s="1" t="s">
        <v>687</v>
      </c>
      <c r="D183" s="1" t="s">
        <v>688</v>
      </c>
      <c r="E183" s="2" t="s">
        <v>689</v>
      </c>
      <c r="F183" s="2" t="s">
        <v>690</v>
      </c>
      <c r="G183" s="2">
        <v>0</v>
      </c>
      <c r="H183" s="2">
        <v>0</v>
      </c>
      <c r="I183" s="1" t="s">
        <v>27</v>
      </c>
      <c r="J183" s="3" t="s">
        <v>18</v>
      </c>
      <c r="K183" s="2" t="str">
        <f>J183*97.36</f>
        <v>0</v>
      </c>
      <c r="L183" s="5"/>
    </row>
    <row r="184" spans="1:12" outlineLevel="4">
      <c r="A184" s="1"/>
      <c r="B184" s="1">
        <v>957402</v>
      </c>
      <c r="C184" s="1" t="s">
        <v>691</v>
      </c>
      <c r="D184" s="1" t="s">
        <v>692</v>
      </c>
      <c r="E184" s="2" t="s">
        <v>693</v>
      </c>
      <c r="F184" s="2" t="s">
        <v>694</v>
      </c>
      <c r="G184" s="2">
        <v>0</v>
      </c>
      <c r="H184" s="2">
        <v>0</v>
      </c>
      <c r="I184" s="1" t="s">
        <v>27</v>
      </c>
      <c r="J184" s="3" t="s">
        <v>18</v>
      </c>
      <c r="K184" s="2" t="str">
        <f>J184*80.90</f>
        <v>0</v>
      </c>
      <c r="L184" s="5"/>
    </row>
    <row r="185" spans="1:12" outlineLevel="4">
      <c r="A185" s="1"/>
      <c r="B185" s="1">
        <v>957403</v>
      </c>
      <c r="C185" s="1" t="s">
        <v>695</v>
      </c>
      <c r="D185" s="1" t="s">
        <v>696</v>
      </c>
      <c r="E185" s="2" t="s">
        <v>697</v>
      </c>
      <c r="F185" s="2" t="s">
        <v>690</v>
      </c>
      <c r="G185" s="2">
        <v>0</v>
      </c>
      <c r="H185" s="2">
        <v>0</v>
      </c>
      <c r="I185" s="1" t="s">
        <v>27</v>
      </c>
      <c r="J185" s="3" t="s">
        <v>18</v>
      </c>
      <c r="K185" s="2" t="str">
        <f>J185*97.36</f>
        <v>0</v>
      </c>
      <c r="L185" s="5"/>
    </row>
    <row r="186" spans="1:12" outlineLevel="4">
      <c r="A186" s="1"/>
      <c r="B186" s="1">
        <v>957404</v>
      </c>
      <c r="C186" s="1" t="s">
        <v>698</v>
      </c>
      <c r="D186" s="1" t="s">
        <v>699</v>
      </c>
      <c r="E186" s="2" t="s">
        <v>700</v>
      </c>
      <c r="F186" s="2" t="s">
        <v>701</v>
      </c>
      <c r="G186" s="2">
        <v>0</v>
      </c>
      <c r="H186" s="2">
        <v>0</v>
      </c>
      <c r="I186" s="1" t="s">
        <v>27</v>
      </c>
      <c r="J186" s="3" t="s">
        <v>18</v>
      </c>
      <c r="K186" s="2" t="str">
        <f>J186*83.68</f>
        <v>0</v>
      </c>
      <c r="L186" s="5"/>
    </row>
    <row r="187" spans="1:12" outlineLevel="4">
      <c r="A187" s="1"/>
      <c r="B187" s="1">
        <v>957405</v>
      </c>
      <c r="C187" s="1" t="s">
        <v>702</v>
      </c>
      <c r="D187" s="1" t="s">
        <v>703</v>
      </c>
      <c r="E187" s="2" t="s">
        <v>704</v>
      </c>
      <c r="F187" s="2" t="s">
        <v>519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J187*105.29</f>
        <v>0</v>
      </c>
      <c r="L187" s="5"/>
    </row>
    <row r="188" spans="1:12" outlineLevel="4">
      <c r="A188" s="1"/>
      <c r="B188" s="1">
        <v>957406</v>
      </c>
      <c r="C188" s="1" t="s">
        <v>705</v>
      </c>
      <c r="D188" s="1" t="s">
        <v>706</v>
      </c>
      <c r="E188" s="2" t="s">
        <v>707</v>
      </c>
      <c r="F188" s="2" t="s">
        <v>673</v>
      </c>
      <c r="G188" s="2">
        <v>0</v>
      </c>
      <c r="H188" s="2">
        <v>0</v>
      </c>
      <c r="I188" s="1" t="s">
        <v>27</v>
      </c>
      <c r="J188" s="3" t="s">
        <v>18</v>
      </c>
      <c r="K188" s="2" t="str">
        <f>J188*154.47</f>
        <v>0</v>
      </c>
      <c r="L188" s="5"/>
    </row>
    <row r="189" spans="1:12" outlineLevel="4">
      <c r="A189" s="1"/>
      <c r="B189" s="1">
        <v>957407</v>
      </c>
      <c r="C189" s="1" t="s">
        <v>708</v>
      </c>
      <c r="D189" s="1" t="s">
        <v>709</v>
      </c>
      <c r="E189" s="2" t="s">
        <v>710</v>
      </c>
      <c r="F189" s="2" t="s">
        <v>701</v>
      </c>
      <c r="G189" s="2" t="s">
        <v>27</v>
      </c>
      <c r="H189" s="2">
        <v>0</v>
      </c>
      <c r="I189" s="1">
        <v>0</v>
      </c>
      <c r="J189" s="3" t="s">
        <v>18</v>
      </c>
      <c r="K189" s="2" t="str">
        <f>J189*83.68</f>
        <v>0</v>
      </c>
      <c r="L189" s="5"/>
    </row>
    <row r="190" spans="1:12" outlineLevel="4">
      <c r="A190" s="1"/>
      <c r="B190" s="1">
        <v>957408</v>
      </c>
      <c r="C190" s="1" t="s">
        <v>711</v>
      </c>
      <c r="D190" s="1" t="s">
        <v>712</v>
      </c>
      <c r="E190" s="2" t="s">
        <v>713</v>
      </c>
      <c r="F190" s="2" t="s">
        <v>714</v>
      </c>
      <c r="G190" s="2">
        <v>0</v>
      </c>
      <c r="H190" s="2">
        <v>0</v>
      </c>
      <c r="I190" s="1" t="s">
        <v>27</v>
      </c>
      <c r="J190" s="3" t="s">
        <v>18</v>
      </c>
      <c r="K190" s="2" t="str">
        <f>J190*138.80</f>
        <v>0</v>
      </c>
      <c r="L190" s="5"/>
    </row>
    <row r="191" spans="1:12" outlineLevel="4">
      <c r="A191" s="1"/>
      <c r="B191" s="1">
        <v>957409</v>
      </c>
      <c r="C191" s="1" t="s">
        <v>715</v>
      </c>
      <c r="D191" s="1" t="s">
        <v>716</v>
      </c>
      <c r="E191" s="2" t="s">
        <v>717</v>
      </c>
      <c r="F191" s="2" t="s">
        <v>718</v>
      </c>
      <c r="G191" s="2">
        <v>0</v>
      </c>
      <c r="H191" s="2">
        <v>0</v>
      </c>
      <c r="I191" s="1" t="s">
        <v>27</v>
      </c>
      <c r="J191" s="3" t="s">
        <v>18</v>
      </c>
      <c r="K191" s="2" t="str">
        <f>J191*96.17</f>
        <v>0</v>
      </c>
      <c r="L191" s="5"/>
    </row>
    <row r="192" spans="1:12" outlineLevel="4">
      <c r="A192" s="1"/>
      <c r="B192" s="1">
        <v>957410</v>
      </c>
      <c r="C192" s="1" t="s">
        <v>719</v>
      </c>
      <c r="D192" s="1" t="s">
        <v>720</v>
      </c>
      <c r="E192" s="2" t="s">
        <v>721</v>
      </c>
      <c r="F192" s="2" t="s">
        <v>714</v>
      </c>
      <c r="G192" s="2">
        <v>0</v>
      </c>
      <c r="H192" s="2">
        <v>0</v>
      </c>
      <c r="I192" s="1" t="s">
        <v>27</v>
      </c>
      <c r="J192" s="3" t="s">
        <v>18</v>
      </c>
      <c r="K192" s="2" t="str">
        <f>J192*138.80</f>
        <v>0</v>
      </c>
      <c r="L192" s="5"/>
    </row>
    <row r="193" spans="1:12" outlineLevel="4">
      <c r="A193" s="1"/>
      <c r="B193" s="1">
        <v>957411</v>
      </c>
      <c r="C193" s="1" t="s">
        <v>722</v>
      </c>
      <c r="D193" s="1" t="s">
        <v>723</v>
      </c>
      <c r="E193" s="2" t="s">
        <v>724</v>
      </c>
      <c r="F193" s="2" t="s">
        <v>725</v>
      </c>
      <c r="G193" s="2">
        <v>0</v>
      </c>
      <c r="H193" s="2">
        <v>0</v>
      </c>
      <c r="I193" s="1" t="s">
        <v>511</v>
      </c>
      <c r="J193" s="3" t="s">
        <v>18</v>
      </c>
      <c r="K193" s="2" t="str">
        <f>J193*108.46</f>
        <v>0</v>
      </c>
      <c r="L193" s="5"/>
    </row>
    <row r="194" spans="1:12" outlineLevel="4">
      <c r="A194" s="1"/>
      <c r="B194" s="1">
        <v>957412</v>
      </c>
      <c r="C194" s="1" t="s">
        <v>726</v>
      </c>
      <c r="D194" s="1" t="s">
        <v>727</v>
      </c>
      <c r="E194" s="2" t="s">
        <v>728</v>
      </c>
      <c r="F194" s="2" t="s">
        <v>673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J194*154.47</f>
        <v>0</v>
      </c>
      <c r="L194" s="5"/>
    </row>
    <row r="195" spans="1:12" outlineLevel="4">
      <c r="A195" s="1"/>
      <c r="B195" s="1">
        <v>957413</v>
      </c>
      <c r="C195" s="1" t="s">
        <v>729</v>
      </c>
      <c r="D195" s="1" t="s">
        <v>730</v>
      </c>
      <c r="E195" s="2" t="s">
        <v>731</v>
      </c>
      <c r="F195" s="2" t="s">
        <v>732</v>
      </c>
      <c r="G195" s="2">
        <v>0</v>
      </c>
      <c r="H195" s="2">
        <v>0</v>
      </c>
      <c r="I195" s="1" t="s">
        <v>27</v>
      </c>
      <c r="J195" s="3" t="s">
        <v>18</v>
      </c>
      <c r="K195" s="2" t="str">
        <f>J195*166.56</f>
        <v>0</v>
      </c>
      <c r="L195" s="5"/>
    </row>
    <row r="196" spans="1:12" outlineLevel="4">
      <c r="A196" s="1"/>
      <c r="B196" s="1">
        <v>957414</v>
      </c>
      <c r="C196" s="1" t="s">
        <v>733</v>
      </c>
      <c r="D196" s="1" t="s">
        <v>734</v>
      </c>
      <c r="E196" s="2" t="s">
        <v>735</v>
      </c>
      <c r="F196" s="2" t="s">
        <v>736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J196*403.72</f>
        <v>0</v>
      </c>
      <c r="L196" s="5"/>
    </row>
    <row r="197" spans="1:12" outlineLevel="4">
      <c r="A197" s="1"/>
      <c r="B197" s="1">
        <v>957415</v>
      </c>
      <c r="C197" s="1" t="s">
        <v>737</v>
      </c>
      <c r="D197" s="1" t="s">
        <v>738</v>
      </c>
      <c r="E197" s="2" t="s">
        <v>739</v>
      </c>
      <c r="F197" s="2" t="s">
        <v>740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J197*266.90</f>
        <v>0</v>
      </c>
      <c r="L197" s="5"/>
    </row>
    <row r="198" spans="1:12" outlineLevel="4">
      <c r="A198" s="1"/>
      <c r="B198" s="1">
        <v>957416</v>
      </c>
      <c r="C198" s="1" t="s">
        <v>741</v>
      </c>
      <c r="D198" s="1" t="s">
        <v>742</v>
      </c>
      <c r="E198" s="2" t="s">
        <v>743</v>
      </c>
      <c r="F198" s="2" t="s">
        <v>744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J198*412.64</f>
        <v>0</v>
      </c>
      <c r="L198" s="5"/>
    </row>
    <row r="199" spans="1:12" outlineLevel="4">
      <c r="A199" s="1"/>
      <c r="B199" s="1">
        <v>957417</v>
      </c>
      <c r="C199" s="1" t="s">
        <v>745</v>
      </c>
      <c r="D199" s="1" t="s">
        <v>746</v>
      </c>
      <c r="E199" s="2" t="s">
        <v>747</v>
      </c>
      <c r="F199" s="2" t="s">
        <v>748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J199*533.80</f>
        <v>0</v>
      </c>
      <c r="L199" s="5"/>
    </row>
    <row r="200" spans="1:12" outlineLevel="4">
      <c r="A200" s="1"/>
      <c r="B200" s="1">
        <v>957418</v>
      </c>
      <c r="C200" s="1" t="s">
        <v>749</v>
      </c>
      <c r="D200" s="1" t="s">
        <v>750</v>
      </c>
      <c r="E200" s="2" t="s">
        <v>751</v>
      </c>
      <c r="F200" s="2" t="s">
        <v>752</v>
      </c>
      <c r="G200" s="2">
        <v>0</v>
      </c>
      <c r="H200" s="2">
        <v>0</v>
      </c>
      <c r="I200" s="1">
        <v>0</v>
      </c>
      <c r="J200" s="3" t="s">
        <v>18</v>
      </c>
      <c r="K200" s="2" t="str">
        <f>J200*897.26</f>
        <v>0</v>
      </c>
      <c r="L200" s="5"/>
    </row>
    <row r="201" spans="1:12" outlineLevel="4">
      <c r="A201" s="1"/>
      <c r="B201" s="1">
        <v>957419</v>
      </c>
      <c r="C201" s="1" t="s">
        <v>753</v>
      </c>
      <c r="D201" s="1" t="s">
        <v>754</v>
      </c>
      <c r="E201" s="2" t="s">
        <v>755</v>
      </c>
      <c r="F201" s="2" t="s">
        <v>756</v>
      </c>
      <c r="G201" s="2">
        <v>0</v>
      </c>
      <c r="H201" s="2">
        <v>0</v>
      </c>
      <c r="I201" s="1">
        <v>0</v>
      </c>
      <c r="J201" s="3" t="s">
        <v>18</v>
      </c>
      <c r="K201" s="2" t="str">
        <f>J201*1575.62</f>
        <v>0</v>
      </c>
      <c r="L201" s="5"/>
    </row>
    <row r="202" spans="1:12" outlineLevel="4">
      <c r="A202" s="1"/>
      <c r="B202" s="1">
        <v>957420</v>
      </c>
      <c r="C202" s="1" t="s">
        <v>757</v>
      </c>
      <c r="D202" s="1" t="s">
        <v>758</v>
      </c>
      <c r="E202" s="2" t="s">
        <v>759</v>
      </c>
      <c r="F202" s="2" t="s">
        <v>760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J202*2205.58</f>
        <v>0</v>
      </c>
      <c r="L202" s="5"/>
    </row>
    <row r="203" spans="1:12" outlineLevel="4">
      <c r="A203" s="1"/>
      <c r="B203" s="1">
        <v>957421</v>
      </c>
      <c r="C203" s="1" t="s">
        <v>761</v>
      </c>
      <c r="D203" s="1" t="s">
        <v>762</v>
      </c>
      <c r="E203" s="2" t="s">
        <v>763</v>
      </c>
      <c r="F203" s="2" t="s">
        <v>764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J203*3077.66</f>
        <v>0</v>
      </c>
      <c r="L203" s="5"/>
    </row>
    <row r="204" spans="1:12" outlineLevel="4">
      <c r="A204" s="1"/>
      <c r="B204" s="1">
        <v>957422</v>
      </c>
      <c r="C204" s="1" t="s">
        <v>765</v>
      </c>
      <c r="D204" s="1" t="s">
        <v>766</v>
      </c>
      <c r="E204" s="2" t="s">
        <v>767</v>
      </c>
      <c r="F204" s="2" t="s">
        <v>768</v>
      </c>
      <c r="G204" s="2">
        <v>0</v>
      </c>
      <c r="H204" s="2">
        <v>0</v>
      </c>
      <c r="I204" s="1">
        <v>0</v>
      </c>
      <c r="J204" s="3" t="s">
        <v>18</v>
      </c>
      <c r="K204" s="2" t="str">
        <f>J204*291.09</f>
        <v>0</v>
      </c>
      <c r="L204" s="5"/>
    </row>
    <row r="205" spans="1:12" outlineLevel="4">
      <c r="A205" s="1"/>
      <c r="B205" s="1">
        <v>957423</v>
      </c>
      <c r="C205" s="1" t="s">
        <v>769</v>
      </c>
      <c r="D205" s="1" t="s">
        <v>770</v>
      </c>
      <c r="E205" s="2" t="s">
        <v>771</v>
      </c>
      <c r="F205" s="2" t="s">
        <v>748</v>
      </c>
      <c r="G205" s="2">
        <v>0</v>
      </c>
      <c r="H205" s="2">
        <v>0</v>
      </c>
      <c r="I205" s="1">
        <v>0</v>
      </c>
      <c r="J205" s="3" t="s">
        <v>18</v>
      </c>
      <c r="K205" s="2" t="str">
        <f>J205*533.80</f>
        <v>0</v>
      </c>
      <c r="L205" s="5"/>
    </row>
    <row r="206" spans="1:12" outlineLevel="4">
      <c r="A206" s="1"/>
      <c r="B206" s="1">
        <v>957424</v>
      </c>
      <c r="C206" s="1" t="s">
        <v>772</v>
      </c>
      <c r="D206" s="1" t="s">
        <v>773</v>
      </c>
      <c r="E206" s="2" t="s">
        <v>774</v>
      </c>
      <c r="F206" s="2" t="s">
        <v>775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J206*703.34</f>
        <v>0</v>
      </c>
      <c r="L206" s="5"/>
    </row>
    <row r="207" spans="1:12" outlineLevel="4">
      <c r="A207" s="1"/>
      <c r="B207" s="1">
        <v>957425</v>
      </c>
      <c r="C207" s="1" t="s">
        <v>776</v>
      </c>
      <c r="D207" s="1" t="s">
        <v>777</v>
      </c>
      <c r="E207" s="2" t="s">
        <v>778</v>
      </c>
      <c r="F207" s="2" t="s">
        <v>779</v>
      </c>
      <c r="G207" s="2">
        <v>0</v>
      </c>
      <c r="H207" s="2">
        <v>0</v>
      </c>
      <c r="I207" s="1">
        <v>0</v>
      </c>
      <c r="J207" s="3" t="s">
        <v>18</v>
      </c>
      <c r="K207" s="2" t="str">
        <f>J207*1211.95</f>
        <v>0</v>
      </c>
      <c r="L207" s="5"/>
    </row>
    <row r="208" spans="1:12" outlineLevel="4">
      <c r="A208" s="1"/>
      <c r="B208" s="1">
        <v>957426</v>
      </c>
      <c r="C208" s="1" t="s">
        <v>780</v>
      </c>
      <c r="D208" s="1" t="s">
        <v>781</v>
      </c>
      <c r="E208" s="2" t="s">
        <v>782</v>
      </c>
      <c r="F208" s="2" t="s">
        <v>783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J208*2157.40</f>
        <v>0</v>
      </c>
      <c r="L208" s="5"/>
    </row>
    <row r="209" spans="1:12" outlineLevel="4">
      <c r="A209" s="1"/>
      <c r="B209" s="1">
        <v>957427</v>
      </c>
      <c r="C209" s="1" t="s">
        <v>784</v>
      </c>
      <c r="D209" s="1" t="s">
        <v>785</v>
      </c>
      <c r="E209" s="2" t="s">
        <v>786</v>
      </c>
      <c r="F209" s="2" t="s">
        <v>787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J209*2859.74</f>
        <v>0</v>
      </c>
      <c r="L209" s="5"/>
    </row>
    <row r="210" spans="1:12" outlineLevel="4">
      <c r="A210" s="1"/>
      <c r="B210" s="1">
        <v>957428</v>
      </c>
      <c r="C210" s="1" t="s">
        <v>788</v>
      </c>
      <c r="D210" s="1" t="s">
        <v>789</v>
      </c>
      <c r="E210" s="2" t="s">
        <v>790</v>
      </c>
      <c r="F210" s="2" t="s">
        <v>791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J210*4846.41</f>
        <v>0</v>
      </c>
      <c r="L210" s="5"/>
    </row>
    <row r="211" spans="1:12" outlineLevel="4">
      <c r="A211" s="1"/>
      <c r="B211" s="1">
        <v>957429</v>
      </c>
      <c r="C211" s="1" t="s">
        <v>792</v>
      </c>
      <c r="D211" s="1" t="s">
        <v>793</v>
      </c>
      <c r="E211" s="2" t="s">
        <v>794</v>
      </c>
      <c r="F211" s="2" t="s">
        <v>795</v>
      </c>
      <c r="G211" s="2">
        <v>0</v>
      </c>
      <c r="H211" s="2">
        <v>0</v>
      </c>
      <c r="I211" s="1">
        <v>0</v>
      </c>
      <c r="J211" s="3" t="s">
        <v>18</v>
      </c>
      <c r="K211" s="2" t="str">
        <f>J211*177.87</f>
        <v>0</v>
      </c>
      <c r="L211" s="5"/>
    </row>
    <row r="212" spans="1:12" outlineLevel="4">
      <c r="A212" s="1"/>
      <c r="B212" s="1">
        <v>957430</v>
      </c>
      <c r="C212" s="1" t="s">
        <v>796</v>
      </c>
      <c r="D212" s="1" t="s">
        <v>797</v>
      </c>
      <c r="E212" s="2" t="s">
        <v>798</v>
      </c>
      <c r="F212" s="2" t="s">
        <v>799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J212*266.30</f>
        <v>0</v>
      </c>
      <c r="L212" s="5"/>
    </row>
    <row r="213" spans="1:12" outlineLevel="4">
      <c r="A213" s="1"/>
      <c r="B213" s="1">
        <v>957431</v>
      </c>
      <c r="C213" s="1" t="s">
        <v>800</v>
      </c>
      <c r="D213" s="1" t="s">
        <v>801</v>
      </c>
      <c r="E213" s="2" t="s">
        <v>802</v>
      </c>
      <c r="F213" s="2" t="s">
        <v>803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J213*431.48</f>
        <v>0</v>
      </c>
      <c r="L213" s="5"/>
    </row>
    <row r="214" spans="1:12" outlineLevel="4">
      <c r="A214" s="1"/>
      <c r="B214" s="1">
        <v>957432</v>
      </c>
      <c r="C214" s="1" t="s">
        <v>804</v>
      </c>
      <c r="D214" s="1" t="s">
        <v>805</v>
      </c>
      <c r="E214" s="2" t="s">
        <v>806</v>
      </c>
      <c r="F214" s="2" t="s">
        <v>807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J214*142.29</f>
        <v>0</v>
      </c>
      <c r="L214" s="5"/>
    </row>
    <row r="215" spans="1:12" outlineLevel="4">
      <c r="A215" s="1"/>
      <c r="B215" s="1">
        <v>957433</v>
      </c>
      <c r="C215" s="1" t="s">
        <v>808</v>
      </c>
      <c r="D215" s="1" t="s">
        <v>809</v>
      </c>
      <c r="E215" s="2" t="s">
        <v>810</v>
      </c>
      <c r="F215" s="2" t="s">
        <v>811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J215*213.05</f>
        <v>0</v>
      </c>
      <c r="L215" s="5"/>
    </row>
    <row r="216" spans="1:12" outlineLevel="4">
      <c r="A216" s="1"/>
      <c r="B216" s="1">
        <v>957434</v>
      </c>
      <c r="C216" s="1" t="s">
        <v>812</v>
      </c>
      <c r="D216" s="1" t="s">
        <v>813</v>
      </c>
      <c r="E216" s="2" t="s">
        <v>814</v>
      </c>
      <c r="F216" s="2" t="s">
        <v>815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J216*345.19</f>
        <v>0</v>
      </c>
      <c r="L216" s="5"/>
    </row>
    <row r="217" spans="1:12" outlineLevel="4">
      <c r="A217" s="1"/>
      <c r="B217" s="1">
        <v>957435</v>
      </c>
      <c r="C217" s="1" t="s">
        <v>816</v>
      </c>
      <c r="D217" s="1" t="s">
        <v>817</v>
      </c>
      <c r="E217" s="2" t="s">
        <v>818</v>
      </c>
      <c r="F217" s="2" t="s">
        <v>819</v>
      </c>
      <c r="G217" s="2">
        <v>0</v>
      </c>
      <c r="H217" s="2">
        <v>0</v>
      </c>
      <c r="I217" s="1" t="s">
        <v>27</v>
      </c>
      <c r="J217" s="3" t="s">
        <v>18</v>
      </c>
      <c r="K217" s="2" t="str">
        <f>J217*163.19</f>
        <v>0</v>
      </c>
      <c r="L217" s="5"/>
    </row>
    <row r="218" spans="1:12" outlineLevel="4">
      <c r="A218" s="1"/>
      <c r="B218" s="1">
        <v>957436</v>
      </c>
      <c r="C218" s="1" t="s">
        <v>820</v>
      </c>
      <c r="D218" s="1" t="s">
        <v>821</v>
      </c>
      <c r="E218" s="2" t="s">
        <v>822</v>
      </c>
      <c r="F218" s="2" t="s">
        <v>823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J218*168.55</f>
        <v>0</v>
      </c>
      <c r="L218" s="5"/>
    </row>
    <row r="219" spans="1:12" outlineLevel="4">
      <c r="A219" s="1"/>
      <c r="B219" s="1">
        <v>957437</v>
      </c>
      <c r="C219" s="1" t="s">
        <v>824</v>
      </c>
      <c r="D219" s="1" t="s">
        <v>825</v>
      </c>
      <c r="E219" s="2" t="s">
        <v>826</v>
      </c>
      <c r="F219" s="2" t="s">
        <v>827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J219*248.66</f>
        <v>0</v>
      </c>
      <c r="L219" s="5"/>
    </row>
    <row r="220" spans="1:12" outlineLevel="4">
      <c r="A220" s="1"/>
      <c r="B220" s="1">
        <v>957438</v>
      </c>
      <c r="C220" s="1" t="s">
        <v>828</v>
      </c>
      <c r="D220" s="1" t="s">
        <v>829</v>
      </c>
      <c r="E220" s="2" t="s">
        <v>830</v>
      </c>
      <c r="F220" s="2" t="s">
        <v>831</v>
      </c>
      <c r="G220" s="2" t="s">
        <v>27</v>
      </c>
      <c r="H220" s="2">
        <v>0</v>
      </c>
      <c r="I220" s="1">
        <v>0</v>
      </c>
      <c r="J220" s="3" t="s">
        <v>18</v>
      </c>
      <c r="K220" s="2" t="str">
        <f>J220*256.59</f>
        <v>0</v>
      </c>
      <c r="L220" s="5"/>
    </row>
    <row r="221" spans="1:12" outlineLevel="4">
      <c r="A221" s="1"/>
      <c r="B221" s="1">
        <v>957439</v>
      </c>
      <c r="C221" s="1" t="s">
        <v>832</v>
      </c>
      <c r="D221" s="1" t="s">
        <v>833</v>
      </c>
      <c r="E221" s="2" t="s">
        <v>834</v>
      </c>
      <c r="F221" s="2" t="s">
        <v>835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J221*264.72</f>
        <v>0</v>
      </c>
      <c r="L221" s="5"/>
    </row>
    <row r="222" spans="1:12" outlineLevel="4">
      <c r="A222" s="1"/>
      <c r="B222" s="1">
        <v>957440</v>
      </c>
      <c r="C222" s="1" t="s">
        <v>836</v>
      </c>
      <c r="D222" s="1" t="s">
        <v>837</v>
      </c>
      <c r="E222" s="2" t="s">
        <v>838</v>
      </c>
      <c r="F222" s="2" t="s">
        <v>839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J222*312.31</f>
        <v>0</v>
      </c>
      <c r="L222" s="5"/>
    </row>
    <row r="223" spans="1:12" outlineLevel="4">
      <c r="A223" s="1"/>
      <c r="B223" s="1">
        <v>957441</v>
      </c>
      <c r="C223" s="1" t="s">
        <v>840</v>
      </c>
      <c r="D223" s="1" t="s">
        <v>841</v>
      </c>
      <c r="E223" s="2" t="s">
        <v>842</v>
      </c>
      <c r="F223" s="2" t="s">
        <v>843</v>
      </c>
      <c r="G223" s="2">
        <v>0</v>
      </c>
      <c r="H223" s="2">
        <v>0</v>
      </c>
      <c r="I223" s="1" t="s">
        <v>511</v>
      </c>
      <c r="J223" s="3" t="s">
        <v>18</v>
      </c>
      <c r="K223" s="2" t="str">
        <f>J223*318.85</f>
        <v>0</v>
      </c>
      <c r="L223" s="5"/>
    </row>
    <row r="224" spans="1:12" outlineLevel="4">
      <c r="A224" s="1"/>
      <c r="B224" s="1">
        <v>957442</v>
      </c>
      <c r="C224" s="1" t="s">
        <v>844</v>
      </c>
      <c r="D224" s="1" t="s">
        <v>845</v>
      </c>
      <c r="E224" s="2" t="s">
        <v>846</v>
      </c>
      <c r="F224" s="2" t="s">
        <v>847</v>
      </c>
      <c r="G224" s="2">
        <v>0</v>
      </c>
      <c r="H224" s="2">
        <v>0</v>
      </c>
      <c r="I224" s="1">
        <v>0</v>
      </c>
      <c r="J224" s="3" t="s">
        <v>18</v>
      </c>
      <c r="K224" s="2" t="str">
        <f>J224*363.27</f>
        <v>0</v>
      </c>
      <c r="L224" s="5"/>
    </row>
    <row r="225" spans="1:12" outlineLevel="4">
      <c r="A225" s="1"/>
      <c r="B225" s="1">
        <v>957443</v>
      </c>
      <c r="C225" s="1" t="s">
        <v>848</v>
      </c>
      <c r="D225" s="1" t="s">
        <v>849</v>
      </c>
      <c r="E225" s="2" t="s">
        <v>850</v>
      </c>
      <c r="F225" s="2" t="s">
        <v>851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J225*476.29</f>
        <v>0</v>
      </c>
      <c r="L225" s="5"/>
    </row>
    <row r="226" spans="1:12" outlineLevel="4">
      <c r="A226" s="1"/>
      <c r="B226" s="1">
        <v>957444</v>
      </c>
      <c r="C226" s="1" t="s">
        <v>852</v>
      </c>
      <c r="D226" s="1" t="s">
        <v>853</v>
      </c>
      <c r="E226" s="2" t="s">
        <v>854</v>
      </c>
      <c r="F226" s="2" t="s">
        <v>855</v>
      </c>
      <c r="G226" s="2">
        <v>0</v>
      </c>
      <c r="H226" s="2">
        <v>0</v>
      </c>
      <c r="I226" s="1">
        <v>0</v>
      </c>
      <c r="J226" s="3" t="s">
        <v>18</v>
      </c>
      <c r="K226" s="2" t="str">
        <f>J226*1244.67</f>
        <v>0</v>
      </c>
      <c r="L226" s="5"/>
    </row>
    <row r="227" spans="1:12" outlineLevel="4">
      <c r="A227" s="1"/>
      <c r="B227" s="1">
        <v>957445</v>
      </c>
      <c r="C227" s="1" t="s">
        <v>856</v>
      </c>
      <c r="D227" s="1" t="s">
        <v>857</v>
      </c>
      <c r="E227" s="2" t="s">
        <v>858</v>
      </c>
      <c r="F227" s="2" t="s">
        <v>859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J227*2207.57</f>
        <v>0</v>
      </c>
      <c r="L227" s="5"/>
    </row>
    <row r="228" spans="1:12" outlineLevel="4">
      <c r="A228" s="1"/>
      <c r="B228" s="1">
        <v>957446</v>
      </c>
      <c r="C228" s="1" t="s">
        <v>860</v>
      </c>
      <c r="D228" s="1" t="s">
        <v>861</v>
      </c>
      <c r="E228" s="2" t="s">
        <v>862</v>
      </c>
      <c r="F228" s="2" t="s">
        <v>863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J228*3842.47</f>
        <v>0</v>
      </c>
      <c r="L228" s="5"/>
    </row>
    <row r="229" spans="1:12" outlineLevel="4">
      <c r="A229" s="1"/>
      <c r="B229" s="1">
        <v>957447</v>
      </c>
      <c r="C229" s="1" t="s">
        <v>864</v>
      </c>
      <c r="D229" s="1" t="s">
        <v>865</v>
      </c>
      <c r="E229" s="2" t="s">
        <v>866</v>
      </c>
      <c r="F229" s="2" t="s">
        <v>867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J229*7238.59</f>
        <v>0</v>
      </c>
      <c r="L229" s="5"/>
    </row>
    <row r="230" spans="1:12" outlineLevel="4">
      <c r="A230" s="1"/>
      <c r="B230" s="1">
        <v>957448</v>
      </c>
      <c r="C230" s="1" t="s">
        <v>868</v>
      </c>
      <c r="D230" s="1" t="s">
        <v>869</v>
      </c>
      <c r="E230" s="2" t="s">
        <v>870</v>
      </c>
      <c r="F230" s="2" t="s">
        <v>871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J230*9031.53</f>
        <v>0</v>
      </c>
      <c r="L230" s="5"/>
    </row>
    <row r="231" spans="1:12" outlineLevel="4">
      <c r="A231" s="1"/>
      <c r="B231" s="1">
        <v>957449</v>
      </c>
      <c r="C231" s="1" t="s">
        <v>872</v>
      </c>
      <c r="D231" s="1" t="s">
        <v>873</v>
      </c>
      <c r="E231" s="2" t="s">
        <v>874</v>
      </c>
      <c r="F231" s="2" t="s">
        <v>875</v>
      </c>
      <c r="G231" s="2">
        <v>0</v>
      </c>
      <c r="H231" s="2">
        <v>0</v>
      </c>
      <c r="I231" s="1" t="s">
        <v>27</v>
      </c>
      <c r="J231" s="3" t="s">
        <v>18</v>
      </c>
      <c r="K231" s="2" t="str">
        <f>J231*174.10</f>
        <v>0</v>
      </c>
      <c r="L231" s="5"/>
    </row>
    <row r="232" spans="1:12" outlineLevel="4">
      <c r="A232" s="1"/>
      <c r="B232" s="1">
        <v>957450</v>
      </c>
      <c r="C232" s="1" t="s">
        <v>876</v>
      </c>
      <c r="D232" s="1" t="s">
        <v>877</v>
      </c>
      <c r="E232" s="2" t="s">
        <v>878</v>
      </c>
      <c r="F232" s="2" t="s">
        <v>879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J232*197.30</f>
        <v>0</v>
      </c>
      <c r="L232" s="5"/>
    </row>
    <row r="233" spans="1:12" outlineLevel="4">
      <c r="A233" s="1"/>
      <c r="B233" s="1">
        <v>957451</v>
      </c>
      <c r="C233" s="1" t="s">
        <v>880</v>
      </c>
      <c r="D233" s="1" t="s">
        <v>881</v>
      </c>
      <c r="E233" s="2" t="s">
        <v>882</v>
      </c>
      <c r="F233" s="2" t="s">
        <v>883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J233*251.23</f>
        <v>0</v>
      </c>
      <c r="L233" s="5"/>
    </row>
    <row r="234" spans="1:12" outlineLevel="4">
      <c r="A234" s="1"/>
      <c r="B234" s="1">
        <v>957452</v>
      </c>
      <c r="C234" s="1" t="s">
        <v>884</v>
      </c>
      <c r="D234" s="1" t="s">
        <v>885</v>
      </c>
      <c r="E234" s="2" t="s">
        <v>886</v>
      </c>
      <c r="F234" s="2" t="s">
        <v>887</v>
      </c>
      <c r="G234" s="2">
        <v>0</v>
      </c>
      <c r="H234" s="2">
        <v>0</v>
      </c>
      <c r="I234" s="1" t="s">
        <v>27</v>
      </c>
      <c r="J234" s="3" t="s">
        <v>18</v>
      </c>
      <c r="K234" s="2" t="str">
        <f>J234*262.34</f>
        <v>0</v>
      </c>
      <c r="L234" s="5"/>
    </row>
    <row r="235" spans="1:12" outlineLevel="4">
      <c r="A235" s="1"/>
      <c r="B235" s="1">
        <v>957453</v>
      </c>
      <c r="C235" s="1" t="s">
        <v>888</v>
      </c>
      <c r="D235" s="1" t="s">
        <v>889</v>
      </c>
      <c r="E235" s="2" t="s">
        <v>890</v>
      </c>
      <c r="F235" s="2" t="s">
        <v>891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J235*331.34</f>
        <v>0</v>
      </c>
      <c r="L235" s="5"/>
    </row>
    <row r="236" spans="1:12" outlineLevel="4">
      <c r="A236" s="1"/>
      <c r="B236" s="1">
        <v>957454</v>
      </c>
      <c r="C236" s="1" t="s">
        <v>892</v>
      </c>
      <c r="D236" s="1" t="s">
        <v>893</v>
      </c>
      <c r="E236" s="2" t="s">
        <v>894</v>
      </c>
      <c r="F236" s="2" t="s">
        <v>895</v>
      </c>
      <c r="G236" s="2">
        <v>0</v>
      </c>
      <c r="H236" s="2">
        <v>0</v>
      </c>
      <c r="I236" s="1">
        <v>0</v>
      </c>
      <c r="J236" s="3" t="s">
        <v>18</v>
      </c>
      <c r="K236" s="2" t="str">
        <f>J236*368.23</f>
        <v>0</v>
      </c>
      <c r="L236" s="5"/>
    </row>
    <row r="237" spans="1:12" outlineLevel="4">
      <c r="A237" s="1"/>
      <c r="B237" s="1">
        <v>957455</v>
      </c>
      <c r="C237" s="1" t="s">
        <v>896</v>
      </c>
      <c r="D237" s="1" t="s">
        <v>897</v>
      </c>
      <c r="E237" s="2" t="s">
        <v>898</v>
      </c>
      <c r="F237" s="2" t="s">
        <v>899</v>
      </c>
      <c r="G237" s="2" t="s">
        <v>511</v>
      </c>
      <c r="H237" s="2">
        <v>0</v>
      </c>
      <c r="I237" s="1">
        <v>0</v>
      </c>
      <c r="J237" s="3" t="s">
        <v>18</v>
      </c>
      <c r="K237" s="2" t="str">
        <f>J237*361.28</f>
        <v>0</v>
      </c>
      <c r="L237" s="5"/>
    </row>
    <row r="238" spans="1:12" outlineLevel="4">
      <c r="A238" s="1"/>
      <c r="B238" s="1">
        <v>957456</v>
      </c>
      <c r="C238" s="1" t="s">
        <v>900</v>
      </c>
      <c r="D238" s="1" t="s">
        <v>901</v>
      </c>
      <c r="E238" s="2" t="s">
        <v>902</v>
      </c>
      <c r="F238" s="2" t="s">
        <v>903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J238*469.95</f>
        <v>0</v>
      </c>
      <c r="L238" s="5"/>
    </row>
    <row r="239" spans="1:12" outlineLevel="4">
      <c r="A239" s="1"/>
      <c r="B239" s="1">
        <v>957457</v>
      </c>
      <c r="C239" s="1" t="s">
        <v>904</v>
      </c>
      <c r="D239" s="1" t="s">
        <v>905</v>
      </c>
      <c r="E239" s="2" t="s">
        <v>906</v>
      </c>
      <c r="F239" s="2" t="s">
        <v>907</v>
      </c>
      <c r="G239" s="2">
        <v>0</v>
      </c>
      <c r="H239" s="2">
        <v>0</v>
      </c>
      <c r="I239" s="1">
        <v>0</v>
      </c>
      <c r="J239" s="3" t="s">
        <v>18</v>
      </c>
      <c r="K239" s="2" t="str">
        <f>J239*568.30</f>
        <v>0</v>
      </c>
      <c r="L239" s="5"/>
    </row>
    <row r="240" spans="1:12" outlineLevel="4">
      <c r="A240" s="1"/>
      <c r="B240" s="1">
        <v>957458</v>
      </c>
      <c r="C240" s="1" t="s">
        <v>908</v>
      </c>
      <c r="D240" s="1" t="s">
        <v>909</v>
      </c>
      <c r="E240" s="2" t="s">
        <v>910</v>
      </c>
      <c r="F240" s="2" t="s">
        <v>911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J240*1416.78</f>
        <v>0</v>
      </c>
      <c r="L240" s="5"/>
    </row>
    <row r="241" spans="1:12" outlineLevel="4">
      <c r="A241" s="1"/>
      <c r="B241" s="1">
        <v>957459</v>
      </c>
      <c r="C241" s="1" t="s">
        <v>912</v>
      </c>
      <c r="D241" s="1" t="s">
        <v>913</v>
      </c>
      <c r="E241" s="2" t="s">
        <v>914</v>
      </c>
      <c r="F241" s="2" t="s">
        <v>915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J241*2606.53</f>
        <v>0</v>
      </c>
      <c r="L241" s="5"/>
    </row>
    <row r="242" spans="1:12" outlineLevel="4">
      <c r="A242" s="1"/>
      <c r="B242" s="1">
        <v>957460</v>
      </c>
      <c r="C242" s="1" t="s">
        <v>916</v>
      </c>
      <c r="D242" s="1" t="s">
        <v>917</v>
      </c>
      <c r="E242" s="2" t="s">
        <v>918</v>
      </c>
      <c r="F242" s="2" t="s">
        <v>919</v>
      </c>
      <c r="G242" s="2">
        <v>0</v>
      </c>
      <c r="H242" s="2">
        <v>0</v>
      </c>
      <c r="I242" s="1">
        <v>0</v>
      </c>
      <c r="J242" s="3" t="s">
        <v>18</v>
      </c>
      <c r="K242" s="2" t="str">
        <f>J242*4656.25</f>
        <v>0</v>
      </c>
      <c r="L242" s="5"/>
    </row>
    <row r="243" spans="1:12" outlineLevel="4">
      <c r="A243" s="1"/>
      <c r="B243" s="1">
        <v>957461</v>
      </c>
      <c r="C243" s="1" t="s">
        <v>920</v>
      </c>
      <c r="D243" s="1" t="s">
        <v>921</v>
      </c>
      <c r="E243" s="2" t="s">
        <v>922</v>
      </c>
      <c r="F243" s="2" t="s">
        <v>923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J243*8109.88</f>
        <v>0</v>
      </c>
      <c r="L243" s="5"/>
    </row>
    <row r="244" spans="1:12" outlineLevel="4">
      <c r="A244" s="1"/>
      <c r="B244" s="1">
        <v>957462</v>
      </c>
      <c r="C244" s="1" t="s">
        <v>924</v>
      </c>
      <c r="D244" s="1" t="s">
        <v>925</v>
      </c>
      <c r="E244" s="2" t="s">
        <v>926</v>
      </c>
      <c r="F244" s="2" t="s">
        <v>927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J244*9760.05</f>
        <v>0</v>
      </c>
      <c r="L244" s="5"/>
    </row>
    <row r="245" spans="1:12" outlineLevel="4">
      <c r="A245" s="1"/>
      <c r="B245" s="1">
        <v>957463</v>
      </c>
      <c r="C245" s="1" t="s">
        <v>928</v>
      </c>
      <c r="D245" s="1" t="s">
        <v>929</v>
      </c>
      <c r="E245" s="2" t="s">
        <v>930</v>
      </c>
      <c r="F245" s="2" t="s">
        <v>931</v>
      </c>
      <c r="G245" s="2" t="s">
        <v>932</v>
      </c>
      <c r="H245" s="2">
        <v>0</v>
      </c>
      <c r="I245" s="1" t="s">
        <v>27</v>
      </c>
      <c r="J245" s="3" t="s">
        <v>18</v>
      </c>
      <c r="K245" s="2" t="str">
        <f>J245*178.86</f>
        <v>0</v>
      </c>
      <c r="L245" s="5"/>
    </row>
    <row r="246" spans="1:12" outlineLevel="4">
      <c r="A246" s="1"/>
      <c r="B246" s="1">
        <v>957464</v>
      </c>
      <c r="C246" s="1" t="s">
        <v>933</v>
      </c>
      <c r="D246" s="1" t="s">
        <v>934</v>
      </c>
      <c r="E246" s="2" t="s">
        <v>935</v>
      </c>
      <c r="F246" s="2" t="s">
        <v>936</v>
      </c>
      <c r="G246" s="2">
        <v>0</v>
      </c>
      <c r="H246" s="2">
        <v>0</v>
      </c>
      <c r="I246" s="1" t="s">
        <v>511</v>
      </c>
      <c r="J246" s="3" t="s">
        <v>18</v>
      </c>
      <c r="K246" s="2" t="str">
        <f>J246*238.74</f>
        <v>0</v>
      </c>
      <c r="L246" s="5"/>
    </row>
    <row r="247" spans="1:12" outlineLevel="4">
      <c r="A247" s="1"/>
      <c r="B247" s="1">
        <v>957465</v>
      </c>
      <c r="C247" s="1" t="s">
        <v>937</v>
      </c>
      <c r="D247" s="1" t="s">
        <v>938</v>
      </c>
      <c r="E247" s="2" t="s">
        <v>939</v>
      </c>
      <c r="F247" s="2" t="s">
        <v>940</v>
      </c>
      <c r="G247" s="2">
        <v>0</v>
      </c>
      <c r="H247" s="2">
        <v>0</v>
      </c>
      <c r="I247" s="1" t="s">
        <v>511</v>
      </c>
      <c r="J247" s="3" t="s">
        <v>18</v>
      </c>
      <c r="K247" s="2" t="str">
        <f>J247*417.20</f>
        <v>0</v>
      </c>
      <c r="L247" s="5"/>
    </row>
    <row r="248" spans="1:12" outlineLevel="4">
      <c r="A248" s="1"/>
      <c r="B248" s="1">
        <v>957466</v>
      </c>
      <c r="C248" s="1" t="s">
        <v>941</v>
      </c>
      <c r="D248" s="1" t="s">
        <v>942</v>
      </c>
      <c r="E248" s="2" t="s">
        <v>943</v>
      </c>
      <c r="F248" s="2" t="s">
        <v>944</v>
      </c>
      <c r="G248" s="2">
        <v>0</v>
      </c>
      <c r="H248" s="2">
        <v>0</v>
      </c>
      <c r="I248" s="1">
        <v>0</v>
      </c>
      <c r="J248" s="3" t="s">
        <v>18</v>
      </c>
      <c r="K248" s="2" t="str">
        <f>J248*714.84</f>
        <v>0</v>
      </c>
      <c r="L248" s="5"/>
    </row>
    <row r="249" spans="1:12" outlineLevel="4">
      <c r="A249" s="1"/>
      <c r="B249" s="1">
        <v>957467</v>
      </c>
      <c r="C249" s="1" t="s">
        <v>945</v>
      </c>
      <c r="D249" s="1" t="s">
        <v>946</v>
      </c>
      <c r="E249" s="2" t="s">
        <v>947</v>
      </c>
      <c r="F249" s="2" t="s">
        <v>948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J249*1190.07</f>
        <v>0</v>
      </c>
      <c r="L249" s="5"/>
    </row>
    <row r="250" spans="1:12" outlineLevel="4">
      <c r="A250" s="1"/>
      <c r="B250" s="1">
        <v>957468</v>
      </c>
      <c r="C250" s="1" t="s">
        <v>949</v>
      </c>
      <c r="D250" s="1" t="s">
        <v>950</v>
      </c>
      <c r="E250" s="2" t="s">
        <v>951</v>
      </c>
      <c r="F250" s="2" t="s">
        <v>952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J250*2501.04</f>
        <v>0</v>
      </c>
      <c r="L250" s="5"/>
    </row>
    <row r="251" spans="1:12" outlineLevel="4">
      <c r="A251" s="1"/>
      <c r="B251" s="1">
        <v>957469</v>
      </c>
      <c r="C251" s="1" t="s">
        <v>953</v>
      </c>
      <c r="D251" s="1" t="s">
        <v>954</v>
      </c>
      <c r="E251" s="2" t="s">
        <v>955</v>
      </c>
      <c r="F251" s="2" t="s">
        <v>956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J251*2977.33</f>
        <v>0</v>
      </c>
      <c r="L251" s="5"/>
    </row>
    <row r="252" spans="1:12" outlineLevel="4">
      <c r="A252" s="1"/>
      <c r="B252" s="1">
        <v>957470</v>
      </c>
      <c r="C252" s="1" t="s">
        <v>957</v>
      </c>
      <c r="D252" s="1" t="s">
        <v>958</v>
      </c>
      <c r="E252" s="2" t="s">
        <v>959</v>
      </c>
      <c r="F252" s="2" t="s">
        <v>960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J252*158.04</f>
        <v>0</v>
      </c>
      <c r="L252" s="5"/>
    </row>
    <row r="253" spans="1:12" outlineLevel="4">
      <c r="A253" s="1"/>
      <c r="B253" s="1">
        <v>957471</v>
      </c>
      <c r="C253" s="1" t="s">
        <v>961</v>
      </c>
      <c r="D253" s="1" t="s">
        <v>962</v>
      </c>
      <c r="E253" s="2" t="s">
        <v>963</v>
      </c>
      <c r="F253" s="2" t="s">
        <v>964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J253*210.19</f>
        <v>0</v>
      </c>
      <c r="L253" s="5"/>
    </row>
    <row r="254" spans="1:12" outlineLevel="4">
      <c r="A254" s="1"/>
      <c r="B254" s="1">
        <v>957472</v>
      </c>
      <c r="C254" s="1" t="s">
        <v>965</v>
      </c>
      <c r="D254" s="1" t="s">
        <v>966</v>
      </c>
      <c r="E254" s="2" t="s">
        <v>967</v>
      </c>
      <c r="F254" s="2" t="s">
        <v>968</v>
      </c>
      <c r="G254" s="2">
        <v>0</v>
      </c>
      <c r="H254" s="2">
        <v>0</v>
      </c>
      <c r="I254" s="1">
        <v>0</v>
      </c>
      <c r="J254" s="3" t="s">
        <v>18</v>
      </c>
      <c r="K254" s="2" t="str">
        <f>J254*340.86</f>
        <v>0</v>
      </c>
      <c r="L254" s="5"/>
    </row>
    <row r="255" spans="1:12" outlineLevel="4">
      <c r="A255" s="1"/>
      <c r="B255" s="1">
        <v>957473</v>
      </c>
      <c r="C255" s="1" t="s">
        <v>969</v>
      </c>
      <c r="D255" s="1" t="s">
        <v>970</v>
      </c>
      <c r="E255" s="2" t="s">
        <v>971</v>
      </c>
      <c r="F255" s="2" t="s">
        <v>960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J255*158.04</f>
        <v>0</v>
      </c>
      <c r="L255" s="5"/>
    </row>
    <row r="256" spans="1:12" outlineLevel="4">
      <c r="A256" s="1"/>
      <c r="B256" s="1">
        <v>957474</v>
      </c>
      <c r="C256" s="1" t="s">
        <v>972</v>
      </c>
      <c r="D256" s="1" t="s">
        <v>973</v>
      </c>
      <c r="E256" s="2" t="s">
        <v>974</v>
      </c>
      <c r="F256" s="2" t="s">
        <v>964</v>
      </c>
      <c r="G256" s="2">
        <v>0</v>
      </c>
      <c r="H256" s="2">
        <v>0</v>
      </c>
      <c r="I256" s="1">
        <v>0</v>
      </c>
      <c r="J256" s="3" t="s">
        <v>18</v>
      </c>
      <c r="K256" s="2" t="str">
        <f>J256*210.19</f>
        <v>0</v>
      </c>
      <c r="L256" s="5"/>
    </row>
    <row r="257" spans="1:12" outlineLevel="4">
      <c r="A257" s="1"/>
      <c r="B257" s="1">
        <v>957475</v>
      </c>
      <c r="C257" s="1" t="s">
        <v>975</v>
      </c>
      <c r="D257" s="1" t="s">
        <v>976</v>
      </c>
      <c r="E257" s="2" t="s">
        <v>977</v>
      </c>
      <c r="F257" s="2" t="s">
        <v>968</v>
      </c>
      <c r="G257" s="2">
        <v>0</v>
      </c>
      <c r="H257" s="2">
        <v>0</v>
      </c>
      <c r="I257" s="1">
        <v>0</v>
      </c>
      <c r="J257" s="3" t="s">
        <v>18</v>
      </c>
      <c r="K257" s="2" t="str">
        <f>J257*340.86</f>
        <v>0</v>
      </c>
      <c r="L257" s="5"/>
    </row>
    <row r="258" spans="1:12" outlineLevel="4">
      <c r="A258" s="1"/>
      <c r="B258" s="1">
        <v>957476</v>
      </c>
      <c r="C258" s="1" t="s">
        <v>978</v>
      </c>
      <c r="D258" s="1" t="s">
        <v>979</v>
      </c>
      <c r="E258" s="2" t="s">
        <v>980</v>
      </c>
      <c r="F258" s="2" t="s">
        <v>968</v>
      </c>
      <c r="G258" s="2">
        <v>0</v>
      </c>
      <c r="H258" s="2">
        <v>0</v>
      </c>
      <c r="I258" s="1" t="s">
        <v>511</v>
      </c>
      <c r="J258" s="3" t="s">
        <v>18</v>
      </c>
      <c r="K258" s="2" t="str">
        <f>J258*340.86</f>
        <v>0</v>
      </c>
      <c r="L258" s="5"/>
    </row>
    <row r="259" spans="1:12" outlineLevel="4">
      <c r="A259" s="1"/>
      <c r="B259" s="1">
        <v>957477</v>
      </c>
      <c r="C259" s="1" t="s">
        <v>981</v>
      </c>
      <c r="D259" s="1" t="s">
        <v>982</v>
      </c>
      <c r="E259" s="2" t="s">
        <v>983</v>
      </c>
      <c r="F259" s="2" t="s">
        <v>254</v>
      </c>
      <c r="G259" s="2">
        <v>0</v>
      </c>
      <c r="H259" s="2">
        <v>0</v>
      </c>
      <c r="I259" s="1">
        <v>0</v>
      </c>
      <c r="J259" s="3" t="s">
        <v>18</v>
      </c>
      <c r="K259" s="2" t="str">
        <f>J259*537.56</f>
        <v>0</v>
      </c>
      <c r="L259" s="5"/>
    </row>
    <row r="260" spans="1:12" outlineLevel="4">
      <c r="A260" s="1"/>
      <c r="B260" s="1">
        <v>957478</v>
      </c>
      <c r="C260" s="1" t="s">
        <v>984</v>
      </c>
      <c r="D260" s="1" t="s">
        <v>985</v>
      </c>
      <c r="E260" s="2" t="s">
        <v>986</v>
      </c>
      <c r="F260" s="2" t="s">
        <v>987</v>
      </c>
      <c r="G260" s="2">
        <v>0</v>
      </c>
      <c r="H260" s="2">
        <v>0</v>
      </c>
      <c r="I260" s="1" t="s">
        <v>136</v>
      </c>
      <c r="J260" s="3" t="s">
        <v>18</v>
      </c>
      <c r="K260" s="2" t="str">
        <f>J260*498.30</f>
        <v>0</v>
      </c>
      <c r="L260" s="5"/>
    </row>
    <row r="261" spans="1:12" outlineLevel="4">
      <c r="A261" s="1"/>
      <c r="B261" s="1">
        <v>957479</v>
      </c>
      <c r="C261" s="1" t="s">
        <v>988</v>
      </c>
      <c r="D261" s="1" t="s">
        <v>989</v>
      </c>
      <c r="E261" s="2" t="s">
        <v>990</v>
      </c>
      <c r="F261" s="2" t="s">
        <v>991</v>
      </c>
      <c r="G261" s="2">
        <v>0</v>
      </c>
      <c r="H261" s="2">
        <v>0</v>
      </c>
      <c r="I261" s="1" t="s">
        <v>511</v>
      </c>
      <c r="J261" s="3" t="s">
        <v>18</v>
      </c>
      <c r="K261" s="2" t="str">
        <f>J261*314.89</f>
        <v>0</v>
      </c>
      <c r="L261" s="5"/>
    </row>
    <row r="262" spans="1:12" outlineLevel="4">
      <c r="A262" s="1"/>
      <c r="B262" s="1">
        <v>957480</v>
      </c>
      <c r="C262" s="1" t="s">
        <v>992</v>
      </c>
      <c r="D262" s="1" t="s">
        <v>993</v>
      </c>
      <c r="E262" s="2" t="s">
        <v>994</v>
      </c>
      <c r="F262" s="2" t="s">
        <v>995</v>
      </c>
      <c r="G262" s="2">
        <v>0</v>
      </c>
      <c r="H262" s="2">
        <v>0</v>
      </c>
      <c r="I262" s="1" t="s">
        <v>136</v>
      </c>
      <c r="J262" s="3" t="s">
        <v>18</v>
      </c>
      <c r="K262" s="2" t="str">
        <f>J262*471.93</f>
        <v>0</v>
      </c>
      <c r="L262" s="5"/>
    </row>
    <row r="263" spans="1:12" outlineLevel="4">
      <c r="A263" s="1"/>
      <c r="B263" s="1">
        <v>957481</v>
      </c>
      <c r="C263" s="1" t="s">
        <v>996</v>
      </c>
      <c r="D263" s="1" t="s">
        <v>997</v>
      </c>
      <c r="E263" s="2" t="s">
        <v>998</v>
      </c>
      <c r="F263" s="2" t="s">
        <v>999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J263*367.43</f>
        <v>0</v>
      </c>
      <c r="L263" s="5"/>
    </row>
    <row r="264" spans="1:12" outlineLevel="4">
      <c r="A264" s="1"/>
      <c r="B264" s="1">
        <v>957482</v>
      </c>
      <c r="C264" s="1" t="s">
        <v>1000</v>
      </c>
      <c r="D264" s="1" t="s">
        <v>1001</v>
      </c>
      <c r="E264" s="2" t="s">
        <v>1002</v>
      </c>
      <c r="F264" s="2" t="s">
        <v>1003</v>
      </c>
      <c r="G264" s="2">
        <v>0</v>
      </c>
      <c r="H264" s="2">
        <v>0</v>
      </c>
      <c r="I264" s="1">
        <v>0</v>
      </c>
      <c r="J264" s="3" t="s">
        <v>18</v>
      </c>
      <c r="K264" s="2" t="str">
        <f>J264*458.84</f>
        <v>0</v>
      </c>
      <c r="L264" s="5"/>
    </row>
    <row r="265" spans="1:12" outlineLevel="4">
      <c r="A265" s="1"/>
      <c r="B265" s="1">
        <v>957483</v>
      </c>
      <c r="C265" s="1" t="s">
        <v>1004</v>
      </c>
      <c r="D265" s="1" t="s">
        <v>1005</v>
      </c>
      <c r="E265" s="2" t="s">
        <v>1006</v>
      </c>
      <c r="F265" s="2" t="s">
        <v>1007</v>
      </c>
      <c r="G265" s="2">
        <v>0</v>
      </c>
      <c r="H265" s="2">
        <v>0</v>
      </c>
      <c r="I265" s="1">
        <v>0</v>
      </c>
      <c r="J265" s="3" t="s">
        <v>18</v>
      </c>
      <c r="K265" s="2" t="str">
        <f>J265*642.46</f>
        <v>0</v>
      </c>
      <c r="L265" s="5"/>
    </row>
    <row r="266" spans="1:12" outlineLevel="4">
      <c r="A266" s="1"/>
      <c r="B266" s="1">
        <v>957484</v>
      </c>
      <c r="C266" s="1" t="s">
        <v>1008</v>
      </c>
      <c r="D266" s="1" t="s">
        <v>1009</v>
      </c>
      <c r="E266" s="2" t="s">
        <v>1010</v>
      </c>
      <c r="F266" s="2" t="s">
        <v>1011</v>
      </c>
      <c r="G266" s="2">
        <v>0</v>
      </c>
      <c r="H266" s="2">
        <v>0</v>
      </c>
      <c r="I266" s="1">
        <v>0</v>
      </c>
      <c r="J266" s="3" t="s">
        <v>18</v>
      </c>
      <c r="K266" s="2" t="str">
        <f>J266*1333.11</f>
        <v>0</v>
      </c>
      <c r="L266" s="5"/>
    </row>
    <row r="267" spans="1:12" outlineLevel="4">
      <c r="A267" s="1"/>
      <c r="B267" s="1">
        <v>957485</v>
      </c>
      <c r="C267" s="1" t="s">
        <v>1012</v>
      </c>
      <c r="D267" s="1" t="s">
        <v>1013</v>
      </c>
      <c r="E267" s="2" t="s">
        <v>1014</v>
      </c>
      <c r="F267" s="2" t="s">
        <v>1015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J267*1325.17</f>
        <v>0</v>
      </c>
      <c r="L267" s="5"/>
    </row>
    <row r="268" spans="1:12" outlineLevel="4">
      <c r="A268" s="1"/>
      <c r="B268" s="1">
        <v>957486</v>
      </c>
      <c r="C268" s="1" t="s">
        <v>1016</v>
      </c>
      <c r="D268" s="1" t="s">
        <v>1017</v>
      </c>
      <c r="E268" s="2" t="s">
        <v>1018</v>
      </c>
      <c r="F268" s="2" t="s">
        <v>1015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J268*1325.17</f>
        <v>0</v>
      </c>
      <c r="L268" s="5"/>
    </row>
    <row r="269" spans="1:12" outlineLevel="4">
      <c r="A269" s="1"/>
      <c r="B269" s="1">
        <v>957487</v>
      </c>
      <c r="C269" s="1" t="s">
        <v>1019</v>
      </c>
      <c r="D269" s="1" t="s">
        <v>1020</v>
      </c>
      <c r="E269" s="2" t="s">
        <v>1021</v>
      </c>
      <c r="F269" s="2" t="s">
        <v>1022</v>
      </c>
      <c r="G269" s="2">
        <v>0</v>
      </c>
      <c r="H269" s="2">
        <v>0</v>
      </c>
      <c r="I269" s="1">
        <v>0</v>
      </c>
      <c r="J269" s="3" t="s">
        <v>18</v>
      </c>
      <c r="K269" s="2" t="str">
        <f>J269*1987.07</f>
        <v>0</v>
      </c>
      <c r="L269" s="5"/>
    </row>
    <row r="270" spans="1:12" outlineLevel="4">
      <c r="A270" s="1"/>
      <c r="B270" s="1">
        <v>957488</v>
      </c>
      <c r="C270" s="1" t="s">
        <v>1023</v>
      </c>
      <c r="D270" s="1" t="s">
        <v>1024</v>
      </c>
      <c r="E270" s="2" t="s">
        <v>1025</v>
      </c>
      <c r="F270" s="2" t="s">
        <v>1022</v>
      </c>
      <c r="G270" s="2">
        <v>0</v>
      </c>
      <c r="H270" s="2">
        <v>0</v>
      </c>
      <c r="I270" s="1">
        <v>0</v>
      </c>
      <c r="J270" s="3" t="s">
        <v>18</v>
      </c>
      <c r="K270" s="2" t="str">
        <f>J270*1987.07</f>
        <v>0</v>
      </c>
      <c r="L270" s="5"/>
    </row>
    <row r="271" spans="1:12" outlineLevel="4">
      <c r="A271" s="1"/>
      <c r="B271" s="1">
        <v>957489</v>
      </c>
      <c r="C271" s="1" t="s">
        <v>1026</v>
      </c>
      <c r="D271" s="1" t="s">
        <v>1027</v>
      </c>
      <c r="E271" s="2" t="s">
        <v>1028</v>
      </c>
      <c r="F271" s="2" t="s">
        <v>1029</v>
      </c>
      <c r="G271" s="2">
        <v>0</v>
      </c>
      <c r="H271" s="2">
        <v>0</v>
      </c>
      <c r="I271" s="1">
        <v>0</v>
      </c>
      <c r="J271" s="3" t="s">
        <v>18</v>
      </c>
      <c r="K271" s="2" t="str">
        <f>J271*2648.76</f>
        <v>0</v>
      </c>
      <c r="L271" s="5"/>
    </row>
    <row r="272" spans="1:12" outlineLevel="4">
      <c r="A272" s="1"/>
      <c r="B272" s="1">
        <v>957490</v>
      </c>
      <c r="C272" s="1" t="s">
        <v>1030</v>
      </c>
      <c r="D272" s="1" t="s">
        <v>1031</v>
      </c>
      <c r="E272" s="2" t="s">
        <v>1032</v>
      </c>
      <c r="F272" s="2" t="s">
        <v>1029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J272*2648.76</f>
        <v>0</v>
      </c>
      <c r="L272" s="5"/>
    </row>
    <row r="273" spans="1:12" outlineLevel="4">
      <c r="A273" s="1"/>
      <c r="B273" s="1">
        <v>957491</v>
      </c>
      <c r="C273" s="1" t="s">
        <v>1033</v>
      </c>
      <c r="D273" s="1" t="s">
        <v>1034</v>
      </c>
      <c r="E273" s="2" t="s">
        <v>1035</v>
      </c>
      <c r="F273" s="2" t="s">
        <v>1036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J273*4467.08</f>
        <v>0</v>
      </c>
      <c r="L273" s="5"/>
    </row>
    <row r="274" spans="1:12" outlineLevel="4">
      <c r="A274" s="1"/>
      <c r="B274" s="1">
        <v>957492</v>
      </c>
      <c r="C274" s="1" t="s">
        <v>1037</v>
      </c>
      <c r="D274" s="1" t="s">
        <v>1038</v>
      </c>
      <c r="E274" s="2" t="s">
        <v>1039</v>
      </c>
      <c r="F274" s="2" t="s">
        <v>1036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J274*4467.08</f>
        <v>0</v>
      </c>
      <c r="L274" s="5"/>
    </row>
    <row r="275" spans="1:12" outlineLevel="4">
      <c r="A275" s="1"/>
      <c r="B275" s="1">
        <v>957493</v>
      </c>
      <c r="C275" s="1" t="s">
        <v>1040</v>
      </c>
      <c r="D275" s="1" t="s">
        <v>1041</v>
      </c>
      <c r="E275" s="2" t="s">
        <v>1042</v>
      </c>
      <c r="F275" s="2" t="s">
        <v>1043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J275*6700.43</f>
        <v>0</v>
      </c>
      <c r="L275" s="5"/>
    </row>
    <row r="276" spans="1:12" outlineLevel="4">
      <c r="A276" s="1"/>
      <c r="B276" s="1">
        <v>957494</v>
      </c>
      <c r="C276" s="1" t="s">
        <v>1044</v>
      </c>
      <c r="D276" s="1" t="s">
        <v>1045</v>
      </c>
      <c r="E276" s="2" t="s">
        <v>1046</v>
      </c>
      <c r="F276" s="2" t="s">
        <v>1043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J276*6700.43</f>
        <v>0</v>
      </c>
      <c r="L276" s="5"/>
    </row>
    <row r="277" spans="1:12" outlineLevel="4">
      <c r="A277" s="1"/>
      <c r="B277" s="1">
        <v>957495</v>
      </c>
      <c r="C277" s="1" t="s">
        <v>1047</v>
      </c>
      <c r="D277" s="1" t="s">
        <v>1048</v>
      </c>
      <c r="E277" s="2" t="s">
        <v>1049</v>
      </c>
      <c r="F277" s="2" t="s">
        <v>1050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J277*221.29</f>
        <v>0</v>
      </c>
      <c r="L277" s="5"/>
    </row>
    <row r="278" spans="1:12" outlineLevel="4">
      <c r="A278" s="1"/>
      <c r="B278" s="1">
        <v>957496</v>
      </c>
      <c r="C278" s="1" t="s">
        <v>1051</v>
      </c>
      <c r="D278" s="1" t="s">
        <v>1052</v>
      </c>
      <c r="E278" s="2" t="s">
        <v>1053</v>
      </c>
      <c r="F278" s="2" t="s">
        <v>1054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J278*266.11</f>
        <v>0</v>
      </c>
      <c r="L278" s="5"/>
    </row>
    <row r="279" spans="1:12" outlineLevel="4">
      <c r="A279" s="1"/>
      <c r="B279" s="1">
        <v>957497</v>
      </c>
      <c r="C279" s="1" t="s">
        <v>1055</v>
      </c>
      <c r="D279" s="1" t="s">
        <v>1056</v>
      </c>
      <c r="E279" s="2" t="s">
        <v>1057</v>
      </c>
      <c r="F279" s="2" t="s">
        <v>1058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J279*410.26</f>
        <v>0</v>
      </c>
      <c r="L279" s="5"/>
    </row>
    <row r="280" spans="1:12" outlineLevel="4">
      <c r="A280" s="1"/>
      <c r="B280" s="1">
        <v>957498</v>
      </c>
      <c r="C280" s="1" t="s">
        <v>1059</v>
      </c>
      <c r="D280" s="1" t="s">
        <v>1060</v>
      </c>
      <c r="E280" s="2" t="s">
        <v>1061</v>
      </c>
      <c r="F280" s="2" t="s">
        <v>1062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J280*641.87</f>
        <v>0</v>
      </c>
      <c r="L280" s="5"/>
    </row>
    <row r="281" spans="1:12" outlineLevel="4">
      <c r="A281" s="1"/>
      <c r="B281" s="1">
        <v>957499</v>
      </c>
      <c r="C281" s="1" t="s">
        <v>1063</v>
      </c>
      <c r="D281" s="1" t="s">
        <v>1064</v>
      </c>
      <c r="E281" s="2" t="s">
        <v>1065</v>
      </c>
      <c r="F281" s="2" t="s">
        <v>1066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J281*771.75</f>
        <v>0</v>
      </c>
      <c r="L28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2026-06-19T13:09:41+03:00</dcterms:created>
  <dcterms:modified xsi:type="dcterms:W3CDTF">2026-06-19T13:09:41+03:00</dcterms:modified>
  <dc:title>Untitled Spreadsheet</dc:title>
  <dc:description/>
  <dc:subject/>
  <cp:keywords/>
  <cp:category/>
</cp:coreProperties>
</file>