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<sst xmlns="http://schemas.openxmlformats.org/spreadsheetml/2006/main" uniqueCount="408">
  <si>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</si>
  <si>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</si>
  <si>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</si>
  <si>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</si>
  <si>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</si>
  <si>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</si>
  <si>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</si>
  <si>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</si>
  <si>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</si>
  <si>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</si>
  <si>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</si>
  <si>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Поверхностные насосы</t>
  </si>
  <si>
    <t>Поверхностные насосы UNIPUMP</t>
  </si>
  <si>
    <t>Вихревые поверхностные насосы QB</t>
  </si>
  <si>
    <t>UNI-101049</t>
  </si>
  <si>
    <t>Поверхностный вихревой насос QB 60</t>
  </si>
  <si>
    <t>4 047.00 руб.</t>
  </si>
  <si>
    <t>шт</t>
  </si>
  <si>
    <t>UNI-101050</t>
  </si>
  <si>
    <t>Поверхностный вихревой насос QB 70</t>
  </si>
  <si>
    <t>5 971.00 руб.</t>
  </si>
  <si>
    <t>UNI-101051</t>
  </si>
  <si>
    <t>Поверхностный вихревой насос QB 80</t>
  </si>
  <si>
    <t>6 530.00 руб.</t>
  </si>
  <si>
    <t>Горизонтальные одноступенчатые насосы FS, FC, 380В</t>
  </si>
  <si>
    <t>UNI-101053</t>
  </si>
  <si>
    <t>Горизонтальный одноступенчатый насос FS50-32-160-1.5</t>
  </si>
  <si>
    <t>56 515.00 руб.</t>
  </si>
  <si>
    <t>UNI-101054</t>
  </si>
  <si>
    <t>Горизонтальный одноступенчатый насос FS50-32-160-2.2</t>
  </si>
  <si>
    <t>60 282.00 руб.</t>
  </si>
  <si>
    <t>UNI-101055</t>
  </si>
  <si>
    <t>Горизонтальный одноступенчатый насос FS50-32-200-4.0</t>
  </si>
  <si>
    <t>83 516.00 руб.</t>
  </si>
  <si>
    <t>UNI-101056</t>
  </si>
  <si>
    <t>Горизонтальный одноступенчатый насос FS50-32-200-5.5</t>
  </si>
  <si>
    <t>98 065.00 руб.</t>
  </si>
  <si>
    <t>UNI-101057</t>
  </si>
  <si>
    <t>Горизонтальный одноступенчатый насос FS65-40-160-4.0</t>
  </si>
  <si>
    <t>78 448.00 руб.</t>
  </si>
  <si>
    <t>UNI-101058</t>
  </si>
  <si>
    <t>Горизонтальный одноступенчатый насос FS65-40-200-5.5</t>
  </si>
  <si>
    <t>96 772.00 руб.</t>
  </si>
  <si>
    <t>UNI-101059</t>
  </si>
  <si>
    <t>Горизонтальный одноступенчатый насос FS65-40-200-7.5</t>
  </si>
  <si>
    <t>103 204.00 руб.</t>
  </si>
  <si>
    <t>UNI-101060</t>
  </si>
  <si>
    <t>Горизонтальный одноступенчатый насос FS65-50-125-4.0</t>
  </si>
  <si>
    <t>86 646.00 руб.</t>
  </si>
  <si>
    <t>UNI-101061</t>
  </si>
  <si>
    <t>Горизонтальный одноступенчатый насос FS65-50-160-5.5</t>
  </si>
  <si>
    <t>93 170.00 руб.</t>
  </si>
  <si>
    <t>UNI-101062</t>
  </si>
  <si>
    <t>Горизонтальный одноступенчатый насос FS65-50-200-7.5</t>
  </si>
  <si>
    <t>102 285.00 руб.</t>
  </si>
  <si>
    <t>UNI-101063</t>
  </si>
  <si>
    <t>Горизонтальный одноступенчатый насос FS80-65-125-5.5</t>
  </si>
  <si>
    <t>115 866.00 руб.</t>
  </si>
  <si>
    <t>UNI-101064</t>
  </si>
  <si>
    <t>Консольно-моноблочный насос FC32-160-1.5</t>
  </si>
  <si>
    <t>33 870.00 руб.</t>
  </si>
  <si>
    <t>UNI-101065</t>
  </si>
  <si>
    <t>Консольно-моноблочный насос FC32-160-2.2</t>
  </si>
  <si>
    <t>36 035.00 руб.</t>
  </si>
  <si>
    <t>UNI-101066</t>
  </si>
  <si>
    <t>Консольно-моноблочный насос FC32-160-3</t>
  </si>
  <si>
    <t>40 404.00 руб.</t>
  </si>
  <si>
    <t>UNI-101067</t>
  </si>
  <si>
    <t>Консольно-моноблочный насос FC32-200-3</t>
  </si>
  <si>
    <t>49 814.00 руб.</t>
  </si>
  <si>
    <t>UNI-101068</t>
  </si>
  <si>
    <t>Консольно-моноблочный насос FC32-200-4</t>
  </si>
  <si>
    <t>53 025.00 руб.</t>
  </si>
  <si>
    <t>UNI-101069</t>
  </si>
  <si>
    <t>Консольно-моноблочный насос FC40-125-2.2</t>
  </si>
  <si>
    <t>32 564.00 руб.</t>
  </si>
  <si>
    <t>UNI-101070</t>
  </si>
  <si>
    <t>Консольно-моноблочный насос FC40-160-3</t>
  </si>
  <si>
    <t>45 259.00 руб.</t>
  </si>
  <si>
    <t>UNI-101071</t>
  </si>
  <si>
    <t>Консольно-моноблочный насос FC40-160-4</t>
  </si>
  <si>
    <t>48 322.00 руб.</t>
  </si>
  <si>
    <t>UNI-101072</t>
  </si>
  <si>
    <t>Консольно-моноблочный насос FC50-125-2.2</t>
  </si>
  <si>
    <t>43 991.00 руб.</t>
  </si>
  <si>
    <t>UNI-101073</t>
  </si>
  <si>
    <t>Консольно-моноблочный насос FC50-125-4</t>
  </si>
  <si>
    <t>48 920.00 руб.</t>
  </si>
  <si>
    <t>UNI-101074</t>
  </si>
  <si>
    <t>Консольно-моноблочный насос FC50-160-5.5</t>
  </si>
  <si>
    <t>58 853.00 руб.</t>
  </si>
  <si>
    <t>UNI-101075</t>
  </si>
  <si>
    <t>Консольно-моноблочный насос FC65-125-4</t>
  </si>
  <si>
    <t>56 313.00 руб.</t>
  </si>
  <si>
    <t>UNI-101076</t>
  </si>
  <si>
    <t>Консольно-моноблочный насос FC65-125-5.5</t>
  </si>
  <si>
    <t>62 513.00 руб.</t>
  </si>
  <si>
    <t>UNI-101077</t>
  </si>
  <si>
    <t>Консольно-моноблочный насос FC65-160-9.2</t>
  </si>
  <si>
    <t>99 253.00 руб.</t>
  </si>
  <si>
    <t>Многоступенчатые горизонтальные насосы CM, 380В</t>
  </si>
  <si>
    <t>UNI-101079</t>
  </si>
  <si>
    <t>Многоступенчатый горизонтальный насос CM 10-2</t>
  </si>
  <si>
    <t>24 769.00 руб.</t>
  </si>
  <si>
    <t>UNI-101080</t>
  </si>
  <si>
    <t>Многоступенчатый горизонтальный насос CM 10-4</t>
  </si>
  <si>
    <t>46 334.00 руб.</t>
  </si>
  <si>
    <t>UNI-101081</t>
  </si>
  <si>
    <t>Многоступенчатый горизонтальный насос CM 10-5</t>
  </si>
  <si>
    <t>48 951.00 руб.</t>
  </si>
  <si>
    <t>UNI-101082</t>
  </si>
  <si>
    <t>Многоступенчатый горизонтальный насос CM 15-1</t>
  </si>
  <si>
    <t>26 031.00 руб.</t>
  </si>
  <si>
    <t>UNI-101083</t>
  </si>
  <si>
    <t>Многоступенчатый горизонтальный насос CM 15-2</t>
  </si>
  <si>
    <t>33 856.00 руб.</t>
  </si>
  <si>
    <t>UNI-101084</t>
  </si>
  <si>
    <t>Многоступенчатый горизонтальный насос CM 2-2</t>
  </si>
  <si>
    <t>14 576.00 руб.</t>
  </si>
  <si>
    <t>UNI-101085</t>
  </si>
  <si>
    <t>Многоступенчатый горизонтальный насос CM 2-3</t>
  </si>
  <si>
    <t>15 549.00 руб.</t>
  </si>
  <si>
    <t>UNI-101086</t>
  </si>
  <si>
    <t>Многоступенчатый горизонтальный насос CM 2-5</t>
  </si>
  <si>
    <t>19 315.00 руб.</t>
  </si>
  <si>
    <t>UNI-101087</t>
  </si>
  <si>
    <t>Многоступенчатый горизонтальный насос CM 4-3</t>
  </si>
  <si>
    <t>16 830.00 руб.</t>
  </si>
  <si>
    <t>UNI-101088</t>
  </si>
  <si>
    <t>Многоступенчатый горизонтальный насос CM 4-4</t>
  </si>
  <si>
    <t>19 958.00 руб.</t>
  </si>
  <si>
    <t>UNI-101089</t>
  </si>
  <si>
    <t>Многоступенчатый горизонтальный насос CM 4-5</t>
  </si>
  <si>
    <t>22 601.00 руб.</t>
  </si>
  <si>
    <t>UNI-101090</t>
  </si>
  <si>
    <t>Многоступенчатый горизонтальный насос CM 4-6</t>
  </si>
  <si>
    <t>25 421.00 руб.</t>
  </si>
  <si>
    <t>Многоступенчатые насосы MVH, VM</t>
  </si>
  <si>
    <t>UNI-101092</t>
  </si>
  <si>
    <t>Насос верт. многоступенчатый MVH 1-4 (Qном 1м3/ч, Hном 22м, DN25, 0,37 кВт)</t>
  </si>
  <si>
    <t>42 207.00 руб.</t>
  </si>
  <si>
    <t>UNI-101093</t>
  </si>
  <si>
    <t>Насос верт. многоступенчатый MVH 1-8 (Qном 1м3, Hном 45м, DN25, 0,55 кВт)</t>
  </si>
  <si>
    <t>52 299.00 руб.</t>
  </si>
  <si>
    <t>UNI-101094</t>
  </si>
  <si>
    <t>Насос верт. многоступенчатый MVH 12-12 (Qном 12м3, Hном 121м, DN50, 7,5 кВт)</t>
  </si>
  <si>
    <t>135 133.00 руб.</t>
  </si>
  <si>
    <t>UNI-101095</t>
  </si>
  <si>
    <t>Насос верт. многоступенчатый MVH 12-18 (Qном 12м3, Hном 183м, DN50, 11 кВт)</t>
  </si>
  <si>
    <t>188 730.00 руб.</t>
  </si>
  <si>
    <t>UNI-101096</t>
  </si>
  <si>
    <t>Насос верт. многоступенчатый MVH 12-5 (Qном 12м3, Hном 50м, DN50, 3 кВт)</t>
  </si>
  <si>
    <t>88 222.00 руб.</t>
  </si>
  <si>
    <t>UNI-101097</t>
  </si>
  <si>
    <t>Насос верт. многоступенчатый MVH 12-8 (Qном 12м3, Hном 80м, DN50, 5,5 кВт)</t>
  </si>
  <si>
    <t>122 975.00 руб.</t>
  </si>
  <si>
    <t>UNI-101098</t>
  </si>
  <si>
    <t>Насос верт. многоступенчатый MVH 12-9 (Qном 12м3, Hном 91м, DN50, 5,5 кВт)</t>
  </si>
  <si>
    <t>125 398.00 руб.</t>
  </si>
  <si>
    <t>UNI-101099</t>
  </si>
  <si>
    <t>Насос верт. многоступенчатый MVH 2-11 (Qном 2м3, Hном 82м, DN25, 1,1 кВт)</t>
  </si>
  <si>
    <t>60 151.00 руб.</t>
  </si>
  <si>
    <t>UNI-101100</t>
  </si>
  <si>
    <t>Насос верт. многоступенчатый MVH 2-15 (Qном 2м3, Hном 112м, DN25, 1,5 кВт)</t>
  </si>
  <si>
    <t>69 074.00 руб.</t>
  </si>
  <si>
    <t>UNI-101101</t>
  </si>
  <si>
    <t>Насос верт. многоступенчатый MVH 2-22 (Qном 2м3, Hном 165м, DN25, 2,2 кВт)</t>
  </si>
  <si>
    <t>82 154.00 руб.</t>
  </si>
  <si>
    <t>UNI-101102</t>
  </si>
  <si>
    <t>Насос верт. многоступенчатый MVH 2-26 (Qном 2м3, Hном 198м, DN25, 3 кВт)</t>
  </si>
  <si>
    <t>95 434.00 руб.</t>
  </si>
  <si>
    <t>UNI-101103</t>
  </si>
  <si>
    <t>Насос верт. многоступенчатый MVH 2-7 (Qном 2м3, Hном 52м, DN25, 0,75 кВт)</t>
  </si>
  <si>
    <t>49 328.00 руб.</t>
  </si>
  <si>
    <t>UNI-101104</t>
  </si>
  <si>
    <t>Насос верт. многоступенчатый MVH 20-3 (Qном 20м3, Hном 35м, DN50, 4 кВт)</t>
  </si>
  <si>
    <t>90 154.00 руб.</t>
  </si>
  <si>
    <t>UNI-101105</t>
  </si>
  <si>
    <t>Насос верт. многоступенчатый MVH 20-5 (Qном 20м3, Hном 58м, DN50, 5,5 кВт)</t>
  </si>
  <si>
    <t>113 891.00 руб.</t>
  </si>
  <si>
    <t>UNI-101106</t>
  </si>
  <si>
    <t>Насос верт. многоступенчатый MVH 4-12 (Qном 4м3, Hном 95м, DN32, 2,2 кВт)</t>
  </si>
  <si>
    <t>70 292.00 руб.</t>
  </si>
  <si>
    <t>UNI-101107</t>
  </si>
  <si>
    <t>Насос верт. многоступенчатый MVH 4-16 (Qном 4м3, Hном 129м, DN32, 3 кВт)</t>
  </si>
  <si>
    <t>83 194.00 руб.</t>
  </si>
  <si>
    <t>UNI-101108</t>
  </si>
  <si>
    <t>Насос верт. многоступенчатый MVH 4-22 (Qном 4м3, Hном 178м, DN32, 4 кВт)</t>
  </si>
  <si>
    <t>101 660.00 руб.</t>
  </si>
  <si>
    <t>UNI-101109</t>
  </si>
  <si>
    <t>Насос верт. многоступенчатый MVH 4-4 (Qном 4м3, Hном 32м, DN32, 0,75 кВт)</t>
  </si>
  <si>
    <t>48 825.00 руб.</t>
  </si>
  <si>
    <t>UNI-101110</t>
  </si>
  <si>
    <t>Насос верт. многоступенчатый MVH 4-8 (Qном 4м3, Hном 64м, DN32, 1,5 кВт)</t>
  </si>
  <si>
    <t>61 138.00 руб.</t>
  </si>
  <si>
    <t>UNI-101111</t>
  </si>
  <si>
    <t>Насос верт. многоступенчатый MVH 8 -12 (Qном 8м3, Hном 111м, DN40, 4 кВт)</t>
  </si>
  <si>
    <t>106 814.00 руб.</t>
  </si>
  <si>
    <t>UNI-101112</t>
  </si>
  <si>
    <t>Насос верт. многоступенчатый MVH 8-16 (Qном 8м3, Hном 148м, DN40, 5,5 кВт)</t>
  </si>
  <si>
    <t>140 036.00 руб.</t>
  </si>
  <si>
    <t>UNI-101113</t>
  </si>
  <si>
    <t>Насос верт. многоступенчатый MVH 8-20 (Qном 8м3, Hном 186м, DN40, 7,5 кВт)</t>
  </si>
  <si>
    <t>161 408.00 руб.</t>
  </si>
  <si>
    <t>UNI-101114</t>
  </si>
  <si>
    <t>Насос верт. многоступенчатый MVH 8-4 (Qном 8м3, Hном 36м, DN40, 1,5 кВт)</t>
  </si>
  <si>
    <t>71 944.00 руб.</t>
  </si>
  <si>
    <t>UNI-101115</t>
  </si>
  <si>
    <t>Насос верт. многоступенчатый MVH 8-6 (Qном 8м3, Hном 54м, DN40, 2,2 кВт)</t>
  </si>
  <si>
    <t>78 934.00 руб.</t>
  </si>
  <si>
    <t>UNI-101116</t>
  </si>
  <si>
    <t>Насос верт. многоступенчатый MVH 8-8 (Qном 8м3, Hном 73м, DN40, 3 кВт)</t>
  </si>
  <si>
    <t>93 472.00 руб.</t>
  </si>
  <si>
    <t>UNI-101117</t>
  </si>
  <si>
    <t>Насос верт. многоступенчатый VM 12-3 (Qном 12м3/ч, Нном 23м, 1,5"x 1,25", 1,5кВт)</t>
  </si>
  <si>
    <t>23 823.00 руб.</t>
  </si>
  <si>
    <t>UNI-101118</t>
  </si>
  <si>
    <t>Насос верт. многоступенчатый VM 12-6 (Qном 12м3/ч, Нном 46м, 1,5"x 1,25", 3,0кВт)</t>
  </si>
  <si>
    <t>29 280.00 руб.</t>
  </si>
  <si>
    <t>UNI-101119</t>
  </si>
  <si>
    <t>Насос верт. многоступенчатый VM 2-11 (Qном 2м3/ч, Нном 89м, 1"x 1", 2,2кВт)</t>
  </si>
  <si>
    <t>26 311.00 руб.</t>
  </si>
  <si>
    <t>UNI-101120</t>
  </si>
  <si>
    <t>Насос верт. многоступенчатый VM 2-4 (Qном 2м3/ч, Нном 30м, 1"x 1", 0,75кВт)</t>
  </si>
  <si>
    <t>17 019.00 руб.</t>
  </si>
  <si>
    <t>UNI-101121</t>
  </si>
  <si>
    <t>Насос верт. многоступенчатый VM 2-5 (Qном 2м3/ч, Нном 38м, 1"x 1", 1,0кВт)</t>
  </si>
  <si>
    <t>18 502.00 руб.</t>
  </si>
  <si>
    <t>UNI-101122</t>
  </si>
  <si>
    <t>Насос верт. многоступенчатый VM 2-7 (Qном 2м3/ч, Нном 55м, 1"x 1", 1,1кВт)</t>
  </si>
  <si>
    <t>21 072.00 руб.</t>
  </si>
  <si>
    <t>UNI-101123</t>
  </si>
  <si>
    <t>Насос верт. многоступенчатый VM 2-8 (Qном 2м3/ч, Нном 68м, 1"x 1", 1,5кВт)</t>
  </si>
  <si>
    <t>22 874.00 руб.</t>
  </si>
  <si>
    <t>UNI-101124</t>
  </si>
  <si>
    <t>Насос верт. многоступенчатый VM 2-9 (Qном 2м3/ч, Нном 75м, 1"x 1", 1,5кВт)</t>
  </si>
  <si>
    <t>24 191.00 руб.</t>
  </si>
  <si>
    <t>UNI-101125</t>
  </si>
  <si>
    <t>Насос верт. многоступенчатый VM 4-5 (Qном 4м3/ч, Нном 42м, 1"x 1", 1,5кВт)</t>
  </si>
  <si>
    <t>19 934.00 руб.</t>
  </si>
  <si>
    <t>UNI-101126</t>
  </si>
  <si>
    <t>Насос верт. многоступенчатый VM 4-7 (Qном 4м3/ч, Нном 59м, 1"x 1", 2,2кВт)</t>
  </si>
  <si>
    <t>22 849.00 руб.</t>
  </si>
  <si>
    <t>UNI-101127</t>
  </si>
  <si>
    <t>Насос верт. многоступенчатый VM 4-8 (Qном 4м3/ч, Нном 67м, 1"x 1", 2,2кВт)</t>
  </si>
  <si>
    <t>24 159.00 руб.</t>
  </si>
  <si>
    <t>UNI-101128</t>
  </si>
  <si>
    <t>Насос верт. многоступенчатый VM 6-5 (Qном 6м3/ч, Нном 41м, 1,25"x 1,25", 2,2кВт)</t>
  </si>
  <si>
    <t>24 004.00 руб.</t>
  </si>
  <si>
    <t>UNI-101129</t>
  </si>
  <si>
    <t>Насос верт. многоступенчатый VM 6-7 (Qном 6м3/ч, Нном 57м, 1,25"x 1,25", 3,0кВт)</t>
  </si>
  <si>
    <t>26 420.00 руб.</t>
  </si>
  <si>
    <t>UNI-101130</t>
  </si>
  <si>
    <t>Насос верт. многоступенчатый VM 6-8 (Qном 6м3/ч, Нном 64м, 1,25"x 1,25", 3,0кВт)</t>
  </si>
  <si>
    <t>27 846.00 руб.</t>
  </si>
  <si>
    <t>UNI-101131</t>
  </si>
  <si>
    <t>Насос верт. многоступенчатый VM 8-3 (Qном 8м3/ч, Нном 21м, 1,5"x 1,25", 1,5кВт)</t>
  </si>
  <si>
    <t>22 140.00 руб.</t>
  </si>
  <si>
    <t>UNI-101132</t>
  </si>
  <si>
    <t>Насос верт. многоступенчатый VM 8-5 (Qном 8м3/ч, Нном 39м, 1,5"x 1,25", 2,2кВт)</t>
  </si>
  <si>
    <t>24 791.00 руб.</t>
  </si>
  <si>
    <t>UNI-101133</t>
  </si>
  <si>
    <t>Насос верт. многоступенчатый VM 8-6 (Qном 8м3/ч, Нном 47м, 1,5"x 1,25", 3,0кВт)</t>
  </si>
  <si>
    <t>26 974.00 руб.</t>
  </si>
  <si>
    <t>Многоступенчатые поверхностные насосы МН</t>
  </si>
  <si>
    <t>UNI-101036</t>
  </si>
  <si>
    <t>Многоступ. пов. насос MH - 1000 C</t>
  </si>
  <si>
    <t>31 117.00 руб.</t>
  </si>
  <si>
    <t>UNI-101037</t>
  </si>
  <si>
    <t>Многоступ. пов. насос MH - 200 A</t>
  </si>
  <si>
    <t>11 874.00 руб.</t>
  </si>
  <si>
    <t>UNI-101038</t>
  </si>
  <si>
    <t>Многоступ. пов. насос MH - 300 A</t>
  </si>
  <si>
    <t>UNI-101039</t>
  </si>
  <si>
    <t>Многоступ. пов. насос MH - 300 C</t>
  </si>
  <si>
    <t>20 115.00 руб.</t>
  </si>
  <si>
    <t>UNI-101040</t>
  </si>
  <si>
    <t>Многоступ. пов. насос MH - 400 A</t>
  </si>
  <si>
    <t>17 381.00 руб.</t>
  </si>
  <si>
    <t>UNI-101041</t>
  </si>
  <si>
    <t>Многоступ. пов. насос MH - 400 C</t>
  </si>
  <si>
    <t>23 797.00 руб.</t>
  </si>
  <si>
    <t>UNI-101042</t>
  </si>
  <si>
    <t>Многоступ. пов. насос MH - 500 A</t>
  </si>
  <si>
    <t>19 810.00 руб.</t>
  </si>
  <si>
    <t>UNI-101043</t>
  </si>
  <si>
    <t>Многоступ. пов. насос MH - 500 C</t>
  </si>
  <si>
    <t>25 267.00 руб.</t>
  </si>
  <si>
    <t>UNI-101044</t>
  </si>
  <si>
    <t>Многоступ. пов. насос MH - 600 C</t>
  </si>
  <si>
    <t>25 388.00 руб.</t>
  </si>
  <si>
    <t>UNI-101045</t>
  </si>
  <si>
    <t>Многоступ. пов. насос MH - 800 C</t>
  </si>
  <si>
    <t>28 281.00 руб.</t>
  </si>
  <si>
    <t>UNI-101046</t>
  </si>
  <si>
    <t>Многоступенчатый поверхностный насос MH-500C (садовый)</t>
  </si>
  <si>
    <t>15 177.00 руб.</t>
  </si>
  <si>
    <t>UNI-101047</t>
  </si>
  <si>
    <t>Многоступенчатый поверхностный насос MH-600C (садовый)</t>
  </si>
  <si>
    <t>15 916.00 руб.</t>
  </si>
  <si>
    <t>Поверхностные насосы JET, JS, JSW, DP</t>
  </si>
  <si>
    <t>UNI-101017</t>
  </si>
  <si>
    <t>Поверхностный насос ECO JET 100 LA</t>
  </si>
  <si>
    <t>9 816.00 руб.</t>
  </si>
  <si>
    <t>UNI-101018</t>
  </si>
  <si>
    <t>Поверхностный насос ECO JET 80 LA</t>
  </si>
  <si>
    <t>9 015.00 руб.</t>
  </si>
  <si>
    <t>UNI-101019</t>
  </si>
  <si>
    <t>Поверхностный насос JET 100 L</t>
  </si>
  <si>
    <t>11 534.00 руб.</t>
  </si>
  <si>
    <t>UNI-101020</t>
  </si>
  <si>
    <t>Поверхностный насос JET 100 S</t>
  </si>
  <si>
    <t>11 376.00 руб.</t>
  </si>
  <si>
    <t>UNI-101021</t>
  </si>
  <si>
    <t>Поверхностный насос JET 100 S садовый</t>
  </si>
  <si>
    <t>9 751.00 руб.</t>
  </si>
  <si>
    <t>UNI-101022</t>
  </si>
  <si>
    <t>Поверхностный насос JET 110 L</t>
  </si>
  <si>
    <t>13 243.00 руб.</t>
  </si>
  <si>
    <t>UNI-101023</t>
  </si>
  <si>
    <t>Поверхностный насос JET 40 S</t>
  </si>
  <si>
    <t>7 891.00 руб.</t>
  </si>
  <si>
    <t>UNI-101024</t>
  </si>
  <si>
    <t>Поверхностный насос JET 60 S</t>
  </si>
  <si>
    <t>8 804.00 руб.</t>
  </si>
  <si>
    <t>UNI-101025</t>
  </si>
  <si>
    <t>Поверхностный насос JET 80 L</t>
  </si>
  <si>
    <t>10 951.00 руб.</t>
  </si>
  <si>
    <t>UNI-101026</t>
  </si>
  <si>
    <t>Поверхностный насос JET 80 S</t>
  </si>
  <si>
    <t>10 817.00 руб.</t>
  </si>
  <si>
    <t>UNI-101027</t>
  </si>
  <si>
    <t>Поверхностный насос JS 100</t>
  </si>
  <si>
    <t>12 376.00 руб.</t>
  </si>
  <si>
    <t>UNI-101028</t>
  </si>
  <si>
    <t>Поверхностный насос JS 60</t>
  </si>
  <si>
    <t>10 708.00 руб.</t>
  </si>
  <si>
    <t>UNI-101029</t>
  </si>
  <si>
    <t>Поверхностный насос JS 80</t>
  </si>
  <si>
    <t>11 860.00 руб.</t>
  </si>
  <si>
    <t>UNI-101030</t>
  </si>
  <si>
    <t>Поверхностный насос JS 80 садовый</t>
  </si>
  <si>
    <t>9 962.00 руб.</t>
  </si>
  <si>
    <t>UNI-101031</t>
  </si>
  <si>
    <t>Поверхностный насос JSW 55</t>
  </si>
  <si>
    <t>13 188.00 руб.</t>
  </si>
  <si>
    <t>UNI-101032</t>
  </si>
  <si>
    <t>Поверхностный насос с внешним эжектором DP-750</t>
  </si>
  <si>
    <t>19 485.00 руб.</t>
  </si>
  <si>
    <t>UNI-101033</t>
  </si>
  <si>
    <t>Центробежный поверхностный насос JS 100 (удлиненный эжектор)</t>
  </si>
  <si>
    <t>12 747.00 руб.</t>
  </si>
  <si>
    <t>UNI-101034</t>
  </si>
  <si>
    <t>Центробежный поверхностный насос JS 80 (удлиненный эжектор)</t>
  </si>
  <si>
    <t>12 216.00 руб.</t>
  </si>
  <si>
    <t>Поверхностные насосы с частотным преобразователем PSB, SmartFlow</t>
  </si>
  <si>
    <t>UNI-101135</t>
  </si>
  <si>
    <t>Насос с частотным преобразователем PSB 10-50</t>
  </si>
  <si>
    <t>79 349.00 руб.</t>
  </si>
  <si>
    <t>UNI-101136</t>
  </si>
  <si>
    <t>Насос с частотным преобразователем PSB 5-40</t>
  </si>
  <si>
    <t>49 570.00 руб.</t>
  </si>
  <si>
    <t>UNI-101137</t>
  </si>
  <si>
    <t>Насос с частотным преобразователем PSB 6-30</t>
  </si>
  <si>
    <t>Центробежные поверхностные насосы (консольные) CPM</t>
  </si>
  <si>
    <t>UNI-101001</t>
  </si>
  <si>
    <t>Поверхностный насос (консольный) CPM 1100</t>
  </si>
  <si>
    <t>14 507.00 руб.</t>
  </si>
  <si>
    <t>UNI-101002</t>
  </si>
  <si>
    <t>Поверхностный насос (консольный) CPM 1100D</t>
  </si>
  <si>
    <t>17 580.00 руб.</t>
  </si>
  <si>
    <t>UNI-101003</t>
  </si>
  <si>
    <t>Поверхностный насос (консольный) CPM 1100H</t>
  </si>
  <si>
    <t>14 604.00 руб.</t>
  </si>
  <si>
    <t>UNI-101004</t>
  </si>
  <si>
    <t>Поверхностный насос (консольный) CPM 1100Q</t>
  </si>
  <si>
    <t>17 299.00 руб.</t>
  </si>
  <si>
    <t>UNI-101005</t>
  </si>
  <si>
    <t>Поверхностный насос (консольный) CPM 1500D</t>
  </si>
  <si>
    <t>18 884.00 руб.</t>
  </si>
  <si>
    <t>UNI-101006</t>
  </si>
  <si>
    <t>Поверхностный насос (консольный) CPM 1500Q</t>
  </si>
  <si>
    <t>18 120.00 руб.</t>
  </si>
  <si>
    <t>UNI-101007</t>
  </si>
  <si>
    <t>Поверхностный насос (консольный) CPM 2200D</t>
  </si>
  <si>
    <t>20 113.00 руб.</t>
  </si>
  <si>
    <t>UNI-101008</t>
  </si>
  <si>
    <t>Поверхностный насос (консольный) CPM 2200Q</t>
  </si>
  <si>
    <t>18 973.00 руб.</t>
  </si>
  <si>
    <t>UNI-101009</t>
  </si>
  <si>
    <t>Поверхностный насос (консольный) CPM 3000Q</t>
  </si>
  <si>
    <t>30 114.00 руб.</t>
  </si>
  <si>
    <t>UNI-101010</t>
  </si>
  <si>
    <t>Поверхностный насос (консольный) CPM 750H</t>
  </si>
  <si>
    <t>9 993.00 руб.</t>
  </si>
  <si>
    <t>UNI-101011</t>
  </si>
  <si>
    <t>Поверхностный насос (консольный) CPM-130</t>
  </si>
  <si>
    <t>7 777.00 руб.</t>
  </si>
  <si>
    <t>UNI-101012</t>
  </si>
  <si>
    <t>Поверхностный насос (консольный) CPM-146</t>
  </si>
  <si>
    <t>UNI-101013</t>
  </si>
  <si>
    <t>Поверхностный насос (консольный) CPM-158</t>
  </si>
  <si>
    <t>11 538.00 руб.</t>
  </si>
  <si>
    <t>UNI-101014</t>
  </si>
  <si>
    <t>Поверхностный насос (консольный) CPM-180</t>
  </si>
  <si>
    <t>18 552.00 руб.</t>
  </si>
  <si>
    <t>UNI-101015</t>
  </si>
  <si>
    <t>Поверхностный насос (консольный) CPM-200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</si>
</sst>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958310</v>
      </c>
      <c r="C6" s="1" t="s">
        <v>14</v>
      </c>
      <c r="D6" s="1">
        <v>83861</v>
      </c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J6*4047.00</f>
        <v>0</v>
      </c>
      <c r="L6" s="5"/>
    </row>
    <row r="7" spans="1:12" outlineLevel="5">
      <c r="A7" s="1"/>
      <c r="B7" s="1">
        <v>958311</v>
      </c>
      <c r="C7" s="1" t="s">
        <v>18</v>
      </c>
      <c r="D7" s="1">
        <v>96432</v>
      </c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J7*5971.00</f>
        <v>0</v>
      </c>
      <c r="L7" s="5"/>
    </row>
    <row r="8" spans="1:12" outlineLevel="5">
      <c r="A8" s="1"/>
      <c r="B8" s="1">
        <v>958312</v>
      </c>
      <c r="C8" s="1" t="s">
        <v>21</v>
      </c>
      <c r="D8" s="1">
        <v>38873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J8*6530.00</f>
        <v>0</v>
      </c>
      <c r="L8" s="5"/>
    </row>
    <row r="9" spans="1:12" outlineLevel="3">
      <c r="A9" s="9" t="s">
        <v>24</v>
      </c>
      <c r="B9" s="9"/>
      <c r="C9" s="9"/>
      <c r="D9" s="9"/>
      <c r="E9" s="9"/>
      <c r="F9" s="9"/>
      <c r="G9" s="9"/>
      <c r="H9" s="9"/>
      <c r="I9" s="9"/>
      <c r="J9" s="9"/>
      <c r="K9" s="9"/>
      <c r="L9" s="5"/>
    </row>
    <row r="10" spans="1:12" outlineLevel="5">
      <c r="A10" s="1"/>
      <c r="B10" s="1">
        <v>958313</v>
      </c>
      <c r="C10" s="1" t="s">
        <v>25</v>
      </c>
      <c r="D10" s="1">
        <v>49952</v>
      </c>
      <c r="E10" s="2" t="s">
        <v>26</v>
      </c>
      <c r="F10" s="2" t="s">
        <v>27</v>
      </c>
      <c r="G10" s="2">
        <v>0</v>
      </c>
      <c r="H10" s="2">
        <v>0</v>
      </c>
      <c r="I10" s="1">
        <v>0</v>
      </c>
      <c r="J10" s="3" t="s">
        <v>17</v>
      </c>
      <c r="K10" s="2" t="str">
        <f>J10*56515.00</f>
        <v>0</v>
      </c>
      <c r="L10" s="5"/>
    </row>
    <row r="11" spans="1:12" outlineLevel="5">
      <c r="A11" s="1"/>
      <c r="B11" s="1">
        <v>958314</v>
      </c>
      <c r="C11" s="1" t="s">
        <v>28</v>
      </c>
      <c r="D11" s="1">
        <v>58998</v>
      </c>
      <c r="E11" s="2" t="s">
        <v>29</v>
      </c>
      <c r="F11" s="2" t="s">
        <v>30</v>
      </c>
      <c r="G11" s="2">
        <v>0</v>
      </c>
      <c r="H11" s="2">
        <v>0</v>
      </c>
      <c r="I11" s="1">
        <v>0</v>
      </c>
      <c r="J11" s="3" t="s">
        <v>17</v>
      </c>
      <c r="K11" s="2" t="str">
        <f>J11*60282.00</f>
        <v>0</v>
      </c>
      <c r="L11" s="5"/>
    </row>
    <row r="12" spans="1:12" outlineLevel="5">
      <c r="A12" s="1"/>
      <c r="B12" s="1">
        <v>958315</v>
      </c>
      <c r="C12" s="1" t="s">
        <v>31</v>
      </c>
      <c r="D12" s="1">
        <v>61494</v>
      </c>
      <c r="E12" s="2" t="s">
        <v>32</v>
      </c>
      <c r="F12" s="2" t="s">
        <v>33</v>
      </c>
      <c r="G12" s="2">
        <v>0</v>
      </c>
      <c r="H12" s="2">
        <v>0</v>
      </c>
      <c r="I12" s="1">
        <v>0</v>
      </c>
      <c r="J12" s="3" t="s">
        <v>17</v>
      </c>
      <c r="K12" s="2" t="str">
        <f>J12*83516.00</f>
        <v>0</v>
      </c>
      <c r="L12" s="5"/>
    </row>
    <row r="13" spans="1:12" outlineLevel="5">
      <c r="A13" s="1"/>
      <c r="B13" s="1">
        <v>958316</v>
      </c>
      <c r="C13" s="1" t="s">
        <v>34</v>
      </c>
      <c r="D13" s="1">
        <v>67280</v>
      </c>
      <c r="E13" s="2" t="s">
        <v>35</v>
      </c>
      <c r="F13" s="2" t="s">
        <v>36</v>
      </c>
      <c r="G13" s="2">
        <v>0</v>
      </c>
      <c r="H13" s="2">
        <v>0</v>
      </c>
      <c r="I13" s="1">
        <v>0</v>
      </c>
      <c r="J13" s="3" t="s">
        <v>17</v>
      </c>
      <c r="K13" s="2" t="str">
        <f>J13*98065.00</f>
        <v>0</v>
      </c>
      <c r="L13" s="5"/>
    </row>
    <row r="14" spans="1:12" outlineLevel="5">
      <c r="A14" s="1"/>
      <c r="B14" s="1">
        <v>958317</v>
      </c>
      <c r="C14" s="1" t="s">
        <v>37</v>
      </c>
      <c r="D14" s="1">
        <v>21631</v>
      </c>
      <c r="E14" s="2" t="s">
        <v>38</v>
      </c>
      <c r="F14" s="2" t="s">
        <v>39</v>
      </c>
      <c r="G14" s="2">
        <v>0</v>
      </c>
      <c r="H14" s="2">
        <v>0</v>
      </c>
      <c r="I14" s="1">
        <v>0</v>
      </c>
      <c r="J14" s="3" t="s">
        <v>17</v>
      </c>
      <c r="K14" s="2" t="str">
        <f>J14*78448.00</f>
        <v>0</v>
      </c>
      <c r="L14" s="5"/>
    </row>
    <row r="15" spans="1:12" outlineLevel="5">
      <c r="A15" s="1"/>
      <c r="B15" s="1">
        <v>958318</v>
      </c>
      <c r="C15" s="1" t="s">
        <v>40</v>
      </c>
      <c r="D15" s="1">
        <v>65372</v>
      </c>
      <c r="E15" s="2" t="s">
        <v>41</v>
      </c>
      <c r="F15" s="2" t="s">
        <v>42</v>
      </c>
      <c r="G15" s="2">
        <v>0</v>
      </c>
      <c r="H15" s="2">
        <v>0</v>
      </c>
      <c r="I15" s="1">
        <v>0</v>
      </c>
      <c r="J15" s="3" t="s">
        <v>17</v>
      </c>
      <c r="K15" s="2" t="str">
        <f>J15*96772.00</f>
        <v>0</v>
      </c>
      <c r="L15" s="5"/>
    </row>
    <row r="16" spans="1:12" outlineLevel="5">
      <c r="A16" s="1"/>
      <c r="B16" s="1">
        <v>958319</v>
      </c>
      <c r="C16" s="1" t="s">
        <v>43</v>
      </c>
      <c r="D16" s="1">
        <v>28803</v>
      </c>
      <c r="E16" s="2" t="s">
        <v>44</v>
      </c>
      <c r="F16" s="2" t="s">
        <v>45</v>
      </c>
      <c r="G16" s="2">
        <v>0</v>
      </c>
      <c r="H16" s="2">
        <v>0</v>
      </c>
      <c r="I16" s="1">
        <v>0</v>
      </c>
      <c r="J16" s="3" t="s">
        <v>17</v>
      </c>
      <c r="K16" s="2" t="str">
        <f>J16*103204.00</f>
        <v>0</v>
      </c>
      <c r="L16" s="5"/>
    </row>
    <row r="17" spans="1:12" outlineLevel="5">
      <c r="A17" s="1"/>
      <c r="B17" s="1">
        <v>958320</v>
      </c>
      <c r="C17" s="1" t="s">
        <v>46</v>
      </c>
      <c r="D17" s="1">
        <v>94418</v>
      </c>
      <c r="E17" s="2" t="s">
        <v>47</v>
      </c>
      <c r="F17" s="2" t="s">
        <v>48</v>
      </c>
      <c r="G17" s="2">
        <v>0</v>
      </c>
      <c r="H17" s="2">
        <v>0</v>
      </c>
      <c r="I17" s="1">
        <v>0</v>
      </c>
      <c r="J17" s="3" t="s">
        <v>17</v>
      </c>
      <c r="K17" s="2" t="str">
        <f>J17*86646.00</f>
        <v>0</v>
      </c>
      <c r="L17" s="5"/>
    </row>
    <row r="18" spans="1:12" outlineLevel="5">
      <c r="A18" s="1"/>
      <c r="B18" s="1">
        <v>958321</v>
      </c>
      <c r="C18" s="1" t="s">
        <v>49</v>
      </c>
      <c r="D18" s="1">
        <v>93555</v>
      </c>
      <c r="E18" s="2" t="s">
        <v>50</v>
      </c>
      <c r="F18" s="2" t="s">
        <v>51</v>
      </c>
      <c r="G18" s="2">
        <v>0</v>
      </c>
      <c r="H18" s="2">
        <v>0</v>
      </c>
      <c r="I18" s="1">
        <v>0</v>
      </c>
      <c r="J18" s="3" t="s">
        <v>17</v>
      </c>
      <c r="K18" s="2" t="str">
        <f>J18*93170.00</f>
        <v>0</v>
      </c>
      <c r="L18" s="5"/>
    </row>
    <row r="19" spans="1:12" outlineLevel="5">
      <c r="A19" s="1"/>
      <c r="B19" s="1">
        <v>958322</v>
      </c>
      <c r="C19" s="1" t="s">
        <v>52</v>
      </c>
      <c r="D19" s="1">
        <v>79325</v>
      </c>
      <c r="E19" s="2" t="s">
        <v>53</v>
      </c>
      <c r="F19" s="2" t="s">
        <v>54</v>
      </c>
      <c r="G19" s="2">
        <v>0</v>
      </c>
      <c r="H19" s="2">
        <v>0</v>
      </c>
      <c r="I19" s="1">
        <v>0</v>
      </c>
      <c r="J19" s="3" t="s">
        <v>17</v>
      </c>
      <c r="K19" s="2" t="str">
        <f>J19*102285.00</f>
        <v>0</v>
      </c>
      <c r="L19" s="5"/>
    </row>
    <row r="20" spans="1:12" outlineLevel="5">
      <c r="A20" s="1"/>
      <c r="B20" s="1">
        <v>958323</v>
      </c>
      <c r="C20" s="1" t="s">
        <v>55</v>
      </c>
      <c r="D20" s="1">
        <v>29068</v>
      </c>
      <c r="E20" s="2" t="s">
        <v>56</v>
      </c>
      <c r="F20" s="2" t="s">
        <v>57</v>
      </c>
      <c r="G20" s="2">
        <v>0</v>
      </c>
      <c r="H20" s="2">
        <v>0</v>
      </c>
      <c r="I20" s="1">
        <v>0</v>
      </c>
      <c r="J20" s="3" t="s">
        <v>17</v>
      </c>
      <c r="K20" s="2" t="str">
        <f>J20*115866.00</f>
        <v>0</v>
      </c>
      <c r="L20" s="5"/>
    </row>
    <row r="21" spans="1:12" outlineLevel="5">
      <c r="A21" s="1"/>
      <c r="B21" s="1">
        <v>958324</v>
      </c>
      <c r="C21" s="1" t="s">
        <v>58</v>
      </c>
      <c r="D21" s="1">
        <v>70324</v>
      </c>
      <c r="E21" s="2" t="s">
        <v>59</v>
      </c>
      <c r="F21" s="2" t="s">
        <v>60</v>
      </c>
      <c r="G21" s="2">
        <v>0</v>
      </c>
      <c r="H21" s="2">
        <v>0</v>
      </c>
      <c r="I21" s="1">
        <v>0</v>
      </c>
      <c r="J21" s="3" t="s">
        <v>17</v>
      </c>
      <c r="K21" s="2" t="str">
        <f>J21*33870.00</f>
        <v>0</v>
      </c>
      <c r="L21" s="5"/>
    </row>
    <row r="22" spans="1:12" outlineLevel="5">
      <c r="A22" s="1"/>
      <c r="B22" s="1">
        <v>958325</v>
      </c>
      <c r="C22" s="1" t="s">
        <v>61</v>
      </c>
      <c r="D22" s="1">
        <v>41814</v>
      </c>
      <c r="E22" s="2" t="s">
        <v>62</v>
      </c>
      <c r="F22" s="2" t="s">
        <v>63</v>
      </c>
      <c r="G22" s="2">
        <v>0</v>
      </c>
      <c r="H22" s="2">
        <v>0</v>
      </c>
      <c r="I22" s="1">
        <v>0</v>
      </c>
      <c r="J22" s="3" t="s">
        <v>17</v>
      </c>
      <c r="K22" s="2" t="str">
        <f>J22*36035.00</f>
        <v>0</v>
      </c>
      <c r="L22" s="5"/>
    </row>
    <row r="23" spans="1:12" outlineLevel="5">
      <c r="A23" s="1"/>
      <c r="B23" s="1">
        <v>958326</v>
      </c>
      <c r="C23" s="1" t="s">
        <v>64</v>
      </c>
      <c r="D23" s="1">
        <v>90343</v>
      </c>
      <c r="E23" s="2" t="s">
        <v>65</v>
      </c>
      <c r="F23" s="2" t="s">
        <v>66</v>
      </c>
      <c r="G23" s="2">
        <v>0</v>
      </c>
      <c r="H23" s="2">
        <v>0</v>
      </c>
      <c r="I23" s="1">
        <v>0</v>
      </c>
      <c r="J23" s="3" t="s">
        <v>17</v>
      </c>
      <c r="K23" s="2" t="str">
        <f>J23*40404.00</f>
        <v>0</v>
      </c>
      <c r="L23" s="5"/>
    </row>
    <row r="24" spans="1:12" outlineLevel="5">
      <c r="A24" s="1"/>
      <c r="B24" s="1">
        <v>958327</v>
      </c>
      <c r="C24" s="1" t="s">
        <v>67</v>
      </c>
      <c r="D24" s="1">
        <v>24727</v>
      </c>
      <c r="E24" s="2" t="s">
        <v>68</v>
      </c>
      <c r="F24" s="2" t="s">
        <v>69</v>
      </c>
      <c r="G24" s="2">
        <v>0</v>
      </c>
      <c r="H24" s="2">
        <v>0</v>
      </c>
      <c r="I24" s="1">
        <v>0</v>
      </c>
      <c r="J24" s="3" t="s">
        <v>17</v>
      </c>
      <c r="K24" s="2" t="str">
        <f>J24*49814.00</f>
        <v>0</v>
      </c>
      <c r="L24" s="5"/>
    </row>
    <row r="25" spans="1:12" outlineLevel="5">
      <c r="A25" s="1"/>
      <c r="B25" s="1">
        <v>958328</v>
      </c>
      <c r="C25" s="1" t="s">
        <v>70</v>
      </c>
      <c r="D25" s="1">
        <v>83534</v>
      </c>
      <c r="E25" s="2" t="s">
        <v>71</v>
      </c>
      <c r="F25" s="2" t="s">
        <v>72</v>
      </c>
      <c r="G25" s="2">
        <v>0</v>
      </c>
      <c r="H25" s="2">
        <v>0</v>
      </c>
      <c r="I25" s="1">
        <v>0</v>
      </c>
      <c r="J25" s="3" t="s">
        <v>17</v>
      </c>
      <c r="K25" s="2" t="str">
        <f>J25*53025.00</f>
        <v>0</v>
      </c>
      <c r="L25" s="5"/>
    </row>
    <row r="26" spans="1:12" outlineLevel="5">
      <c r="A26" s="1"/>
      <c r="B26" s="1">
        <v>958329</v>
      </c>
      <c r="C26" s="1" t="s">
        <v>73</v>
      </c>
      <c r="D26" s="1">
        <v>63411</v>
      </c>
      <c r="E26" s="2" t="s">
        <v>74</v>
      </c>
      <c r="F26" s="2" t="s">
        <v>75</v>
      </c>
      <c r="G26" s="2">
        <v>0</v>
      </c>
      <c r="H26" s="2">
        <v>0</v>
      </c>
      <c r="I26" s="1">
        <v>0</v>
      </c>
      <c r="J26" s="3" t="s">
        <v>17</v>
      </c>
      <c r="K26" s="2" t="str">
        <f>J26*32564.00</f>
        <v>0</v>
      </c>
      <c r="L26" s="5"/>
    </row>
    <row r="27" spans="1:12" outlineLevel="5">
      <c r="A27" s="1"/>
      <c r="B27" s="1">
        <v>958330</v>
      </c>
      <c r="C27" s="1" t="s">
        <v>76</v>
      </c>
      <c r="D27" s="1">
        <v>54591</v>
      </c>
      <c r="E27" s="2" t="s">
        <v>77</v>
      </c>
      <c r="F27" s="2" t="s">
        <v>78</v>
      </c>
      <c r="G27" s="2">
        <v>0</v>
      </c>
      <c r="H27" s="2">
        <v>0</v>
      </c>
      <c r="I27" s="1">
        <v>0</v>
      </c>
      <c r="J27" s="3" t="s">
        <v>17</v>
      </c>
      <c r="K27" s="2" t="str">
        <f>J27*45259.00</f>
        <v>0</v>
      </c>
      <c r="L27" s="5"/>
    </row>
    <row r="28" spans="1:12" outlineLevel="5">
      <c r="A28" s="1"/>
      <c r="B28" s="1">
        <v>958331</v>
      </c>
      <c r="C28" s="1" t="s">
        <v>79</v>
      </c>
      <c r="D28" s="1">
        <v>49640</v>
      </c>
      <c r="E28" s="2" t="s">
        <v>80</v>
      </c>
      <c r="F28" s="2" t="s">
        <v>81</v>
      </c>
      <c r="G28" s="2">
        <v>0</v>
      </c>
      <c r="H28" s="2">
        <v>0</v>
      </c>
      <c r="I28" s="1">
        <v>0</v>
      </c>
      <c r="J28" s="3" t="s">
        <v>17</v>
      </c>
      <c r="K28" s="2" t="str">
        <f>J28*48322.00</f>
        <v>0</v>
      </c>
      <c r="L28" s="5"/>
    </row>
    <row r="29" spans="1:12" outlineLevel="5">
      <c r="A29" s="1"/>
      <c r="B29" s="1">
        <v>958332</v>
      </c>
      <c r="C29" s="1" t="s">
        <v>82</v>
      </c>
      <c r="D29" s="1">
        <v>85707</v>
      </c>
      <c r="E29" s="2" t="s">
        <v>83</v>
      </c>
      <c r="F29" s="2" t="s">
        <v>84</v>
      </c>
      <c r="G29" s="2">
        <v>0</v>
      </c>
      <c r="H29" s="2">
        <v>0</v>
      </c>
      <c r="I29" s="1">
        <v>0</v>
      </c>
      <c r="J29" s="3" t="s">
        <v>17</v>
      </c>
      <c r="K29" s="2" t="str">
        <f>J29*43991.00</f>
        <v>0</v>
      </c>
      <c r="L29" s="5"/>
    </row>
    <row r="30" spans="1:12" outlineLevel="5">
      <c r="A30" s="1"/>
      <c r="B30" s="1">
        <v>958333</v>
      </c>
      <c r="C30" s="1" t="s">
        <v>85</v>
      </c>
      <c r="D30" s="1">
        <v>17138</v>
      </c>
      <c r="E30" s="2" t="s">
        <v>86</v>
      </c>
      <c r="F30" s="2" t="s">
        <v>87</v>
      </c>
      <c r="G30" s="2">
        <v>0</v>
      </c>
      <c r="H30" s="2">
        <v>0</v>
      </c>
      <c r="I30" s="1">
        <v>0</v>
      </c>
      <c r="J30" s="3" t="s">
        <v>17</v>
      </c>
      <c r="K30" s="2" t="str">
        <f>J30*48920.00</f>
        <v>0</v>
      </c>
      <c r="L30" s="5"/>
    </row>
    <row r="31" spans="1:12" outlineLevel="5">
      <c r="A31" s="1"/>
      <c r="B31" s="1">
        <v>958334</v>
      </c>
      <c r="C31" s="1" t="s">
        <v>88</v>
      </c>
      <c r="D31" s="1">
        <v>56379</v>
      </c>
      <c r="E31" s="2" t="s">
        <v>89</v>
      </c>
      <c r="F31" s="2" t="s">
        <v>90</v>
      </c>
      <c r="G31" s="2">
        <v>0</v>
      </c>
      <c r="H31" s="2">
        <v>0</v>
      </c>
      <c r="I31" s="1">
        <v>0</v>
      </c>
      <c r="J31" s="3" t="s">
        <v>17</v>
      </c>
      <c r="K31" s="2" t="str">
        <f>J31*58853.00</f>
        <v>0</v>
      </c>
      <c r="L31" s="5"/>
    </row>
    <row r="32" spans="1:12" outlineLevel="5">
      <c r="A32" s="1"/>
      <c r="B32" s="1">
        <v>958335</v>
      </c>
      <c r="C32" s="1" t="s">
        <v>91</v>
      </c>
      <c r="D32" s="1">
        <v>51370</v>
      </c>
      <c r="E32" s="2" t="s">
        <v>92</v>
      </c>
      <c r="F32" s="2" t="s">
        <v>93</v>
      </c>
      <c r="G32" s="2">
        <v>0</v>
      </c>
      <c r="H32" s="2">
        <v>0</v>
      </c>
      <c r="I32" s="1">
        <v>0</v>
      </c>
      <c r="J32" s="3" t="s">
        <v>17</v>
      </c>
      <c r="K32" s="2" t="str">
        <f>J32*56313.00</f>
        <v>0</v>
      </c>
      <c r="L32" s="5"/>
    </row>
    <row r="33" spans="1:12" outlineLevel="5">
      <c r="A33" s="1"/>
      <c r="B33" s="1">
        <v>958336</v>
      </c>
      <c r="C33" s="1" t="s">
        <v>94</v>
      </c>
      <c r="D33" s="1">
        <v>67881</v>
      </c>
      <c r="E33" s="2" t="s">
        <v>95</v>
      </c>
      <c r="F33" s="2" t="s">
        <v>96</v>
      </c>
      <c r="G33" s="2">
        <v>0</v>
      </c>
      <c r="H33" s="2">
        <v>0</v>
      </c>
      <c r="I33" s="1">
        <v>0</v>
      </c>
      <c r="J33" s="3" t="s">
        <v>17</v>
      </c>
      <c r="K33" s="2" t="str">
        <f>J33*62513.00</f>
        <v>0</v>
      </c>
      <c r="L33" s="5"/>
    </row>
    <row r="34" spans="1:12" outlineLevel="5">
      <c r="A34" s="1"/>
      <c r="B34" s="1">
        <v>958337</v>
      </c>
      <c r="C34" s="1" t="s">
        <v>97</v>
      </c>
      <c r="D34" s="1">
        <v>29701</v>
      </c>
      <c r="E34" s="2" t="s">
        <v>98</v>
      </c>
      <c r="F34" s="2" t="s">
        <v>99</v>
      </c>
      <c r="G34" s="2">
        <v>0</v>
      </c>
      <c r="H34" s="2">
        <v>0</v>
      </c>
      <c r="I34" s="1">
        <v>0</v>
      </c>
      <c r="J34" s="3" t="s">
        <v>17</v>
      </c>
      <c r="K34" s="2" t="str">
        <f>J34*99253.00</f>
        <v>0</v>
      </c>
      <c r="L34" s="5"/>
    </row>
    <row r="35" spans="1:12" outlineLevel="3">
      <c r="A35" s="9" t="s">
        <v>100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5"/>
    </row>
    <row r="36" spans="1:12" outlineLevel="5">
      <c r="A36" s="1"/>
      <c r="B36" s="1">
        <v>958338</v>
      </c>
      <c r="C36" s="1" t="s">
        <v>101</v>
      </c>
      <c r="D36" s="1">
        <v>11931</v>
      </c>
      <c r="E36" s="2" t="s">
        <v>102</v>
      </c>
      <c r="F36" s="2" t="s">
        <v>103</v>
      </c>
      <c r="G36" s="2">
        <v>0</v>
      </c>
      <c r="H36" s="2">
        <v>0</v>
      </c>
      <c r="I36" s="1">
        <v>0</v>
      </c>
      <c r="J36" s="3" t="s">
        <v>17</v>
      </c>
      <c r="K36" s="2" t="str">
        <f>J36*24769.00</f>
        <v>0</v>
      </c>
      <c r="L36" s="5"/>
    </row>
    <row r="37" spans="1:12" outlineLevel="5">
      <c r="A37" s="1"/>
      <c r="B37" s="1">
        <v>958339</v>
      </c>
      <c r="C37" s="1" t="s">
        <v>104</v>
      </c>
      <c r="D37" s="1">
        <v>78851</v>
      </c>
      <c r="E37" s="2" t="s">
        <v>105</v>
      </c>
      <c r="F37" s="2" t="s">
        <v>106</v>
      </c>
      <c r="G37" s="2">
        <v>0</v>
      </c>
      <c r="H37" s="2">
        <v>0</v>
      </c>
      <c r="I37" s="1">
        <v>0</v>
      </c>
      <c r="J37" s="3" t="s">
        <v>17</v>
      </c>
      <c r="K37" s="2" t="str">
        <f>J37*46334.00</f>
        <v>0</v>
      </c>
      <c r="L37" s="5"/>
    </row>
    <row r="38" spans="1:12" outlineLevel="5">
      <c r="A38" s="1"/>
      <c r="B38" s="1">
        <v>958340</v>
      </c>
      <c r="C38" s="1" t="s">
        <v>107</v>
      </c>
      <c r="D38" s="1">
        <v>74789</v>
      </c>
      <c r="E38" s="2" t="s">
        <v>108</v>
      </c>
      <c r="F38" s="2" t="s">
        <v>109</v>
      </c>
      <c r="G38" s="2">
        <v>0</v>
      </c>
      <c r="H38" s="2">
        <v>0</v>
      </c>
      <c r="I38" s="1">
        <v>0</v>
      </c>
      <c r="J38" s="3" t="s">
        <v>17</v>
      </c>
      <c r="K38" s="2" t="str">
        <f>J38*48951.00</f>
        <v>0</v>
      </c>
      <c r="L38" s="5"/>
    </row>
    <row r="39" spans="1:12" outlineLevel="5">
      <c r="A39" s="1"/>
      <c r="B39" s="1">
        <v>958341</v>
      </c>
      <c r="C39" s="1" t="s">
        <v>110</v>
      </c>
      <c r="D39" s="1">
        <v>22149</v>
      </c>
      <c r="E39" s="2" t="s">
        <v>111</v>
      </c>
      <c r="F39" s="2" t="s">
        <v>112</v>
      </c>
      <c r="G39" s="2">
        <v>0</v>
      </c>
      <c r="H39" s="2">
        <v>0</v>
      </c>
      <c r="I39" s="1">
        <v>0</v>
      </c>
      <c r="J39" s="3" t="s">
        <v>17</v>
      </c>
      <c r="K39" s="2" t="str">
        <f>J39*26031.00</f>
        <v>0</v>
      </c>
      <c r="L39" s="5"/>
    </row>
    <row r="40" spans="1:12" outlineLevel="5">
      <c r="A40" s="1"/>
      <c r="B40" s="1">
        <v>958342</v>
      </c>
      <c r="C40" s="1" t="s">
        <v>113</v>
      </c>
      <c r="D40" s="1">
        <v>77209</v>
      </c>
      <c r="E40" s="2" t="s">
        <v>114</v>
      </c>
      <c r="F40" s="2" t="s">
        <v>115</v>
      </c>
      <c r="G40" s="2">
        <v>0</v>
      </c>
      <c r="H40" s="2">
        <v>0</v>
      </c>
      <c r="I40" s="1">
        <v>0</v>
      </c>
      <c r="J40" s="3" t="s">
        <v>17</v>
      </c>
      <c r="K40" s="2" t="str">
        <f>J40*33856.00</f>
        <v>0</v>
      </c>
      <c r="L40" s="5"/>
    </row>
    <row r="41" spans="1:12" outlineLevel="5">
      <c r="A41" s="1"/>
      <c r="B41" s="1">
        <v>958343</v>
      </c>
      <c r="C41" s="1" t="s">
        <v>116</v>
      </c>
      <c r="D41" s="1">
        <v>57133</v>
      </c>
      <c r="E41" s="2" t="s">
        <v>117</v>
      </c>
      <c r="F41" s="2" t="s">
        <v>118</v>
      </c>
      <c r="G41" s="2">
        <v>0</v>
      </c>
      <c r="H41" s="2">
        <v>0</v>
      </c>
      <c r="I41" s="1">
        <v>0</v>
      </c>
      <c r="J41" s="3" t="s">
        <v>17</v>
      </c>
      <c r="K41" s="2" t="str">
        <f>J41*14576.00</f>
        <v>0</v>
      </c>
      <c r="L41" s="5"/>
    </row>
    <row r="42" spans="1:12" outlineLevel="5">
      <c r="A42" s="1"/>
      <c r="B42" s="1">
        <v>958344</v>
      </c>
      <c r="C42" s="1" t="s">
        <v>119</v>
      </c>
      <c r="D42" s="1">
        <v>89110</v>
      </c>
      <c r="E42" s="2" t="s">
        <v>120</v>
      </c>
      <c r="F42" s="2" t="s">
        <v>121</v>
      </c>
      <c r="G42" s="2">
        <v>0</v>
      </c>
      <c r="H42" s="2">
        <v>0</v>
      </c>
      <c r="I42" s="1">
        <v>0</v>
      </c>
      <c r="J42" s="3" t="s">
        <v>17</v>
      </c>
      <c r="K42" s="2" t="str">
        <f>J42*15549.00</f>
        <v>0</v>
      </c>
      <c r="L42" s="5"/>
    </row>
    <row r="43" spans="1:12" outlineLevel="5">
      <c r="A43" s="1"/>
      <c r="B43" s="1">
        <v>958345</v>
      </c>
      <c r="C43" s="1" t="s">
        <v>122</v>
      </c>
      <c r="D43" s="1">
        <v>88359</v>
      </c>
      <c r="E43" s="2" t="s">
        <v>123</v>
      </c>
      <c r="F43" s="2" t="s">
        <v>124</v>
      </c>
      <c r="G43" s="2">
        <v>0</v>
      </c>
      <c r="H43" s="2">
        <v>0</v>
      </c>
      <c r="I43" s="1">
        <v>0</v>
      </c>
      <c r="J43" s="3" t="s">
        <v>17</v>
      </c>
      <c r="K43" s="2" t="str">
        <f>J43*19315.00</f>
        <v>0</v>
      </c>
      <c r="L43" s="5"/>
    </row>
    <row r="44" spans="1:12" outlineLevel="5">
      <c r="A44" s="1"/>
      <c r="B44" s="1">
        <v>958346</v>
      </c>
      <c r="C44" s="1" t="s">
        <v>125</v>
      </c>
      <c r="D44" s="1">
        <v>93241</v>
      </c>
      <c r="E44" s="2" t="s">
        <v>126</v>
      </c>
      <c r="F44" s="2" t="s">
        <v>127</v>
      </c>
      <c r="G44" s="2">
        <v>0</v>
      </c>
      <c r="H44" s="2">
        <v>0</v>
      </c>
      <c r="I44" s="1">
        <v>0</v>
      </c>
      <c r="J44" s="3" t="s">
        <v>17</v>
      </c>
      <c r="K44" s="2" t="str">
        <f>J44*16830.00</f>
        <v>0</v>
      </c>
      <c r="L44" s="5"/>
    </row>
    <row r="45" spans="1:12" outlineLevel="5">
      <c r="A45" s="1"/>
      <c r="B45" s="1">
        <v>958347</v>
      </c>
      <c r="C45" s="1" t="s">
        <v>128</v>
      </c>
      <c r="D45" s="1">
        <v>46461</v>
      </c>
      <c r="E45" s="2" t="s">
        <v>129</v>
      </c>
      <c r="F45" s="2" t="s">
        <v>130</v>
      </c>
      <c r="G45" s="2">
        <v>0</v>
      </c>
      <c r="H45" s="2">
        <v>0</v>
      </c>
      <c r="I45" s="1">
        <v>0</v>
      </c>
      <c r="J45" s="3" t="s">
        <v>17</v>
      </c>
      <c r="K45" s="2" t="str">
        <f>J45*19958.00</f>
        <v>0</v>
      </c>
      <c r="L45" s="5"/>
    </row>
    <row r="46" spans="1:12" outlineLevel="5">
      <c r="A46" s="1"/>
      <c r="B46" s="1">
        <v>958348</v>
      </c>
      <c r="C46" s="1" t="s">
        <v>131</v>
      </c>
      <c r="D46" s="1">
        <v>17684</v>
      </c>
      <c r="E46" s="2" t="s">
        <v>132</v>
      </c>
      <c r="F46" s="2" t="s">
        <v>133</v>
      </c>
      <c r="G46" s="2">
        <v>0</v>
      </c>
      <c r="H46" s="2">
        <v>0</v>
      </c>
      <c r="I46" s="1">
        <v>0</v>
      </c>
      <c r="J46" s="3" t="s">
        <v>17</v>
      </c>
      <c r="K46" s="2" t="str">
        <f>J46*22601.00</f>
        <v>0</v>
      </c>
      <c r="L46" s="5"/>
    </row>
    <row r="47" spans="1:12" outlineLevel="5">
      <c r="A47" s="1"/>
      <c r="B47" s="1">
        <v>958349</v>
      </c>
      <c r="C47" s="1" t="s">
        <v>134</v>
      </c>
      <c r="D47" s="1">
        <v>38612</v>
      </c>
      <c r="E47" s="2" t="s">
        <v>135</v>
      </c>
      <c r="F47" s="2" t="s">
        <v>136</v>
      </c>
      <c r="G47" s="2">
        <v>0</v>
      </c>
      <c r="H47" s="2">
        <v>0</v>
      </c>
      <c r="I47" s="1">
        <v>0</v>
      </c>
      <c r="J47" s="3" t="s">
        <v>17</v>
      </c>
      <c r="K47" s="2" t="str">
        <f>J47*25421.00</f>
        <v>0</v>
      </c>
      <c r="L47" s="5"/>
    </row>
    <row r="48" spans="1:12" outlineLevel="3">
      <c r="A48" s="9" t="s">
        <v>137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5"/>
    </row>
    <row r="49" spans="1:12" outlineLevel="5">
      <c r="A49" s="1"/>
      <c r="B49" s="1">
        <v>958350</v>
      </c>
      <c r="C49" s="1" t="s">
        <v>138</v>
      </c>
      <c r="D49" s="1">
        <v>32510</v>
      </c>
      <c r="E49" s="2" t="s">
        <v>139</v>
      </c>
      <c r="F49" s="2" t="s">
        <v>140</v>
      </c>
      <c r="G49" s="2">
        <v>0</v>
      </c>
      <c r="H49" s="2">
        <v>0</v>
      </c>
      <c r="I49" s="1">
        <v>0</v>
      </c>
      <c r="J49" s="3" t="s">
        <v>17</v>
      </c>
      <c r="K49" s="2" t="str">
        <f>J49*42207.00</f>
        <v>0</v>
      </c>
      <c r="L49" s="5"/>
    </row>
    <row r="50" spans="1:12" outlineLevel="5">
      <c r="A50" s="1"/>
      <c r="B50" s="1">
        <v>958351</v>
      </c>
      <c r="C50" s="1" t="s">
        <v>141</v>
      </c>
      <c r="D50" s="1">
        <v>40022</v>
      </c>
      <c r="E50" s="2" t="s">
        <v>142</v>
      </c>
      <c r="F50" s="2" t="s">
        <v>143</v>
      </c>
      <c r="G50" s="2">
        <v>0</v>
      </c>
      <c r="H50" s="2">
        <v>0</v>
      </c>
      <c r="I50" s="1">
        <v>0</v>
      </c>
      <c r="J50" s="3" t="s">
        <v>17</v>
      </c>
      <c r="K50" s="2" t="str">
        <f>J50*52299.00</f>
        <v>0</v>
      </c>
      <c r="L50" s="5"/>
    </row>
    <row r="51" spans="1:12" outlineLevel="5">
      <c r="A51" s="1"/>
      <c r="B51" s="1">
        <v>958352</v>
      </c>
      <c r="C51" s="1" t="s">
        <v>144</v>
      </c>
      <c r="D51" s="1">
        <v>21883</v>
      </c>
      <c r="E51" s="2" t="s">
        <v>145</v>
      </c>
      <c r="F51" s="2" t="s">
        <v>146</v>
      </c>
      <c r="G51" s="2">
        <v>0</v>
      </c>
      <c r="H51" s="2">
        <v>0</v>
      </c>
      <c r="I51" s="1">
        <v>0</v>
      </c>
      <c r="J51" s="3" t="s">
        <v>17</v>
      </c>
      <c r="K51" s="2" t="str">
        <f>J51*135133.00</f>
        <v>0</v>
      </c>
      <c r="L51" s="5"/>
    </row>
    <row r="52" spans="1:12" outlineLevel="5">
      <c r="A52" s="1"/>
      <c r="B52" s="1">
        <v>958353</v>
      </c>
      <c r="C52" s="1" t="s">
        <v>147</v>
      </c>
      <c r="D52" s="1">
        <v>90884</v>
      </c>
      <c r="E52" s="2" t="s">
        <v>148</v>
      </c>
      <c r="F52" s="2" t="s">
        <v>149</v>
      </c>
      <c r="G52" s="2">
        <v>0</v>
      </c>
      <c r="H52" s="2">
        <v>0</v>
      </c>
      <c r="I52" s="1">
        <v>0</v>
      </c>
      <c r="J52" s="3" t="s">
        <v>17</v>
      </c>
      <c r="K52" s="2" t="str">
        <f>J52*188730.00</f>
        <v>0</v>
      </c>
      <c r="L52" s="5"/>
    </row>
    <row r="53" spans="1:12" outlineLevel="5">
      <c r="A53" s="1"/>
      <c r="B53" s="1">
        <v>958354</v>
      </c>
      <c r="C53" s="1" t="s">
        <v>150</v>
      </c>
      <c r="D53" s="1">
        <v>53086</v>
      </c>
      <c r="E53" s="2" t="s">
        <v>151</v>
      </c>
      <c r="F53" s="2" t="s">
        <v>152</v>
      </c>
      <c r="G53" s="2">
        <v>0</v>
      </c>
      <c r="H53" s="2">
        <v>0</v>
      </c>
      <c r="I53" s="1">
        <v>0</v>
      </c>
      <c r="J53" s="3" t="s">
        <v>17</v>
      </c>
      <c r="K53" s="2" t="str">
        <f>J53*88222.00</f>
        <v>0</v>
      </c>
      <c r="L53" s="5"/>
    </row>
    <row r="54" spans="1:12" outlineLevel="5">
      <c r="A54" s="1"/>
      <c r="B54" s="1">
        <v>958355</v>
      </c>
      <c r="C54" s="1" t="s">
        <v>153</v>
      </c>
      <c r="D54" s="1">
        <v>66150</v>
      </c>
      <c r="E54" s="2" t="s">
        <v>154</v>
      </c>
      <c r="F54" s="2" t="s">
        <v>155</v>
      </c>
      <c r="G54" s="2">
        <v>0</v>
      </c>
      <c r="H54" s="2">
        <v>0</v>
      </c>
      <c r="I54" s="1">
        <v>0</v>
      </c>
      <c r="J54" s="3" t="s">
        <v>17</v>
      </c>
      <c r="K54" s="2" t="str">
        <f>J54*122975.00</f>
        <v>0</v>
      </c>
      <c r="L54" s="5"/>
    </row>
    <row r="55" spans="1:12" outlineLevel="5">
      <c r="A55" s="1"/>
      <c r="B55" s="1">
        <v>958356</v>
      </c>
      <c r="C55" s="1" t="s">
        <v>156</v>
      </c>
      <c r="D55" s="1">
        <v>63835</v>
      </c>
      <c r="E55" s="2" t="s">
        <v>157</v>
      </c>
      <c r="F55" s="2" t="s">
        <v>158</v>
      </c>
      <c r="G55" s="2">
        <v>0</v>
      </c>
      <c r="H55" s="2">
        <v>0</v>
      </c>
      <c r="I55" s="1">
        <v>0</v>
      </c>
      <c r="J55" s="3" t="s">
        <v>17</v>
      </c>
      <c r="K55" s="2" t="str">
        <f>J55*125398.00</f>
        <v>0</v>
      </c>
      <c r="L55" s="5"/>
    </row>
    <row r="56" spans="1:12" outlineLevel="5">
      <c r="A56" s="1"/>
      <c r="B56" s="1">
        <v>958357</v>
      </c>
      <c r="C56" s="1" t="s">
        <v>159</v>
      </c>
      <c r="D56" s="1">
        <v>96401</v>
      </c>
      <c r="E56" s="2" t="s">
        <v>160</v>
      </c>
      <c r="F56" s="2" t="s">
        <v>161</v>
      </c>
      <c r="G56" s="2">
        <v>0</v>
      </c>
      <c r="H56" s="2">
        <v>0</v>
      </c>
      <c r="I56" s="1">
        <v>0</v>
      </c>
      <c r="J56" s="3" t="s">
        <v>17</v>
      </c>
      <c r="K56" s="2" t="str">
        <f>J56*60151.00</f>
        <v>0</v>
      </c>
      <c r="L56" s="5"/>
    </row>
    <row r="57" spans="1:12" outlineLevel="5">
      <c r="A57" s="1"/>
      <c r="B57" s="1">
        <v>958358</v>
      </c>
      <c r="C57" s="1" t="s">
        <v>162</v>
      </c>
      <c r="D57" s="1">
        <v>20932</v>
      </c>
      <c r="E57" s="2" t="s">
        <v>163</v>
      </c>
      <c r="F57" s="2" t="s">
        <v>164</v>
      </c>
      <c r="G57" s="2">
        <v>0</v>
      </c>
      <c r="H57" s="2">
        <v>0</v>
      </c>
      <c r="I57" s="1">
        <v>0</v>
      </c>
      <c r="J57" s="3" t="s">
        <v>17</v>
      </c>
      <c r="K57" s="2" t="str">
        <f>J57*69074.00</f>
        <v>0</v>
      </c>
      <c r="L57" s="5"/>
    </row>
    <row r="58" spans="1:12" outlineLevel="5">
      <c r="A58" s="1"/>
      <c r="B58" s="1">
        <v>958359</v>
      </c>
      <c r="C58" s="1" t="s">
        <v>165</v>
      </c>
      <c r="D58" s="1">
        <v>49175</v>
      </c>
      <c r="E58" s="2" t="s">
        <v>166</v>
      </c>
      <c r="F58" s="2" t="s">
        <v>167</v>
      </c>
      <c r="G58" s="2">
        <v>0</v>
      </c>
      <c r="H58" s="2">
        <v>0</v>
      </c>
      <c r="I58" s="1">
        <v>0</v>
      </c>
      <c r="J58" s="3" t="s">
        <v>17</v>
      </c>
      <c r="K58" s="2" t="str">
        <f>J58*82154.00</f>
        <v>0</v>
      </c>
      <c r="L58" s="5"/>
    </row>
    <row r="59" spans="1:12" outlineLevel="5">
      <c r="A59" s="1"/>
      <c r="B59" s="1">
        <v>958360</v>
      </c>
      <c r="C59" s="1" t="s">
        <v>168</v>
      </c>
      <c r="D59" s="1">
        <v>44433</v>
      </c>
      <c r="E59" s="2" t="s">
        <v>169</v>
      </c>
      <c r="F59" s="2" t="s">
        <v>170</v>
      </c>
      <c r="G59" s="2">
        <v>0</v>
      </c>
      <c r="H59" s="2">
        <v>0</v>
      </c>
      <c r="I59" s="1">
        <v>0</v>
      </c>
      <c r="J59" s="3" t="s">
        <v>17</v>
      </c>
      <c r="K59" s="2" t="str">
        <f>J59*95434.00</f>
        <v>0</v>
      </c>
      <c r="L59" s="5"/>
    </row>
    <row r="60" spans="1:12" outlineLevel="5">
      <c r="A60" s="1"/>
      <c r="B60" s="1">
        <v>958361</v>
      </c>
      <c r="C60" s="1" t="s">
        <v>171</v>
      </c>
      <c r="D60" s="1">
        <v>67193</v>
      </c>
      <c r="E60" s="2" t="s">
        <v>172</v>
      </c>
      <c r="F60" s="2" t="s">
        <v>173</v>
      </c>
      <c r="G60" s="2">
        <v>0</v>
      </c>
      <c r="H60" s="2">
        <v>0</v>
      </c>
      <c r="I60" s="1">
        <v>0</v>
      </c>
      <c r="J60" s="3" t="s">
        <v>17</v>
      </c>
      <c r="K60" s="2" t="str">
        <f>J60*49328.00</f>
        <v>0</v>
      </c>
      <c r="L60" s="5"/>
    </row>
    <row r="61" spans="1:12" outlineLevel="5">
      <c r="A61" s="1"/>
      <c r="B61" s="1">
        <v>958362</v>
      </c>
      <c r="C61" s="1" t="s">
        <v>174</v>
      </c>
      <c r="D61" s="1">
        <v>90849</v>
      </c>
      <c r="E61" s="2" t="s">
        <v>175</v>
      </c>
      <c r="F61" s="2" t="s">
        <v>176</v>
      </c>
      <c r="G61" s="2">
        <v>0</v>
      </c>
      <c r="H61" s="2">
        <v>0</v>
      </c>
      <c r="I61" s="1">
        <v>0</v>
      </c>
      <c r="J61" s="3" t="s">
        <v>17</v>
      </c>
      <c r="K61" s="2" t="str">
        <f>J61*90154.00</f>
        <v>0</v>
      </c>
      <c r="L61" s="5"/>
    </row>
    <row r="62" spans="1:12" outlineLevel="5">
      <c r="A62" s="1"/>
      <c r="B62" s="1">
        <v>958363</v>
      </c>
      <c r="C62" s="1" t="s">
        <v>177</v>
      </c>
      <c r="D62" s="1">
        <v>87153</v>
      </c>
      <c r="E62" s="2" t="s">
        <v>178</v>
      </c>
      <c r="F62" s="2" t="s">
        <v>179</v>
      </c>
      <c r="G62" s="2">
        <v>0</v>
      </c>
      <c r="H62" s="2">
        <v>0</v>
      </c>
      <c r="I62" s="1">
        <v>0</v>
      </c>
      <c r="J62" s="3" t="s">
        <v>17</v>
      </c>
      <c r="K62" s="2" t="str">
        <f>J62*113891.00</f>
        <v>0</v>
      </c>
      <c r="L62" s="5"/>
    </row>
    <row r="63" spans="1:12" outlineLevel="5">
      <c r="A63" s="1"/>
      <c r="B63" s="1">
        <v>958364</v>
      </c>
      <c r="C63" s="1" t="s">
        <v>180</v>
      </c>
      <c r="D63" s="1">
        <v>32556</v>
      </c>
      <c r="E63" s="2" t="s">
        <v>181</v>
      </c>
      <c r="F63" s="2" t="s">
        <v>182</v>
      </c>
      <c r="G63" s="2">
        <v>0</v>
      </c>
      <c r="H63" s="2">
        <v>0</v>
      </c>
      <c r="I63" s="1">
        <v>0</v>
      </c>
      <c r="J63" s="3" t="s">
        <v>17</v>
      </c>
      <c r="K63" s="2" t="str">
        <f>J63*70292.00</f>
        <v>0</v>
      </c>
      <c r="L63" s="5"/>
    </row>
    <row r="64" spans="1:12" outlineLevel="5">
      <c r="A64" s="1"/>
      <c r="B64" s="1">
        <v>958365</v>
      </c>
      <c r="C64" s="1" t="s">
        <v>183</v>
      </c>
      <c r="D64" s="1">
        <v>84803</v>
      </c>
      <c r="E64" s="2" t="s">
        <v>184</v>
      </c>
      <c r="F64" s="2" t="s">
        <v>185</v>
      </c>
      <c r="G64" s="2">
        <v>0</v>
      </c>
      <c r="H64" s="2">
        <v>0</v>
      </c>
      <c r="I64" s="1">
        <v>0</v>
      </c>
      <c r="J64" s="3" t="s">
        <v>17</v>
      </c>
      <c r="K64" s="2" t="str">
        <f>J64*83194.00</f>
        <v>0</v>
      </c>
      <c r="L64" s="5"/>
    </row>
    <row r="65" spans="1:12" outlineLevel="5">
      <c r="A65" s="1"/>
      <c r="B65" s="1">
        <v>958366</v>
      </c>
      <c r="C65" s="1" t="s">
        <v>186</v>
      </c>
      <c r="D65" s="1">
        <v>99081</v>
      </c>
      <c r="E65" s="2" t="s">
        <v>187</v>
      </c>
      <c r="F65" s="2" t="s">
        <v>188</v>
      </c>
      <c r="G65" s="2">
        <v>0</v>
      </c>
      <c r="H65" s="2">
        <v>0</v>
      </c>
      <c r="I65" s="1">
        <v>0</v>
      </c>
      <c r="J65" s="3" t="s">
        <v>17</v>
      </c>
      <c r="K65" s="2" t="str">
        <f>J65*101660.00</f>
        <v>0</v>
      </c>
      <c r="L65" s="5"/>
    </row>
    <row r="66" spans="1:12" outlineLevel="5">
      <c r="A66" s="1"/>
      <c r="B66" s="1">
        <v>958367</v>
      </c>
      <c r="C66" s="1" t="s">
        <v>189</v>
      </c>
      <c r="D66" s="1">
        <v>86720</v>
      </c>
      <c r="E66" s="2" t="s">
        <v>190</v>
      </c>
      <c r="F66" s="2" t="s">
        <v>191</v>
      </c>
      <c r="G66" s="2">
        <v>0</v>
      </c>
      <c r="H66" s="2">
        <v>0</v>
      </c>
      <c r="I66" s="1">
        <v>0</v>
      </c>
      <c r="J66" s="3" t="s">
        <v>17</v>
      </c>
      <c r="K66" s="2" t="str">
        <f>J66*48825.00</f>
        <v>0</v>
      </c>
      <c r="L66" s="5"/>
    </row>
    <row r="67" spans="1:12" outlineLevel="5">
      <c r="A67" s="1"/>
      <c r="B67" s="1">
        <v>958368</v>
      </c>
      <c r="C67" s="1" t="s">
        <v>192</v>
      </c>
      <c r="D67" s="1">
        <v>38064</v>
      </c>
      <c r="E67" s="2" t="s">
        <v>193</v>
      </c>
      <c r="F67" s="2" t="s">
        <v>194</v>
      </c>
      <c r="G67" s="2">
        <v>0</v>
      </c>
      <c r="H67" s="2">
        <v>0</v>
      </c>
      <c r="I67" s="1">
        <v>0</v>
      </c>
      <c r="J67" s="3" t="s">
        <v>17</v>
      </c>
      <c r="K67" s="2" t="str">
        <f>J67*61138.00</f>
        <v>0</v>
      </c>
      <c r="L67" s="5"/>
    </row>
    <row r="68" spans="1:12" outlineLevel="5">
      <c r="A68" s="1"/>
      <c r="B68" s="1">
        <v>958369</v>
      </c>
      <c r="C68" s="1" t="s">
        <v>195</v>
      </c>
      <c r="D68" s="1">
        <v>87367</v>
      </c>
      <c r="E68" s="2" t="s">
        <v>196</v>
      </c>
      <c r="F68" s="2" t="s">
        <v>197</v>
      </c>
      <c r="G68" s="2">
        <v>0</v>
      </c>
      <c r="H68" s="2">
        <v>0</v>
      </c>
      <c r="I68" s="1">
        <v>0</v>
      </c>
      <c r="J68" s="3" t="s">
        <v>17</v>
      </c>
      <c r="K68" s="2" t="str">
        <f>J68*106814.00</f>
        <v>0</v>
      </c>
      <c r="L68" s="5"/>
    </row>
    <row r="69" spans="1:12" outlineLevel="5">
      <c r="A69" s="1"/>
      <c r="B69" s="1">
        <v>958370</v>
      </c>
      <c r="C69" s="1" t="s">
        <v>198</v>
      </c>
      <c r="D69" s="1">
        <v>11988</v>
      </c>
      <c r="E69" s="2" t="s">
        <v>199</v>
      </c>
      <c r="F69" s="2" t="s">
        <v>200</v>
      </c>
      <c r="G69" s="2">
        <v>0</v>
      </c>
      <c r="H69" s="2">
        <v>0</v>
      </c>
      <c r="I69" s="1">
        <v>0</v>
      </c>
      <c r="J69" s="3" t="s">
        <v>17</v>
      </c>
      <c r="K69" s="2" t="str">
        <f>J69*140036.00</f>
        <v>0</v>
      </c>
      <c r="L69" s="5"/>
    </row>
    <row r="70" spans="1:12" outlineLevel="5">
      <c r="A70" s="1"/>
      <c r="B70" s="1">
        <v>958371</v>
      </c>
      <c r="C70" s="1" t="s">
        <v>201</v>
      </c>
      <c r="D70" s="1">
        <v>87709</v>
      </c>
      <c r="E70" s="2" t="s">
        <v>202</v>
      </c>
      <c r="F70" s="2" t="s">
        <v>203</v>
      </c>
      <c r="G70" s="2">
        <v>0</v>
      </c>
      <c r="H70" s="2">
        <v>0</v>
      </c>
      <c r="I70" s="1">
        <v>0</v>
      </c>
      <c r="J70" s="3" t="s">
        <v>17</v>
      </c>
      <c r="K70" s="2" t="str">
        <f>J70*161408.00</f>
        <v>0</v>
      </c>
      <c r="L70" s="5"/>
    </row>
    <row r="71" spans="1:12" outlineLevel="5">
      <c r="A71" s="1"/>
      <c r="B71" s="1">
        <v>958372</v>
      </c>
      <c r="C71" s="1" t="s">
        <v>204</v>
      </c>
      <c r="D71" s="1">
        <v>54268</v>
      </c>
      <c r="E71" s="2" t="s">
        <v>205</v>
      </c>
      <c r="F71" s="2" t="s">
        <v>206</v>
      </c>
      <c r="G71" s="2">
        <v>0</v>
      </c>
      <c r="H71" s="2">
        <v>0</v>
      </c>
      <c r="I71" s="1">
        <v>0</v>
      </c>
      <c r="J71" s="3" t="s">
        <v>17</v>
      </c>
      <c r="K71" s="2" t="str">
        <f>J71*71944.00</f>
        <v>0</v>
      </c>
      <c r="L71" s="5"/>
    </row>
    <row r="72" spans="1:12" outlineLevel="5">
      <c r="A72" s="1"/>
      <c r="B72" s="1">
        <v>958373</v>
      </c>
      <c r="C72" s="1" t="s">
        <v>207</v>
      </c>
      <c r="D72" s="1">
        <v>61344</v>
      </c>
      <c r="E72" s="2" t="s">
        <v>208</v>
      </c>
      <c r="F72" s="2" t="s">
        <v>209</v>
      </c>
      <c r="G72" s="2">
        <v>0</v>
      </c>
      <c r="H72" s="2">
        <v>0</v>
      </c>
      <c r="I72" s="1">
        <v>0</v>
      </c>
      <c r="J72" s="3" t="s">
        <v>17</v>
      </c>
      <c r="K72" s="2" t="str">
        <f>J72*78934.00</f>
        <v>0</v>
      </c>
      <c r="L72" s="5"/>
    </row>
    <row r="73" spans="1:12" outlineLevel="5">
      <c r="A73" s="1"/>
      <c r="B73" s="1">
        <v>958374</v>
      </c>
      <c r="C73" s="1" t="s">
        <v>210</v>
      </c>
      <c r="D73" s="1">
        <v>82776</v>
      </c>
      <c r="E73" s="2" t="s">
        <v>211</v>
      </c>
      <c r="F73" s="2" t="s">
        <v>212</v>
      </c>
      <c r="G73" s="2">
        <v>0</v>
      </c>
      <c r="H73" s="2">
        <v>0</v>
      </c>
      <c r="I73" s="1">
        <v>0</v>
      </c>
      <c r="J73" s="3" t="s">
        <v>17</v>
      </c>
      <c r="K73" s="2" t="str">
        <f>J73*93472.00</f>
        <v>0</v>
      </c>
      <c r="L73" s="5"/>
    </row>
    <row r="74" spans="1:12" outlineLevel="5">
      <c r="A74" s="1"/>
      <c r="B74" s="1">
        <v>958375</v>
      </c>
      <c r="C74" s="1" t="s">
        <v>213</v>
      </c>
      <c r="D74" s="1">
        <v>62333</v>
      </c>
      <c r="E74" s="2" t="s">
        <v>214</v>
      </c>
      <c r="F74" s="2" t="s">
        <v>215</v>
      </c>
      <c r="G74" s="2">
        <v>0</v>
      </c>
      <c r="H74" s="2">
        <v>0</v>
      </c>
      <c r="I74" s="1">
        <v>0</v>
      </c>
      <c r="J74" s="3" t="s">
        <v>17</v>
      </c>
      <c r="K74" s="2" t="str">
        <f>J74*23823.00</f>
        <v>0</v>
      </c>
      <c r="L74" s="5"/>
    </row>
    <row r="75" spans="1:12" outlineLevel="5">
      <c r="A75" s="1"/>
      <c r="B75" s="1">
        <v>958376</v>
      </c>
      <c r="C75" s="1" t="s">
        <v>216</v>
      </c>
      <c r="D75" s="1">
        <v>52478</v>
      </c>
      <c r="E75" s="2" t="s">
        <v>217</v>
      </c>
      <c r="F75" s="2" t="s">
        <v>218</v>
      </c>
      <c r="G75" s="2">
        <v>0</v>
      </c>
      <c r="H75" s="2">
        <v>0</v>
      </c>
      <c r="I75" s="1">
        <v>0</v>
      </c>
      <c r="J75" s="3" t="s">
        <v>17</v>
      </c>
      <c r="K75" s="2" t="str">
        <f>J75*29280.00</f>
        <v>0</v>
      </c>
      <c r="L75" s="5"/>
    </row>
    <row r="76" spans="1:12" outlineLevel="5">
      <c r="A76" s="1"/>
      <c r="B76" s="1">
        <v>958377</v>
      </c>
      <c r="C76" s="1" t="s">
        <v>219</v>
      </c>
      <c r="D76" s="1">
        <v>80943</v>
      </c>
      <c r="E76" s="2" t="s">
        <v>220</v>
      </c>
      <c r="F76" s="2" t="s">
        <v>221</v>
      </c>
      <c r="G76" s="2">
        <v>0</v>
      </c>
      <c r="H76" s="2">
        <v>0</v>
      </c>
      <c r="I76" s="1">
        <v>0</v>
      </c>
      <c r="J76" s="3" t="s">
        <v>17</v>
      </c>
      <c r="K76" s="2" t="str">
        <f>J76*26311.00</f>
        <v>0</v>
      </c>
      <c r="L76" s="5"/>
    </row>
    <row r="77" spans="1:12" outlineLevel="5">
      <c r="A77" s="1"/>
      <c r="B77" s="1">
        <v>958378</v>
      </c>
      <c r="C77" s="1" t="s">
        <v>222</v>
      </c>
      <c r="D77" s="1">
        <v>76593</v>
      </c>
      <c r="E77" s="2" t="s">
        <v>223</v>
      </c>
      <c r="F77" s="2" t="s">
        <v>224</v>
      </c>
      <c r="G77" s="2">
        <v>0</v>
      </c>
      <c r="H77" s="2">
        <v>0</v>
      </c>
      <c r="I77" s="1">
        <v>0</v>
      </c>
      <c r="J77" s="3" t="s">
        <v>17</v>
      </c>
      <c r="K77" s="2" t="str">
        <f>J77*17019.00</f>
        <v>0</v>
      </c>
      <c r="L77" s="5"/>
    </row>
    <row r="78" spans="1:12" outlineLevel="5">
      <c r="A78" s="1"/>
      <c r="B78" s="1">
        <v>958379</v>
      </c>
      <c r="C78" s="1" t="s">
        <v>225</v>
      </c>
      <c r="D78" s="1">
        <v>74707</v>
      </c>
      <c r="E78" s="2" t="s">
        <v>226</v>
      </c>
      <c r="F78" s="2" t="s">
        <v>227</v>
      </c>
      <c r="G78" s="2">
        <v>0</v>
      </c>
      <c r="H78" s="2">
        <v>0</v>
      </c>
      <c r="I78" s="1">
        <v>0</v>
      </c>
      <c r="J78" s="3" t="s">
        <v>17</v>
      </c>
      <c r="K78" s="2" t="str">
        <f>J78*18502.00</f>
        <v>0</v>
      </c>
      <c r="L78" s="5"/>
    </row>
    <row r="79" spans="1:12" outlineLevel="5">
      <c r="A79" s="1"/>
      <c r="B79" s="1">
        <v>958380</v>
      </c>
      <c r="C79" s="1" t="s">
        <v>228</v>
      </c>
      <c r="D79" s="1">
        <v>68597</v>
      </c>
      <c r="E79" s="2" t="s">
        <v>229</v>
      </c>
      <c r="F79" s="2" t="s">
        <v>230</v>
      </c>
      <c r="G79" s="2">
        <v>0</v>
      </c>
      <c r="H79" s="2">
        <v>0</v>
      </c>
      <c r="I79" s="1">
        <v>0</v>
      </c>
      <c r="J79" s="3" t="s">
        <v>17</v>
      </c>
      <c r="K79" s="2" t="str">
        <f>J79*21072.00</f>
        <v>0</v>
      </c>
      <c r="L79" s="5"/>
    </row>
    <row r="80" spans="1:12" outlineLevel="5">
      <c r="A80" s="1"/>
      <c r="B80" s="1">
        <v>958381</v>
      </c>
      <c r="C80" s="1" t="s">
        <v>231</v>
      </c>
      <c r="D80" s="1">
        <v>11378</v>
      </c>
      <c r="E80" s="2" t="s">
        <v>232</v>
      </c>
      <c r="F80" s="2" t="s">
        <v>233</v>
      </c>
      <c r="G80" s="2">
        <v>0</v>
      </c>
      <c r="H80" s="2">
        <v>0</v>
      </c>
      <c r="I80" s="1">
        <v>0</v>
      </c>
      <c r="J80" s="3" t="s">
        <v>17</v>
      </c>
      <c r="K80" s="2" t="str">
        <f>J80*22874.00</f>
        <v>0</v>
      </c>
      <c r="L80" s="5"/>
    </row>
    <row r="81" spans="1:12" outlineLevel="5">
      <c r="A81" s="1"/>
      <c r="B81" s="1">
        <v>958382</v>
      </c>
      <c r="C81" s="1" t="s">
        <v>234</v>
      </c>
      <c r="D81" s="1">
        <v>54767</v>
      </c>
      <c r="E81" s="2" t="s">
        <v>235</v>
      </c>
      <c r="F81" s="2" t="s">
        <v>236</v>
      </c>
      <c r="G81" s="2">
        <v>0</v>
      </c>
      <c r="H81" s="2">
        <v>0</v>
      </c>
      <c r="I81" s="1">
        <v>0</v>
      </c>
      <c r="J81" s="3" t="s">
        <v>17</v>
      </c>
      <c r="K81" s="2" t="str">
        <f>J81*24191.00</f>
        <v>0</v>
      </c>
      <c r="L81" s="5"/>
    </row>
    <row r="82" spans="1:12" outlineLevel="5">
      <c r="A82" s="1"/>
      <c r="B82" s="1">
        <v>958383</v>
      </c>
      <c r="C82" s="1" t="s">
        <v>237</v>
      </c>
      <c r="D82" s="1">
        <v>61222</v>
      </c>
      <c r="E82" s="2" t="s">
        <v>238</v>
      </c>
      <c r="F82" s="2" t="s">
        <v>239</v>
      </c>
      <c r="G82" s="2">
        <v>0</v>
      </c>
      <c r="H82" s="2">
        <v>0</v>
      </c>
      <c r="I82" s="1">
        <v>0</v>
      </c>
      <c r="J82" s="3" t="s">
        <v>17</v>
      </c>
      <c r="K82" s="2" t="str">
        <f>J82*19934.00</f>
        <v>0</v>
      </c>
      <c r="L82" s="5"/>
    </row>
    <row r="83" spans="1:12" outlineLevel="5">
      <c r="A83" s="1"/>
      <c r="B83" s="1">
        <v>958384</v>
      </c>
      <c r="C83" s="1" t="s">
        <v>240</v>
      </c>
      <c r="D83" s="1">
        <v>37270</v>
      </c>
      <c r="E83" s="2" t="s">
        <v>241</v>
      </c>
      <c r="F83" s="2" t="s">
        <v>242</v>
      </c>
      <c r="G83" s="2">
        <v>0</v>
      </c>
      <c r="H83" s="2">
        <v>0</v>
      </c>
      <c r="I83" s="1">
        <v>0</v>
      </c>
      <c r="J83" s="3" t="s">
        <v>17</v>
      </c>
      <c r="K83" s="2" t="str">
        <f>J83*22849.00</f>
        <v>0</v>
      </c>
      <c r="L83" s="5"/>
    </row>
    <row r="84" spans="1:12" outlineLevel="5">
      <c r="A84" s="1"/>
      <c r="B84" s="1">
        <v>958385</v>
      </c>
      <c r="C84" s="1" t="s">
        <v>243</v>
      </c>
      <c r="D84" s="1">
        <v>51470</v>
      </c>
      <c r="E84" s="2" t="s">
        <v>244</v>
      </c>
      <c r="F84" s="2" t="s">
        <v>245</v>
      </c>
      <c r="G84" s="2">
        <v>0</v>
      </c>
      <c r="H84" s="2">
        <v>0</v>
      </c>
      <c r="I84" s="1">
        <v>0</v>
      </c>
      <c r="J84" s="3" t="s">
        <v>17</v>
      </c>
      <c r="K84" s="2" t="str">
        <f>J84*24159.00</f>
        <v>0</v>
      </c>
      <c r="L84" s="5"/>
    </row>
    <row r="85" spans="1:12" outlineLevel="5">
      <c r="A85" s="1"/>
      <c r="B85" s="1">
        <v>958386</v>
      </c>
      <c r="C85" s="1" t="s">
        <v>246</v>
      </c>
      <c r="D85" s="1">
        <v>63596</v>
      </c>
      <c r="E85" s="2" t="s">
        <v>247</v>
      </c>
      <c r="F85" s="2" t="s">
        <v>248</v>
      </c>
      <c r="G85" s="2">
        <v>0</v>
      </c>
      <c r="H85" s="2">
        <v>0</v>
      </c>
      <c r="I85" s="1">
        <v>0</v>
      </c>
      <c r="J85" s="3" t="s">
        <v>17</v>
      </c>
      <c r="K85" s="2" t="str">
        <f>J85*24004.00</f>
        <v>0</v>
      </c>
      <c r="L85" s="5"/>
    </row>
    <row r="86" spans="1:12" outlineLevel="5">
      <c r="A86" s="1"/>
      <c r="B86" s="1">
        <v>958387</v>
      </c>
      <c r="C86" s="1" t="s">
        <v>249</v>
      </c>
      <c r="D86" s="1">
        <v>29111</v>
      </c>
      <c r="E86" s="2" t="s">
        <v>250</v>
      </c>
      <c r="F86" s="2" t="s">
        <v>251</v>
      </c>
      <c r="G86" s="2">
        <v>0</v>
      </c>
      <c r="H86" s="2">
        <v>0</v>
      </c>
      <c r="I86" s="1">
        <v>0</v>
      </c>
      <c r="J86" s="3" t="s">
        <v>17</v>
      </c>
      <c r="K86" s="2" t="str">
        <f>J86*26420.00</f>
        <v>0</v>
      </c>
      <c r="L86" s="5"/>
    </row>
    <row r="87" spans="1:12" outlineLevel="5">
      <c r="A87" s="1"/>
      <c r="B87" s="1">
        <v>958388</v>
      </c>
      <c r="C87" s="1" t="s">
        <v>252</v>
      </c>
      <c r="D87" s="1">
        <v>37753</v>
      </c>
      <c r="E87" s="2" t="s">
        <v>253</v>
      </c>
      <c r="F87" s="2" t="s">
        <v>254</v>
      </c>
      <c r="G87" s="2">
        <v>0</v>
      </c>
      <c r="H87" s="2">
        <v>0</v>
      </c>
      <c r="I87" s="1">
        <v>0</v>
      </c>
      <c r="J87" s="3" t="s">
        <v>17</v>
      </c>
      <c r="K87" s="2" t="str">
        <f>J87*27846.00</f>
        <v>0</v>
      </c>
      <c r="L87" s="5"/>
    </row>
    <row r="88" spans="1:12" outlineLevel="5">
      <c r="A88" s="1"/>
      <c r="B88" s="1">
        <v>958389</v>
      </c>
      <c r="C88" s="1" t="s">
        <v>255</v>
      </c>
      <c r="D88" s="1">
        <v>68619</v>
      </c>
      <c r="E88" s="2" t="s">
        <v>256</v>
      </c>
      <c r="F88" s="2" t="s">
        <v>257</v>
      </c>
      <c r="G88" s="2">
        <v>0</v>
      </c>
      <c r="H88" s="2">
        <v>0</v>
      </c>
      <c r="I88" s="1">
        <v>0</v>
      </c>
      <c r="J88" s="3" t="s">
        <v>17</v>
      </c>
      <c r="K88" s="2" t="str">
        <f>J88*22140.00</f>
        <v>0</v>
      </c>
      <c r="L88" s="5"/>
    </row>
    <row r="89" spans="1:12" outlineLevel="5">
      <c r="A89" s="1"/>
      <c r="B89" s="1">
        <v>958390</v>
      </c>
      <c r="C89" s="1" t="s">
        <v>258</v>
      </c>
      <c r="D89" s="1">
        <v>66712</v>
      </c>
      <c r="E89" s="2" t="s">
        <v>259</v>
      </c>
      <c r="F89" s="2" t="s">
        <v>260</v>
      </c>
      <c r="G89" s="2">
        <v>0</v>
      </c>
      <c r="H89" s="2">
        <v>0</v>
      </c>
      <c r="I89" s="1">
        <v>0</v>
      </c>
      <c r="J89" s="3" t="s">
        <v>17</v>
      </c>
      <c r="K89" s="2" t="str">
        <f>J89*24791.00</f>
        <v>0</v>
      </c>
      <c r="L89" s="5"/>
    </row>
    <row r="90" spans="1:12" outlineLevel="5">
      <c r="A90" s="1"/>
      <c r="B90" s="1">
        <v>958391</v>
      </c>
      <c r="C90" s="1" t="s">
        <v>261</v>
      </c>
      <c r="D90" s="1">
        <v>60869</v>
      </c>
      <c r="E90" s="2" t="s">
        <v>262</v>
      </c>
      <c r="F90" s="2" t="s">
        <v>263</v>
      </c>
      <c r="G90" s="2">
        <v>0</v>
      </c>
      <c r="H90" s="2">
        <v>0</v>
      </c>
      <c r="I90" s="1">
        <v>0</v>
      </c>
      <c r="J90" s="3" t="s">
        <v>17</v>
      </c>
      <c r="K90" s="2" t="str">
        <f>J90*26974.00</f>
        <v>0</v>
      </c>
      <c r="L90" s="5"/>
    </row>
    <row r="91" spans="1:12" outlineLevel="3">
      <c r="A91" s="9" t="s">
        <v>264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5"/>
    </row>
    <row r="92" spans="1:12" outlineLevel="5">
      <c r="A92" s="1"/>
      <c r="B92" s="1">
        <v>958298</v>
      </c>
      <c r="C92" s="1" t="s">
        <v>265</v>
      </c>
      <c r="D92" s="1">
        <v>32579</v>
      </c>
      <c r="E92" s="2" t="s">
        <v>266</v>
      </c>
      <c r="F92" s="2" t="s">
        <v>267</v>
      </c>
      <c r="G92" s="2">
        <v>0</v>
      </c>
      <c r="H92" s="2">
        <v>0</v>
      </c>
      <c r="I92" s="1">
        <v>0</v>
      </c>
      <c r="J92" s="3" t="s">
        <v>17</v>
      </c>
      <c r="K92" s="2" t="str">
        <f>J92*31117.00</f>
        <v>0</v>
      </c>
      <c r="L92" s="5"/>
    </row>
    <row r="93" spans="1:12" outlineLevel="5">
      <c r="A93" s="1"/>
      <c r="B93" s="1">
        <v>958299</v>
      </c>
      <c r="C93" s="1" t="s">
        <v>268</v>
      </c>
      <c r="D93" s="1">
        <v>74638</v>
      </c>
      <c r="E93" s="2" t="s">
        <v>269</v>
      </c>
      <c r="F93" s="2" t="s">
        <v>270</v>
      </c>
      <c r="G93" s="2">
        <v>0</v>
      </c>
      <c r="H93" s="2">
        <v>0</v>
      </c>
      <c r="I93" s="1">
        <v>0</v>
      </c>
      <c r="J93" s="3" t="s">
        <v>17</v>
      </c>
      <c r="K93" s="2" t="str">
        <f>J93*11874.00</f>
        <v>0</v>
      </c>
      <c r="L93" s="5"/>
    </row>
    <row r="94" spans="1:12" outlineLevel="5">
      <c r="A94" s="1"/>
      <c r="B94" s="1">
        <v>958300</v>
      </c>
      <c r="C94" s="1" t="s">
        <v>271</v>
      </c>
      <c r="D94" s="1">
        <v>52798</v>
      </c>
      <c r="E94" s="2" t="s">
        <v>272</v>
      </c>
      <c r="F94" s="2" t="s">
        <v>121</v>
      </c>
      <c r="G94" s="2">
        <v>0</v>
      </c>
      <c r="H94" s="2">
        <v>0</v>
      </c>
      <c r="I94" s="1">
        <v>0</v>
      </c>
      <c r="J94" s="3" t="s">
        <v>17</v>
      </c>
      <c r="K94" s="2" t="str">
        <f>J94*15549.00</f>
        <v>0</v>
      </c>
      <c r="L94" s="5"/>
    </row>
    <row r="95" spans="1:12" outlineLevel="5">
      <c r="A95" s="1"/>
      <c r="B95" s="1">
        <v>958301</v>
      </c>
      <c r="C95" s="1" t="s">
        <v>273</v>
      </c>
      <c r="D95" s="1">
        <v>18763</v>
      </c>
      <c r="E95" s="2" t="s">
        <v>274</v>
      </c>
      <c r="F95" s="2" t="s">
        <v>275</v>
      </c>
      <c r="G95" s="2">
        <v>0</v>
      </c>
      <c r="H95" s="2">
        <v>0</v>
      </c>
      <c r="I95" s="1">
        <v>0</v>
      </c>
      <c r="J95" s="3" t="s">
        <v>17</v>
      </c>
      <c r="K95" s="2" t="str">
        <f>J95*20115.00</f>
        <v>0</v>
      </c>
      <c r="L95" s="5"/>
    </row>
    <row r="96" spans="1:12" outlineLevel="5">
      <c r="A96" s="1"/>
      <c r="B96" s="1">
        <v>958302</v>
      </c>
      <c r="C96" s="1" t="s">
        <v>276</v>
      </c>
      <c r="D96" s="1">
        <v>55233</v>
      </c>
      <c r="E96" s="2" t="s">
        <v>277</v>
      </c>
      <c r="F96" s="2" t="s">
        <v>278</v>
      </c>
      <c r="G96" s="2">
        <v>0</v>
      </c>
      <c r="H96" s="2">
        <v>0</v>
      </c>
      <c r="I96" s="1">
        <v>0</v>
      </c>
      <c r="J96" s="3" t="s">
        <v>17</v>
      </c>
      <c r="K96" s="2" t="str">
        <f>J96*17381.00</f>
        <v>0</v>
      </c>
      <c r="L96" s="5"/>
    </row>
    <row r="97" spans="1:12" outlineLevel="5">
      <c r="A97" s="1"/>
      <c r="B97" s="1">
        <v>958303</v>
      </c>
      <c r="C97" s="1" t="s">
        <v>279</v>
      </c>
      <c r="D97" s="1">
        <v>29462</v>
      </c>
      <c r="E97" s="2" t="s">
        <v>280</v>
      </c>
      <c r="F97" s="2" t="s">
        <v>281</v>
      </c>
      <c r="G97" s="2">
        <v>0</v>
      </c>
      <c r="H97" s="2">
        <v>0</v>
      </c>
      <c r="I97" s="1">
        <v>0</v>
      </c>
      <c r="J97" s="3" t="s">
        <v>17</v>
      </c>
      <c r="K97" s="2" t="str">
        <f>J97*23797.00</f>
        <v>0</v>
      </c>
      <c r="L97" s="5"/>
    </row>
    <row r="98" spans="1:12" outlineLevel="5">
      <c r="A98" s="1"/>
      <c r="B98" s="1">
        <v>958304</v>
      </c>
      <c r="C98" s="1" t="s">
        <v>282</v>
      </c>
      <c r="D98" s="1">
        <v>54085</v>
      </c>
      <c r="E98" s="2" t="s">
        <v>283</v>
      </c>
      <c r="F98" s="2" t="s">
        <v>284</v>
      </c>
      <c r="G98" s="2">
        <v>0</v>
      </c>
      <c r="H98" s="2">
        <v>0</v>
      </c>
      <c r="I98" s="1">
        <v>0</v>
      </c>
      <c r="J98" s="3" t="s">
        <v>17</v>
      </c>
      <c r="K98" s="2" t="str">
        <f>J98*19810.00</f>
        <v>0</v>
      </c>
      <c r="L98" s="5"/>
    </row>
    <row r="99" spans="1:12" outlineLevel="5">
      <c r="A99" s="1"/>
      <c r="B99" s="1">
        <v>958305</v>
      </c>
      <c r="C99" s="1" t="s">
        <v>285</v>
      </c>
      <c r="D99" s="1">
        <v>20580</v>
      </c>
      <c r="E99" s="2" t="s">
        <v>286</v>
      </c>
      <c r="F99" s="2" t="s">
        <v>287</v>
      </c>
      <c r="G99" s="2">
        <v>0</v>
      </c>
      <c r="H99" s="2">
        <v>0</v>
      </c>
      <c r="I99" s="1">
        <v>0</v>
      </c>
      <c r="J99" s="3" t="s">
        <v>17</v>
      </c>
      <c r="K99" s="2" t="str">
        <f>J99*25267.00</f>
        <v>0</v>
      </c>
      <c r="L99" s="5"/>
    </row>
    <row r="100" spans="1:12" outlineLevel="5">
      <c r="A100" s="1"/>
      <c r="B100" s="1">
        <v>958306</v>
      </c>
      <c r="C100" s="1" t="s">
        <v>288</v>
      </c>
      <c r="D100" s="1">
        <v>69231</v>
      </c>
      <c r="E100" s="2" t="s">
        <v>289</v>
      </c>
      <c r="F100" s="2" t="s">
        <v>290</v>
      </c>
      <c r="G100" s="2">
        <v>0</v>
      </c>
      <c r="H100" s="2">
        <v>0</v>
      </c>
      <c r="I100" s="1">
        <v>0</v>
      </c>
      <c r="J100" s="3" t="s">
        <v>17</v>
      </c>
      <c r="K100" s="2" t="str">
        <f>J100*25388.00</f>
        <v>0</v>
      </c>
      <c r="L100" s="5"/>
    </row>
    <row r="101" spans="1:12" outlineLevel="5">
      <c r="A101" s="1"/>
      <c r="B101" s="1">
        <v>958307</v>
      </c>
      <c r="C101" s="1" t="s">
        <v>291</v>
      </c>
      <c r="D101" s="1">
        <v>12689</v>
      </c>
      <c r="E101" s="2" t="s">
        <v>292</v>
      </c>
      <c r="F101" s="2" t="s">
        <v>293</v>
      </c>
      <c r="G101" s="2">
        <v>0</v>
      </c>
      <c r="H101" s="2">
        <v>0</v>
      </c>
      <c r="I101" s="1">
        <v>0</v>
      </c>
      <c r="J101" s="3" t="s">
        <v>17</v>
      </c>
      <c r="K101" s="2" t="str">
        <f>J101*28281.00</f>
        <v>0</v>
      </c>
      <c r="L101" s="5"/>
    </row>
    <row r="102" spans="1:12" outlineLevel="5">
      <c r="A102" s="1"/>
      <c r="B102" s="1">
        <v>958308</v>
      </c>
      <c r="C102" s="1" t="s">
        <v>294</v>
      </c>
      <c r="D102" s="1">
        <v>98928</v>
      </c>
      <c r="E102" s="2" t="s">
        <v>295</v>
      </c>
      <c r="F102" s="2" t="s">
        <v>296</v>
      </c>
      <c r="G102" s="2">
        <v>0</v>
      </c>
      <c r="H102" s="2">
        <v>0</v>
      </c>
      <c r="I102" s="1">
        <v>0</v>
      </c>
      <c r="J102" s="3" t="s">
        <v>17</v>
      </c>
      <c r="K102" s="2" t="str">
        <f>J102*15177.00</f>
        <v>0</v>
      </c>
      <c r="L102" s="5"/>
    </row>
    <row r="103" spans="1:12" outlineLevel="5">
      <c r="A103" s="1"/>
      <c r="B103" s="1">
        <v>958309</v>
      </c>
      <c r="C103" s="1" t="s">
        <v>297</v>
      </c>
      <c r="D103" s="1">
        <v>25632</v>
      </c>
      <c r="E103" s="2" t="s">
        <v>298</v>
      </c>
      <c r="F103" s="2" t="s">
        <v>299</v>
      </c>
      <c r="G103" s="2">
        <v>0</v>
      </c>
      <c r="H103" s="2">
        <v>0</v>
      </c>
      <c r="I103" s="1">
        <v>0</v>
      </c>
      <c r="J103" s="3" t="s">
        <v>17</v>
      </c>
      <c r="K103" s="2" t="str">
        <f>J103*15916.00</f>
        <v>0</v>
      </c>
      <c r="L103" s="5"/>
    </row>
    <row r="104" spans="1:12" outlineLevel="3">
      <c r="A104" s="9" t="s">
        <v>300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5"/>
    </row>
    <row r="105" spans="1:12" outlineLevel="5">
      <c r="A105" s="1"/>
      <c r="B105" s="1">
        <v>958280</v>
      </c>
      <c r="C105" s="1" t="s">
        <v>301</v>
      </c>
      <c r="D105" s="1">
        <v>22419</v>
      </c>
      <c r="E105" s="2" t="s">
        <v>302</v>
      </c>
      <c r="F105" s="2" t="s">
        <v>303</v>
      </c>
      <c r="G105" s="2">
        <v>0</v>
      </c>
      <c r="H105" s="2">
        <v>0</v>
      </c>
      <c r="I105" s="1">
        <v>0</v>
      </c>
      <c r="J105" s="3" t="s">
        <v>17</v>
      </c>
      <c r="K105" s="2" t="str">
        <f>J105*9816.00</f>
        <v>0</v>
      </c>
      <c r="L105" s="5"/>
    </row>
    <row r="106" spans="1:12" outlineLevel="5">
      <c r="A106" s="1"/>
      <c r="B106" s="1">
        <v>958281</v>
      </c>
      <c r="C106" s="1" t="s">
        <v>304</v>
      </c>
      <c r="D106" s="1">
        <v>42061</v>
      </c>
      <c r="E106" s="2" t="s">
        <v>305</v>
      </c>
      <c r="F106" s="2" t="s">
        <v>306</v>
      </c>
      <c r="G106" s="2">
        <v>0</v>
      </c>
      <c r="H106" s="2">
        <v>0</v>
      </c>
      <c r="I106" s="1">
        <v>0</v>
      </c>
      <c r="J106" s="3" t="s">
        <v>17</v>
      </c>
      <c r="K106" s="2" t="str">
        <f>J106*9015.00</f>
        <v>0</v>
      </c>
      <c r="L106" s="5"/>
    </row>
    <row r="107" spans="1:12" outlineLevel="5">
      <c r="A107" s="1"/>
      <c r="B107" s="1">
        <v>958282</v>
      </c>
      <c r="C107" s="1" t="s">
        <v>307</v>
      </c>
      <c r="D107" s="1">
        <v>78918</v>
      </c>
      <c r="E107" s="2" t="s">
        <v>308</v>
      </c>
      <c r="F107" s="2" t="s">
        <v>309</v>
      </c>
      <c r="G107" s="2">
        <v>0</v>
      </c>
      <c r="H107" s="2">
        <v>0</v>
      </c>
      <c r="I107" s="1">
        <v>0</v>
      </c>
      <c r="J107" s="3" t="s">
        <v>17</v>
      </c>
      <c r="K107" s="2" t="str">
        <f>J107*11534.00</f>
        <v>0</v>
      </c>
      <c r="L107" s="5"/>
    </row>
    <row r="108" spans="1:12" outlineLevel="5">
      <c r="A108" s="1"/>
      <c r="B108" s="1">
        <v>958283</v>
      </c>
      <c r="C108" s="1" t="s">
        <v>310</v>
      </c>
      <c r="D108" s="1">
        <v>29053</v>
      </c>
      <c r="E108" s="2" t="s">
        <v>311</v>
      </c>
      <c r="F108" s="2" t="s">
        <v>312</v>
      </c>
      <c r="G108" s="2">
        <v>0</v>
      </c>
      <c r="H108" s="2">
        <v>0</v>
      </c>
      <c r="I108" s="1">
        <v>0</v>
      </c>
      <c r="J108" s="3" t="s">
        <v>17</v>
      </c>
      <c r="K108" s="2" t="str">
        <f>J108*11376.00</f>
        <v>0</v>
      </c>
      <c r="L108" s="5"/>
    </row>
    <row r="109" spans="1:12" outlineLevel="5">
      <c r="A109" s="1"/>
      <c r="B109" s="1">
        <v>958284</v>
      </c>
      <c r="C109" s="1" t="s">
        <v>313</v>
      </c>
      <c r="D109" s="1">
        <v>66799</v>
      </c>
      <c r="E109" s="2" t="s">
        <v>314</v>
      </c>
      <c r="F109" s="2" t="s">
        <v>315</v>
      </c>
      <c r="G109" s="2">
        <v>0</v>
      </c>
      <c r="H109" s="2">
        <v>0</v>
      </c>
      <c r="I109" s="1">
        <v>0</v>
      </c>
      <c r="J109" s="3" t="s">
        <v>17</v>
      </c>
      <c r="K109" s="2" t="str">
        <f>J109*9751.00</f>
        <v>0</v>
      </c>
      <c r="L109" s="5"/>
    </row>
    <row r="110" spans="1:12" outlineLevel="5">
      <c r="A110" s="1"/>
      <c r="B110" s="1">
        <v>958285</v>
      </c>
      <c r="C110" s="1" t="s">
        <v>316</v>
      </c>
      <c r="D110" s="1">
        <v>11582</v>
      </c>
      <c r="E110" s="2" t="s">
        <v>317</v>
      </c>
      <c r="F110" s="2" t="s">
        <v>318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J110*13243.00</f>
        <v>0</v>
      </c>
      <c r="L110" s="5"/>
    </row>
    <row r="111" spans="1:12" outlineLevel="5">
      <c r="A111" s="1"/>
      <c r="B111" s="1">
        <v>958286</v>
      </c>
      <c r="C111" s="1" t="s">
        <v>319</v>
      </c>
      <c r="D111" s="1">
        <v>18914</v>
      </c>
      <c r="E111" s="2" t="s">
        <v>320</v>
      </c>
      <c r="F111" s="2" t="s">
        <v>321</v>
      </c>
      <c r="G111" s="2">
        <v>0</v>
      </c>
      <c r="H111" s="2">
        <v>0</v>
      </c>
      <c r="I111" s="1">
        <v>0</v>
      </c>
      <c r="J111" s="3" t="s">
        <v>17</v>
      </c>
      <c r="K111" s="2" t="str">
        <f>J111*7891.00</f>
        <v>0</v>
      </c>
      <c r="L111" s="5"/>
    </row>
    <row r="112" spans="1:12" outlineLevel="5">
      <c r="A112" s="1"/>
      <c r="B112" s="1">
        <v>958287</v>
      </c>
      <c r="C112" s="1" t="s">
        <v>322</v>
      </c>
      <c r="D112" s="1">
        <v>62336</v>
      </c>
      <c r="E112" s="2" t="s">
        <v>323</v>
      </c>
      <c r="F112" s="2" t="s">
        <v>324</v>
      </c>
      <c r="G112" s="2">
        <v>0</v>
      </c>
      <c r="H112" s="2">
        <v>0</v>
      </c>
      <c r="I112" s="1">
        <v>0</v>
      </c>
      <c r="J112" s="3" t="s">
        <v>17</v>
      </c>
      <c r="K112" s="2" t="str">
        <f>J112*8804.00</f>
        <v>0</v>
      </c>
      <c r="L112" s="5"/>
    </row>
    <row r="113" spans="1:12" outlineLevel="5">
      <c r="A113" s="1"/>
      <c r="B113" s="1">
        <v>958288</v>
      </c>
      <c r="C113" s="1" t="s">
        <v>325</v>
      </c>
      <c r="D113" s="1">
        <v>89628</v>
      </c>
      <c r="E113" s="2" t="s">
        <v>326</v>
      </c>
      <c r="F113" s="2" t="s">
        <v>327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J113*10951.00</f>
        <v>0</v>
      </c>
      <c r="L113" s="5"/>
    </row>
    <row r="114" spans="1:12" outlineLevel="5">
      <c r="A114" s="1"/>
      <c r="B114" s="1">
        <v>958289</v>
      </c>
      <c r="C114" s="1" t="s">
        <v>328</v>
      </c>
      <c r="D114" s="1">
        <v>54338</v>
      </c>
      <c r="E114" s="2" t="s">
        <v>329</v>
      </c>
      <c r="F114" s="2" t="s">
        <v>330</v>
      </c>
      <c r="G114" s="2">
        <v>0</v>
      </c>
      <c r="H114" s="2">
        <v>0</v>
      </c>
      <c r="I114" s="1">
        <v>0</v>
      </c>
      <c r="J114" s="3" t="s">
        <v>17</v>
      </c>
      <c r="K114" s="2" t="str">
        <f>J114*10817.00</f>
        <v>0</v>
      </c>
      <c r="L114" s="5"/>
    </row>
    <row r="115" spans="1:12" outlineLevel="5">
      <c r="A115" s="1"/>
      <c r="B115" s="1">
        <v>958290</v>
      </c>
      <c r="C115" s="1" t="s">
        <v>331</v>
      </c>
      <c r="D115" s="1">
        <v>83955</v>
      </c>
      <c r="E115" s="2" t="s">
        <v>332</v>
      </c>
      <c r="F115" s="2" t="s">
        <v>333</v>
      </c>
      <c r="G115" s="2">
        <v>0</v>
      </c>
      <c r="H115" s="2">
        <v>0</v>
      </c>
      <c r="I115" s="1">
        <v>0</v>
      </c>
      <c r="J115" s="3" t="s">
        <v>17</v>
      </c>
      <c r="K115" s="2" t="str">
        <f>J115*12376.00</f>
        <v>0</v>
      </c>
      <c r="L115" s="5"/>
    </row>
    <row r="116" spans="1:12" outlineLevel="5">
      <c r="A116" s="1"/>
      <c r="B116" s="1">
        <v>958291</v>
      </c>
      <c r="C116" s="1" t="s">
        <v>334</v>
      </c>
      <c r="D116" s="1">
        <v>82229</v>
      </c>
      <c r="E116" s="2" t="s">
        <v>335</v>
      </c>
      <c r="F116" s="2" t="s">
        <v>336</v>
      </c>
      <c r="G116" s="2">
        <v>0</v>
      </c>
      <c r="H116" s="2">
        <v>0</v>
      </c>
      <c r="I116" s="1">
        <v>0</v>
      </c>
      <c r="J116" s="3" t="s">
        <v>17</v>
      </c>
      <c r="K116" s="2" t="str">
        <f>J116*10708.00</f>
        <v>0</v>
      </c>
      <c r="L116" s="5"/>
    </row>
    <row r="117" spans="1:12" outlineLevel="5">
      <c r="A117" s="1"/>
      <c r="B117" s="1">
        <v>958292</v>
      </c>
      <c r="C117" s="1" t="s">
        <v>337</v>
      </c>
      <c r="D117" s="1">
        <v>60382</v>
      </c>
      <c r="E117" s="2" t="s">
        <v>338</v>
      </c>
      <c r="F117" s="2" t="s">
        <v>339</v>
      </c>
      <c r="G117" s="2">
        <v>0</v>
      </c>
      <c r="H117" s="2">
        <v>0</v>
      </c>
      <c r="I117" s="1">
        <v>0</v>
      </c>
      <c r="J117" s="3" t="s">
        <v>17</v>
      </c>
      <c r="K117" s="2" t="str">
        <f>J117*11860.00</f>
        <v>0</v>
      </c>
      <c r="L117" s="5"/>
    </row>
    <row r="118" spans="1:12" outlineLevel="5">
      <c r="A118" s="1"/>
      <c r="B118" s="1">
        <v>958293</v>
      </c>
      <c r="C118" s="1" t="s">
        <v>340</v>
      </c>
      <c r="D118" s="1">
        <v>43196</v>
      </c>
      <c r="E118" s="2" t="s">
        <v>341</v>
      </c>
      <c r="F118" s="2" t="s">
        <v>342</v>
      </c>
      <c r="G118" s="2">
        <v>0</v>
      </c>
      <c r="H118" s="2">
        <v>0</v>
      </c>
      <c r="I118" s="1">
        <v>0</v>
      </c>
      <c r="J118" s="3" t="s">
        <v>17</v>
      </c>
      <c r="K118" s="2" t="str">
        <f>J118*9962.00</f>
        <v>0</v>
      </c>
      <c r="L118" s="5"/>
    </row>
    <row r="119" spans="1:12" outlineLevel="5">
      <c r="A119" s="1"/>
      <c r="B119" s="1">
        <v>958294</v>
      </c>
      <c r="C119" s="1" t="s">
        <v>343</v>
      </c>
      <c r="D119" s="1">
        <v>32583</v>
      </c>
      <c r="E119" s="2" t="s">
        <v>344</v>
      </c>
      <c r="F119" s="2" t="s">
        <v>345</v>
      </c>
      <c r="G119" s="2">
        <v>0</v>
      </c>
      <c r="H119" s="2">
        <v>0</v>
      </c>
      <c r="I119" s="1">
        <v>0</v>
      </c>
      <c r="J119" s="3" t="s">
        <v>17</v>
      </c>
      <c r="K119" s="2" t="str">
        <f>J119*13188.00</f>
        <v>0</v>
      </c>
      <c r="L119" s="5"/>
    </row>
    <row r="120" spans="1:12" outlineLevel="5">
      <c r="A120" s="1"/>
      <c r="B120" s="1">
        <v>958295</v>
      </c>
      <c r="C120" s="1" t="s">
        <v>346</v>
      </c>
      <c r="D120" s="1">
        <v>13056</v>
      </c>
      <c r="E120" s="2" t="s">
        <v>347</v>
      </c>
      <c r="F120" s="2" t="s">
        <v>348</v>
      </c>
      <c r="G120" s="2">
        <v>0</v>
      </c>
      <c r="H120" s="2">
        <v>0</v>
      </c>
      <c r="I120" s="1">
        <v>0</v>
      </c>
      <c r="J120" s="3" t="s">
        <v>17</v>
      </c>
      <c r="K120" s="2" t="str">
        <f>J120*19485.00</f>
        <v>0</v>
      </c>
      <c r="L120" s="5"/>
    </row>
    <row r="121" spans="1:12" outlineLevel="5">
      <c r="A121" s="1"/>
      <c r="B121" s="1">
        <v>958296</v>
      </c>
      <c r="C121" s="1" t="s">
        <v>349</v>
      </c>
      <c r="D121" s="1">
        <v>94344</v>
      </c>
      <c r="E121" s="2" t="s">
        <v>350</v>
      </c>
      <c r="F121" s="2" t="s">
        <v>351</v>
      </c>
      <c r="G121" s="2">
        <v>0</v>
      </c>
      <c r="H121" s="2">
        <v>0</v>
      </c>
      <c r="I121" s="1">
        <v>0</v>
      </c>
      <c r="J121" s="3" t="s">
        <v>17</v>
      </c>
      <c r="K121" s="2" t="str">
        <f>J121*12747.00</f>
        <v>0</v>
      </c>
      <c r="L121" s="5"/>
    </row>
    <row r="122" spans="1:12" outlineLevel="5">
      <c r="A122" s="1"/>
      <c r="B122" s="1">
        <v>958297</v>
      </c>
      <c r="C122" s="1" t="s">
        <v>352</v>
      </c>
      <c r="D122" s="1">
        <v>85517</v>
      </c>
      <c r="E122" s="2" t="s">
        <v>353</v>
      </c>
      <c r="F122" s="2" t="s">
        <v>354</v>
      </c>
      <c r="G122" s="2">
        <v>0</v>
      </c>
      <c r="H122" s="2">
        <v>0</v>
      </c>
      <c r="I122" s="1">
        <v>0</v>
      </c>
      <c r="J122" s="3" t="s">
        <v>17</v>
      </c>
      <c r="K122" s="2" t="str">
        <f>J122*12216.00</f>
        <v>0</v>
      </c>
      <c r="L122" s="5"/>
    </row>
    <row r="123" spans="1:12" outlineLevel="3">
      <c r="A123" s="9" t="s">
        <v>355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5"/>
    </row>
    <row r="124" spans="1:12" outlineLevel="5">
      <c r="A124" s="1"/>
      <c r="B124" s="1">
        <v>958392</v>
      </c>
      <c r="C124" s="1" t="s">
        <v>356</v>
      </c>
      <c r="D124" s="1">
        <v>95795</v>
      </c>
      <c r="E124" s="2" t="s">
        <v>357</v>
      </c>
      <c r="F124" s="2" t="s">
        <v>358</v>
      </c>
      <c r="G124" s="2">
        <v>0</v>
      </c>
      <c r="H124" s="2">
        <v>0</v>
      </c>
      <c r="I124" s="1">
        <v>0</v>
      </c>
      <c r="J124" s="3" t="s">
        <v>17</v>
      </c>
      <c r="K124" s="2" t="str">
        <f>J124*79349.00</f>
        <v>0</v>
      </c>
      <c r="L124" s="5"/>
    </row>
    <row r="125" spans="1:12" outlineLevel="5">
      <c r="A125" s="1"/>
      <c r="B125" s="1">
        <v>958393</v>
      </c>
      <c r="C125" s="1" t="s">
        <v>359</v>
      </c>
      <c r="D125" s="1">
        <v>31710</v>
      </c>
      <c r="E125" s="2" t="s">
        <v>360</v>
      </c>
      <c r="F125" s="2" t="s">
        <v>361</v>
      </c>
      <c r="G125" s="2">
        <v>0</v>
      </c>
      <c r="H125" s="2">
        <v>0</v>
      </c>
      <c r="I125" s="1">
        <v>0</v>
      </c>
      <c r="J125" s="3" t="s">
        <v>17</v>
      </c>
      <c r="K125" s="2" t="str">
        <f>J125*49570.00</f>
        <v>0</v>
      </c>
      <c r="L125" s="5"/>
    </row>
    <row r="126" spans="1:12" outlineLevel="5">
      <c r="A126" s="1"/>
      <c r="B126" s="1">
        <v>958394</v>
      </c>
      <c r="C126" s="1" t="s">
        <v>362</v>
      </c>
      <c r="D126" s="1">
        <v>89553</v>
      </c>
      <c r="E126" s="2" t="s">
        <v>363</v>
      </c>
      <c r="F126" s="2" t="s">
        <v>361</v>
      </c>
      <c r="G126" s="2">
        <v>0</v>
      </c>
      <c r="H126" s="2">
        <v>0</v>
      </c>
      <c r="I126" s="1">
        <v>0</v>
      </c>
      <c r="J126" s="3" t="s">
        <v>17</v>
      </c>
      <c r="K126" s="2" t="str">
        <f>J126*49570.00</f>
        <v>0</v>
      </c>
      <c r="L126" s="5"/>
    </row>
    <row r="127" spans="1:12" outlineLevel="3">
      <c r="A127" s="9" t="s">
        <v>364</v>
      </c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5"/>
    </row>
    <row r="128" spans="1:12" outlineLevel="5">
      <c r="A128" s="1"/>
      <c r="B128" s="1">
        <v>958265</v>
      </c>
      <c r="C128" s="1" t="s">
        <v>365</v>
      </c>
      <c r="D128" s="1">
        <v>74727</v>
      </c>
      <c r="E128" s="2" t="s">
        <v>366</v>
      </c>
      <c r="F128" s="2" t="s">
        <v>367</v>
      </c>
      <c r="G128" s="2">
        <v>0</v>
      </c>
      <c r="H128" s="2">
        <v>0</v>
      </c>
      <c r="I128" s="1">
        <v>0</v>
      </c>
      <c r="J128" s="3" t="s">
        <v>17</v>
      </c>
      <c r="K128" s="2" t="str">
        <f>J128*14507.00</f>
        <v>0</v>
      </c>
      <c r="L128" s="5"/>
    </row>
    <row r="129" spans="1:12" outlineLevel="5">
      <c r="A129" s="1"/>
      <c r="B129" s="1">
        <v>958266</v>
      </c>
      <c r="C129" s="1" t="s">
        <v>368</v>
      </c>
      <c r="D129" s="1">
        <v>76643</v>
      </c>
      <c r="E129" s="2" t="s">
        <v>369</v>
      </c>
      <c r="F129" s="2" t="s">
        <v>370</v>
      </c>
      <c r="G129" s="2">
        <v>0</v>
      </c>
      <c r="H129" s="2">
        <v>0</v>
      </c>
      <c r="I129" s="1">
        <v>0</v>
      </c>
      <c r="J129" s="3" t="s">
        <v>17</v>
      </c>
      <c r="K129" s="2" t="str">
        <f>J129*17580.00</f>
        <v>0</v>
      </c>
      <c r="L129" s="5"/>
    </row>
    <row r="130" spans="1:12" outlineLevel="5">
      <c r="A130" s="1"/>
      <c r="B130" s="1">
        <v>958267</v>
      </c>
      <c r="C130" s="1" t="s">
        <v>371</v>
      </c>
      <c r="D130" s="1">
        <v>66575</v>
      </c>
      <c r="E130" s="2" t="s">
        <v>372</v>
      </c>
      <c r="F130" s="2" t="s">
        <v>373</v>
      </c>
      <c r="G130" s="2">
        <v>0</v>
      </c>
      <c r="H130" s="2">
        <v>0</v>
      </c>
      <c r="I130" s="1">
        <v>0</v>
      </c>
      <c r="J130" s="3" t="s">
        <v>17</v>
      </c>
      <c r="K130" s="2" t="str">
        <f>J130*14604.00</f>
        <v>0</v>
      </c>
      <c r="L130" s="5"/>
    </row>
    <row r="131" spans="1:12" outlineLevel="5">
      <c r="A131" s="1"/>
      <c r="B131" s="1">
        <v>958268</v>
      </c>
      <c r="C131" s="1" t="s">
        <v>374</v>
      </c>
      <c r="D131" s="1">
        <v>36078</v>
      </c>
      <c r="E131" s="2" t="s">
        <v>375</v>
      </c>
      <c r="F131" s="2" t="s">
        <v>376</v>
      </c>
      <c r="G131" s="2">
        <v>0</v>
      </c>
      <c r="H131" s="2">
        <v>0</v>
      </c>
      <c r="I131" s="1">
        <v>0</v>
      </c>
      <c r="J131" s="3" t="s">
        <v>17</v>
      </c>
      <c r="K131" s="2" t="str">
        <f>J131*17299.00</f>
        <v>0</v>
      </c>
      <c r="L131" s="5"/>
    </row>
    <row r="132" spans="1:12" outlineLevel="5">
      <c r="A132" s="1"/>
      <c r="B132" s="1">
        <v>958269</v>
      </c>
      <c r="C132" s="1" t="s">
        <v>377</v>
      </c>
      <c r="D132" s="1">
        <v>32028</v>
      </c>
      <c r="E132" s="2" t="s">
        <v>378</v>
      </c>
      <c r="F132" s="2" t="s">
        <v>379</v>
      </c>
      <c r="G132" s="2">
        <v>0</v>
      </c>
      <c r="H132" s="2">
        <v>0</v>
      </c>
      <c r="I132" s="1">
        <v>0</v>
      </c>
      <c r="J132" s="3" t="s">
        <v>17</v>
      </c>
      <c r="K132" s="2" t="str">
        <f>J132*18884.00</f>
        <v>0</v>
      </c>
      <c r="L132" s="5"/>
    </row>
    <row r="133" spans="1:12" outlineLevel="5">
      <c r="A133" s="1"/>
      <c r="B133" s="1">
        <v>958270</v>
      </c>
      <c r="C133" s="1" t="s">
        <v>380</v>
      </c>
      <c r="D133" s="1">
        <v>40938</v>
      </c>
      <c r="E133" s="2" t="s">
        <v>381</v>
      </c>
      <c r="F133" s="2" t="s">
        <v>382</v>
      </c>
      <c r="G133" s="2">
        <v>0</v>
      </c>
      <c r="H133" s="2">
        <v>0</v>
      </c>
      <c r="I133" s="1">
        <v>0</v>
      </c>
      <c r="J133" s="3" t="s">
        <v>17</v>
      </c>
      <c r="K133" s="2" t="str">
        <f>J133*18120.00</f>
        <v>0</v>
      </c>
      <c r="L133" s="5"/>
    </row>
    <row r="134" spans="1:12" outlineLevel="5">
      <c r="A134" s="1"/>
      <c r="B134" s="1">
        <v>958271</v>
      </c>
      <c r="C134" s="1" t="s">
        <v>383</v>
      </c>
      <c r="D134" s="1">
        <v>51343</v>
      </c>
      <c r="E134" s="2" t="s">
        <v>384</v>
      </c>
      <c r="F134" s="2" t="s">
        <v>385</v>
      </c>
      <c r="G134" s="2">
        <v>0</v>
      </c>
      <c r="H134" s="2">
        <v>0</v>
      </c>
      <c r="I134" s="1">
        <v>0</v>
      </c>
      <c r="J134" s="3" t="s">
        <v>17</v>
      </c>
      <c r="K134" s="2" t="str">
        <f>J134*20113.00</f>
        <v>0</v>
      </c>
      <c r="L134" s="5"/>
    </row>
    <row r="135" spans="1:12" outlineLevel="5">
      <c r="A135" s="1"/>
      <c r="B135" s="1">
        <v>958272</v>
      </c>
      <c r="C135" s="1" t="s">
        <v>386</v>
      </c>
      <c r="D135" s="1">
        <v>98752</v>
      </c>
      <c r="E135" s="2" t="s">
        <v>387</v>
      </c>
      <c r="F135" s="2" t="s">
        <v>388</v>
      </c>
      <c r="G135" s="2">
        <v>0</v>
      </c>
      <c r="H135" s="2">
        <v>0</v>
      </c>
      <c r="I135" s="1">
        <v>0</v>
      </c>
      <c r="J135" s="3" t="s">
        <v>17</v>
      </c>
      <c r="K135" s="2" t="str">
        <f>J135*18973.00</f>
        <v>0</v>
      </c>
      <c r="L135" s="5"/>
    </row>
    <row r="136" spans="1:12" outlineLevel="5">
      <c r="A136" s="1"/>
      <c r="B136" s="1">
        <v>958273</v>
      </c>
      <c r="C136" s="1" t="s">
        <v>389</v>
      </c>
      <c r="D136" s="1">
        <v>45483</v>
      </c>
      <c r="E136" s="2" t="s">
        <v>390</v>
      </c>
      <c r="F136" s="2" t="s">
        <v>391</v>
      </c>
      <c r="G136" s="2">
        <v>0</v>
      </c>
      <c r="H136" s="2">
        <v>0</v>
      </c>
      <c r="I136" s="1">
        <v>0</v>
      </c>
      <c r="J136" s="3" t="s">
        <v>17</v>
      </c>
      <c r="K136" s="2" t="str">
        <f>J136*30114.00</f>
        <v>0</v>
      </c>
      <c r="L136" s="5"/>
    </row>
    <row r="137" spans="1:12" outlineLevel="5">
      <c r="A137" s="1"/>
      <c r="B137" s="1">
        <v>958274</v>
      </c>
      <c r="C137" s="1" t="s">
        <v>392</v>
      </c>
      <c r="D137" s="1">
        <v>47258</v>
      </c>
      <c r="E137" s="2" t="s">
        <v>393</v>
      </c>
      <c r="F137" s="2" t="s">
        <v>394</v>
      </c>
      <c r="G137" s="2">
        <v>0</v>
      </c>
      <c r="H137" s="2">
        <v>0</v>
      </c>
      <c r="I137" s="1">
        <v>0</v>
      </c>
      <c r="J137" s="3" t="s">
        <v>17</v>
      </c>
      <c r="K137" s="2" t="str">
        <f>J137*9993.00</f>
        <v>0</v>
      </c>
      <c r="L137" s="5"/>
    </row>
    <row r="138" spans="1:12" outlineLevel="5">
      <c r="A138" s="1"/>
      <c r="B138" s="1">
        <v>958275</v>
      </c>
      <c r="C138" s="1" t="s">
        <v>395</v>
      </c>
      <c r="D138" s="1">
        <v>86378</v>
      </c>
      <c r="E138" s="2" t="s">
        <v>396</v>
      </c>
      <c r="F138" s="2" t="s">
        <v>397</v>
      </c>
      <c r="G138" s="2">
        <v>0</v>
      </c>
      <c r="H138" s="2">
        <v>0</v>
      </c>
      <c r="I138" s="1">
        <v>0</v>
      </c>
      <c r="J138" s="3" t="s">
        <v>17</v>
      </c>
      <c r="K138" s="2" t="str">
        <f>J138*7777.00</f>
        <v>0</v>
      </c>
      <c r="L138" s="5"/>
    </row>
    <row r="139" spans="1:12" outlineLevel="5">
      <c r="A139" s="1"/>
      <c r="B139" s="1">
        <v>958276</v>
      </c>
      <c r="C139" s="1" t="s">
        <v>398</v>
      </c>
      <c r="D139" s="1">
        <v>72340</v>
      </c>
      <c r="E139" s="2" t="s">
        <v>399</v>
      </c>
      <c r="F139" s="2" t="s">
        <v>327</v>
      </c>
      <c r="G139" s="2">
        <v>0</v>
      </c>
      <c r="H139" s="2">
        <v>0</v>
      </c>
      <c r="I139" s="1">
        <v>0</v>
      </c>
      <c r="J139" s="3" t="s">
        <v>17</v>
      </c>
      <c r="K139" s="2" t="str">
        <f>J139*10951.00</f>
        <v>0</v>
      </c>
      <c r="L139" s="5"/>
    </row>
    <row r="140" spans="1:12" outlineLevel="5">
      <c r="A140" s="1"/>
      <c r="B140" s="1">
        <v>958277</v>
      </c>
      <c r="C140" s="1" t="s">
        <v>400</v>
      </c>
      <c r="D140" s="1">
        <v>67290</v>
      </c>
      <c r="E140" s="2" t="s">
        <v>401</v>
      </c>
      <c r="F140" s="2" t="s">
        <v>402</v>
      </c>
      <c r="G140" s="2">
        <v>0</v>
      </c>
      <c r="H140" s="2">
        <v>0</v>
      </c>
      <c r="I140" s="1">
        <v>0</v>
      </c>
      <c r="J140" s="3" t="s">
        <v>17</v>
      </c>
      <c r="K140" s="2" t="str">
        <f>J140*11538.00</f>
        <v>0</v>
      </c>
      <c r="L140" s="5"/>
    </row>
    <row r="141" spans="1:12" outlineLevel="5">
      <c r="A141" s="1"/>
      <c r="B141" s="1">
        <v>958278</v>
      </c>
      <c r="C141" s="1" t="s">
        <v>403</v>
      </c>
      <c r="D141" s="1">
        <v>92596</v>
      </c>
      <c r="E141" s="2" t="s">
        <v>404</v>
      </c>
      <c r="F141" s="2" t="s">
        <v>405</v>
      </c>
      <c r="G141" s="2">
        <v>0</v>
      </c>
      <c r="H141" s="2">
        <v>0</v>
      </c>
      <c r="I141" s="1">
        <v>0</v>
      </c>
      <c r="J141" s="3" t="s">
        <v>17</v>
      </c>
      <c r="K141" s="2" t="str">
        <f>J141*18552.00</f>
        <v>0</v>
      </c>
      <c r="L141" s="5"/>
    </row>
    <row r="142" spans="1:12" outlineLevel="5">
      <c r="A142" s="1"/>
      <c r="B142" s="1">
        <v>958279</v>
      </c>
      <c r="C142" s="1" t="s">
        <v>406</v>
      </c>
      <c r="D142" s="1">
        <v>93893</v>
      </c>
      <c r="E142" s="2" t="s">
        <v>407</v>
      </c>
      <c r="F142" s="2" t="s">
        <v>239</v>
      </c>
      <c r="G142" s="2">
        <v>0</v>
      </c>
      <c r="H142" s="2">
        <v>0</v>
      </c>
      <c r="I142" s="1">
        <v>0</v>
      </c>
      <c r="J142" s="3" t="s">
        <v>17</v>
      </c>
      <c r="K142" s="2" t="str">
        <f>J142*19934.00</f>
        <v>0</v>
      </c>
      <c r="L14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9:K9"/>
    <mergeCell ref="A35:K35"/>
    <mergeCell ref="A48:K48"/>
    <mergeCell ref="A91:K91"/>
    <mergeCell ref="A104:K104"/>
    <mergeCell ref="A123:K123"/>
    <mergeCell ref="A127:K12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2026-06-21T08:29:37+03:00</dcterms:created>
  <dcterms:modified xsi:type="dcterms:W3CDTF">2026-06-21T08:29:37+03:00</dcterms:modified>
  <dc:title>Untitled Spreadsheet</dc:title>
  <dc:description/>
  <dc:subject/>
  <cp:keywords/>
  <cp:category/>
</cp:coreProperties>
</file>