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<sst xmlns="http://schemas.openxmlformats.org/spreadsheetml/2006/main" uniqueCount="532">
  <si>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</si>
  <si>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</si>
  <si>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</si>
  <si>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</si>
  <si>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</si>
  <si>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</si>
  <si>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</si>
  <si>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</si>
  <si>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</si>
  <si>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</si>
  <si>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</si>
  <si>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Скважные погружные насосы</t>
  </si>
  <si>
    <t>Скважные многоступенчатые насосы</t>
  </si>
  <si>
    <t>Скважные погружные насосы UNIPUMP</t>
  </si>
  <si>
    <t>Погружные насосы 3,5&amp;quot; ECO MIDI</t>
  </si>
  <si>
    <t>UNI-101289</t>
  </si>
  <si>
    <t>Погружной  скважинный насос ECO MIDI-0 (0,37 кВт, 20 м)</t>
  </si>
  <si>
    <t>17 927.00 руб.</t>
  </si>
  <si>
    <t>шт</t>
  </si>
  <si>
    <t>UNI-101290</t>
  </si>
  <si>
    <t>Погружной  скважинный насос ECO MIDI-1 (0,55кВт, 30м)</t>
  </si>
  <si>
    <t>21 125.00 руб.</t>
  </si>
  <si>
    <t>UNI-101291</t>
  </si>
  <si>
    <t>Погружной  скважинный насос ECO MIDI-2 (0,55 кВт, 40м)</t>
  </si>
  <si>
    <t>22 612.00 руб.</t>
  </si>
  <si>
    <t>UNI-101292</t>
  </si>
  <si>
    <t>Погружной  скважинный насос ECO MIDI-3 (0,75кВт, 2м)</t>
  </si>
  <si>
    <t>19 224.00 руб.</t>
  </si>
  <si>
    <t>UNI-101293</t>
  </si>
  <si>
    <t>Погружной  скважинный насос ECO MIDI-4 (1,1кВт, 2м)</t>
  </si>
  <si>
    <t>22 233.00 руб.</t>
  </si>
  <si>
    <t>UNI-101294</t>
  </si>
  <si>
    <t>Погружной  скважинный насос ECO MIDI-5 (1,5кВт, 2м)</t>
  </si>
  <si>
    <t>25 352.00 руб.</t>
  </si>
  <si>
    <t>Погружные насосы 3,5&amp;quot; БЦП, ECO RUS (БЭЗ)</t>
  </si>
  <si>
    <t>UNI-101296</t>
  </si>
  <si>
    <t>Погружной насос БЦП  3,5-0,63-36 (370 Вт,1 м) ном Q2,2 м³/ч-36</t>
  </si>
  <si>
    <t>9 623.00 руб.</t>
  </si>
  <si>
    <t>UNI-101297</t>
  </si>
  <si>
    <t>Погружной насос БЦП  3,5-0,63-36 (370 Вт,15 м) ном Q2,2 м³/ч-36</t>
  </si>
  <si>
    <t>10 098.00 руб.</t>
  </si>
  <si>
    <t>UNI-101298</t>
  </si>
  <si>
    <t>Погружной насос БЦП  3,5-0,63-45 (550 Вт,1 м) ном Q2,2 м³/ч-45</t>
  </si>
  <si>
    <t>11 288.00 руб.</t>
  </si>
  <si>
    <t>UNI-101299</t>
  </si>
  <si>
    <t>Погружной насос БЦП  3,5-0,63-55 (750 Вт,1 м) ном Q2,2 м³/ч-55</t>
  </si>
  <si>
    <t>12 891.00 руб.</t>
  </si>
  <si>
    <t>UNI-101300</t>
  </si>
  <si>
    <t>Погружной насос БЦП 3,5-0,5-110 (1300 Вт,1 м) ном Q1,8 м³/ч-110</t>
  </si>
  <si>
    <t>18 477.00 руб.</t>
  </si>
  <si>
    <t>UNI-101301</t>
  </si>
  <si>
    <t>Погружной насос БЦП 3,5-0,5-150 (1800 Вт,1 м) ном Q1,8 м³/ч-150</t>
  </si>
  <si>
    <t>22 524.00 руб.</t>
  </si>
  <si>
    <t>UNI-101302</t>
  </si>
  <si>
    <t>Погружной насос БЦП 3,5-0,5-40 (370 Вт,1 м) ном Q1,8 м³/ч-40</t>
  </si>
  <si>
    <t>11 816.00 руб.</t>
  </si>
  <si>
    <t>UNI-101303</t>
  </si>
  <si>
    <t>Погружной насос БЦП 3,5-0,5-40 В (370 Вт,20 м с вилкой) ном Q1,8 м³/ч-40</t>
  </si>
  <si>
    <t>14 579.00 руб.</t>
  </si>
  <si>
    <t>UNI-101304</t>
  </si>
  <si>
    <t>Погружной насос БЦП 3,5-0,5-65 В (750 Вт,45 м с вилкой) ном Q1,8 м³/ч-65</t>
  </si>
  <si>
    <t>19 518.00 руб.</t>
  </si>
  <si>
    <t>UNI-101305</t>
  </si>
  <si>
    <t>Погружной скважинный насос ECO RUS 1-100 (0,75 кВт, 1 м)</t>
  </si>
  <si>
    <t>19 057.00 руб.</t>
  </si>
  <si>
    <t>UNI-101306</t>
  </si>
  <si>
    <t>Погружной скважинный насос ECO RUS 1-100 (0,75 кВт, 50 м)</t>
  </si>
  <si>
    <t>23 880.00 руб.</t>
  </si>
  <si>
    <t>UNI-101307</t>
  </si>
  <si>
    <t>Погружной скважинный насос ECO RUS 1-140 (1,3 кВт, 1 м)</t>
  </si>
  <si>
    <t>23 354.00 руб.</t>
  </si>
  <si>
    <t>UNI-101308</t>
  </si>
  <si>
    <t>Погружной скважинный насос ECO RUS 1-40 (0,37 кВт, 1 м)</t>
  </si>
  <si>
    <t>12 847.00 руб.</t>
  </si>
  <si>
    <t>UNI-101309</t>
  </si>
  <si>
    <t>Погружной скважинный насос ECO RUS 1-40 (0,37 кВт, 35 м)</t>
  </si>
  <si>
    <t>15 907.00 руб.</t>
  </si>
  <si>
    <t>UNI-101310</t>
  </si>
  <si>
    <t>Погружной скважинный насос ECO RUS 1-60 (0,55 кВт, 1 м)</t>
  </si>
  <si>
    <t>14 517.00 руб.</t>
  </si>
  <si>
    <t>UNI-101311</t>
  </si>
  <si>
    <t>Погружной скважинный насос ECO RUS 1-60 (0,55 кВт, 45 м)</t>
  </si>
  <si>
    <t>18 245.00 руб.</t>
  </si>
  <si>
    <t>UNI-101312</t>
  </si>
  <si>
    <t>Погружной скважинный насос ECO RUS 1-80 (0,75 кВт, 1 м)</t>
  </si>
  <si>
    <t>16 659.00 руб.</t>
  </si>
  <si>
    <t>UNI-101313</t>
  </si>
  <si>
    <t>Погружной скважинный насос ECO RUS 1-80 (0,75 кВт, 50 м)</t>
  </si>
  <si>
    <t>21 165.00 руб.</t>
  </si>
  <si>
    <t>UNI-101314</t>
  </si>
  <si>
    <t>Погружной скважинный насос ECO RUS 2-100 (1,3 кВт, 1 м)</t>
  </si>
  <si>
    <t>21 510.00 руб.</t>
  </si>
  <si>
    <t>UNI-101315</t>
  </si>
  <si>
    <t>Погружной скважинный насос ECO RUS 2-100 (1,3 кВт, 50 м)</t>
  </si>
  <si>
    <t>29 388.00 руб.</t>
  </si>
  <si>
    <t>UNI-101316</t>
  </si>
  <si>
    <t>Погружной скважинный насос ECO RUS 2-130 (1,8 кВт, 1 м)</t>
  </si>
  <si>
    <t>26 480.00 руб.</t>
  </si>
  <si>
    <t>UNI-101317</t>
  </si>
  <si>
    <t>Погружной скважинный насос ECO RUS 2-35 (0,37 кВт, 35 м)</t>
  </si>
  <si>
    <t>16 537.00 руб.</t>
  </si>
  <si>
    <t>UNI-101318</t>
  </si>
  <si>
    <t>Погружной скважинный насос ECO RUS 2-45 (0,55 кВт, 1 м)</t>
  </si>
  <si>
    <t>14 389.00 руб.</t>
  </si>
  <si>
    <t>UNI-101319</t>
  </si>
  <si>
    <t>Погружной скважинный насос ECO RUS 2-45 (0,55 кВт, 45 м)</t>
  </si>
  <si>
    <t>18 258.00 руб.</t>
  </si>
  <si>
    <t>UNI-101320</t>
  </si>
  <si>
    <t>Погружной скважинный насос ECO RUS 2-55 (0,75 кВт, 1 м)</t>
  </si>
  <si>
    <t>16 029.00 руб.</t>
  </si>
  <si>
    <t>UNI-101321</t>
  </si>
  <si>
    <t>Погружной скважинный насос ECO RUS 2-55 (0,75 кВт, 50 м)</t>
  </si>
  <si>
    <t>21 371.00 руб.</t>
  </si>
  <si>
    <t>UNI-101322</t>
  </si>
  <si>
    <t>Погружной скважинный насос ECO RUS 2-65 (0,9 кВт, 1 м)</t>
  </si>
  <si>
    <t>17 433.00 руб.</t>
  </si>
  <si>
    <t>UNI-101323</t>
  </si>
  <si>
    <t>Погружной скважинный насос ECO RUS 2-65 (0,9 кВт, 50 м)</t>
  </si>
  <si>
    <t>22 827.00 руб.</t>
  </si>
  <si>
    <t>UNI-101324</t>
  </si>
  <si>
    <t>Погружной скважинный насос ECO RUS 4-110 swim (2,8 кВт, 1 м)</t>
  </si>
  <si>
    <t>26 597.00 руб.</t>
  </si>
  <si>
    <t>UNI-101325</t>
  </si>
  <si>
    <t>Погружной скважинный насос ECO RUS 4-28 swim (0,75 кВт, 30 м)</t>
  </si>
  <si>
    <t>17 461.00 руб.</t>
  </si>
  <si>
    <t>UNI-101326</t>
  </si>
  <si>
    <t>Погружной скважинный насос ECO RUS 4-33 (0,75 кВт, 1 м)</t>
  </si>
  <si>
    <t>15 316.00 руб.</t>
  </si>
  <si>
    <t>UNI-101327</t>
  </si>
  <si>
    <t>Погружной скважинный насос ECO RUS 4-33 (0,75 кВт, 35 м)</t>
  </si>
  <si>
    <t>18 284.00 руб.</t>
  </si>
  <si>
    <t>UNI-101328</t>
  </si>
  <si>
    <t>Погружной скважинный насос ECO RUS 4-38 swim (0,9 кВт, 40 м)</t>
  </si>
  <si>
    <t>24 078.00 руб.</t>
  </si>
  <si>
    <t>UNI-101329</t>
  </si>
  <si>
    <t>Погружной скважинный насос ECO RUS 4-40 (0,9 кВт, 1 м)</t>
  </si>
  <si>
    <t>15 970.00 руб.</t>
  </si>
  <si>
    <t>UNI-101330</t>
  </si>
  <si>
    <t>Погружной скважинный насос ECO RUS 4-40 (0,9 кВт, 40 м)</t>
  </si>
  <si>
    <t>20 126.00 руб.</t>
  </si>
  <si>
    <t>UNI-101331</t>
  </si>
  <si>
    <t>Погружной скважинный насос ECO RUS 4-50 (1,3 кВт, 1 м)</t>
  </si>
  <si>
    <t>18 057.00 руб.</t>
  </si>
  <si>
    <t>UNI-101332</t>
  </si>
  <si>
    <t>Погружной скважинный насос ECO RUS 4-50 (1,3 кВт, 50 м)</t>
  </si>
  <si>
    <t>25 258.00 руб.</t>
  </si>
  <si>
    <t>UNI-101333</t>
  </si>
  <si>
    <t>Погружной скважинный насос ECO RUS 4-53 swim (1,3 кВт, 1 м)</t>
  </si>
  <si>
    <t>17 420.00 руб.</t>
  </si>
  <si>
    <t>UNI-101334</t>
  </si>
  <si>
    <t>Погружной скважинный насос ECO RUS 4-53 swim (1,3 кВт, 50 м)</t>
  </si>
  <si>
    <t>30 916.00 руб.</t>
  </si>
  <si>
    <t>UNI-101335</t>
  </si>
  <si>
    <t>Погружной скважинный насос ECO RUS 4-75 (1,8 кВт, 1 м)</t>
  </si>
  <si>
    <t>23 457.00 руб.</t>
  </si>
  <si>
    <t>UNI-101336</t>
  </si>
  <si>
    <t>Погружной скважинный насос ECO RUS 4-78 swim (1,8 кВт, 1 м)</t>
  </si>
  <si>
    <t>22 849.00 руб.</t>
  </si>
  <si>
    <t>UNI-101337</t>
  </si>
  <si>
    <t>Погружной скважинный насос ECO RUS 4-90 swim (2,2 кВт, 1 м)</t>
  </si>
  <si>
    <t>23 993.00 руб.</t>
  </si>
  <si>
    <t>Погружные насосы 3&amp;quot; ECO MINI</t>
  </si>
  <si>
    <t>UNI-101270</t>
  </si>
  <si>
    <t>Погружной насоc 3" MINI ECO 1-98 (0,75 кВт, 40 м)</t>
  </si>
  <si>
    <t>23 865.00 руб.</t>
  </si>
  <si>
    <t>UNI-101271</t>
  </si>
  <si>
    <t>Погружной насос 3" MINI ECO 1-127 (1,1 кВт, 50 м)</t>
  </si>
  <si>
    <t>30 155.00 руб.</t>
  </si>
  <si>
    <t>UNI-101272</t>
  </si>
  <si>
    <t>Погружной насос 3" MINI ECO 1-154 (1,5 кВт, 50 м)</t>
  </si>
  <si>
    <t>33 596.00 руб.</t>
  </si>
  <si>
    <t>UNI-101273</t>
  </si>
  <si>
    <t>Погружной насос 3" MINI ECO 1-35 (0,25 кВТ, 20 м)</t>
  </si>
  <si>
    <t>14 091.00 руб.</t>
  </si>
  <si>
    <t>UNI-101274</t>
  </si>
  <si>
    <t>Погружной насос 3" MINI ECO 1-49 (0,37 кВт, 30 м)</t>
  </si>
  <si>
    <t>17 483.00 руб.</t>
  </si>
  <si>
    <t>UNI-101275</t>
  </si>
  <si>
    <t>Погружной насос 3" MINI ECO 1-70 (0,55 кВт, 30 м)</t>
  </si>
  <si>
    <t>19 763.00 руб.</t>
  </si>
  <si>
    <t>UNI-101276</t>
  </si>
  <si>
    <t>Погружной насос 3" MINI ECO 2-108 (1,5 кВт, 50 м)</t>
  </si>
  <si>
    <t>32 542.00 руб.</t>
  </si>
  <si>
    <t>UNI-101277</t>
  </si>
  <si>
    <t>Погружной насос 3" MINI ECO 2-32 (0,37 кВт, 30 м)</t>
  </si>
  <si>
    <t>15 954.00 руб.</t>
  </si>
  <si>
    <t>UNI-101278</t>
  </si>
  <si>
    <t>Погружной насос 3" MINI ECO 2-49 (0,55 кВт, 30 м)</t>
  </si>
  <si>
    <t>19 068.00 руб.</t>
  </si>
  <si>
    <t>UNI-101279</t>
  </si>
  <si>
    <t>Погружной насос 3" MINI ECO 2-68 (0,75 кВт, 40 м)</t>
  </si>
  <si>
    <t>22 584.00 руб.</t>
  </si>
  <si>
    <t>UNI-101280</t>
  </si>
  <si>
    <t>Погружной насос 3" MINI ECO 2-87 (1,1 кВт, 50 м)</t>
  </si>
  <si>
    <t>28 712.00 руб.</t>
  </si>
  <si>
    <t>UNI-101281</t>
  </si>
  <si>
    <t>Погружной насос 3" MINI ECO 3-100 (2 кВт, 50 м)</t>
  </si>
  <si>
    <t>37 962.00 руб.</t>
  </si>
  <si>
    <t>UNI-101282</t>
  </si>
  <si>
    <t>Погружной насос 3" MINI ECO 3-46 (0,75 кВт, 40 м)</t>
  </si>
  <si>
    <t>21 440.00 руб.</t>
  </si>
  <si>
    <t>UNI-101283</t>
  </si>
  <si>
    <t>Погружной насос 3" MINI ECO 3-62 (1,1 кВт, 50 м)</t>
  </si>
  <si>
    <t>28 176.00 руб.</t>
  </si>
  <si>
    <t>UNI-101284</t>
  </si>
  <si>
    <t>Погружной насос 3" MINI ECO 4-35 (0,75 кВт, 40 м)</t>
  </si>
  <si>
    <t>22 829.00 руб.</t>
  </si>
  <si>
    <t>UNI-101285</t>
  </si>
  <si>
    <t>Погружной насос 3" MINI ECO 4-50 (1,1 кВт, 50 м)</t>
  </si>
  <si>
    <t>28 083.00 руб.</t>
  </si>
  <si>
    <t>UNI-101286</t>
  </si>
  <si>
    <t>Погружной насос 3" MINI ECO 4-60 (1,5 кВт, 50 м)</t>
  </si>
  <si>
    <t>31 617.00 руб.</t>
  </si>
  <si>
    <t>UNI-101287</t>
  </si>
  <si>
    <t>Погружной насос 3" MINI ECO 4-72 (2 кВТ, 50 м)</t>
  </si>
  <si>
    <t>36 723.00 руб.</t>
  </si>
  <si>
    <t>Погружные насосы 4&amp;quot; ECO</t>
  </si>
  <si>
    <t>UNI-101339</t>
  </si>
  <si>
    <t>Погружной насос 4" ECO 2-100  (1.1 кВт,1 м)</t>
  </si>
  <si>
    <t>23 237.00 руб.</t>
  </si>
  <si>
    <t>UNI-101340</t>
  </si>
  <si>
    <t>Погружной насос 4" ECO 2-112  (1.5 кВт,1 м)</t>
  </si>
  <si>
    <t>25 540.00 руб.</t>
  </si>
  <si>
    <t>UNI-101341</t>
  </si>
  <si>
    <t>Погружной насос 4" ECO 2-157  (2.2 кВт,1 м)</t>
  </si>
  <si>
    <t>26 558.00 руб.</t>
  </si>
  <si>
    <t>UNI-101342</t>
  </si>
  <si>
    <t>Погружной насос 4" ECO 2-34  (0.37 кВт,10 м)</t>
  </si>
  <si>
    <t>17 354.00 руб.</t>
  </si>
  <si>
    <t>UNI-101343</t>
  </si>
  <si>
    <t>Погружной насос 4" ECO 2-56  (0.55 кВт,30 м)</t>
  </si>
  <si>
    <t>20 195.00 руб.</t>
  </si>
  <si>
    <t>UNI-101344</t>
  </si>
  <si>
    <t>Погружной насос 4" ECO 2-73  (0.75 кВт,40 м)</t>
  </si>
  <si>
    <t>24 057.00 руб.</t>
  </si>
  <si>
    <t>UNI-101345</t>
  </si>
  <si>
    <t>Погружной насос 4" ECO 2-89  (0.9 кВт,50 м)</t>
  </si>
  <si>
    <t>28 064.00 руб.</t>
  </si>
  <si>
    <t>UNI-101346</t>
  </si>
  <si>
    <t>Погружной насос 4" ECO 3-115  (2.2 кВт,1 м)</t>
  </si>
  <si>
    <t>28 979.00 руб.</t>
  </si>
  <si>
    <t>UNI-101347</t>
  </si>
  <si>
    <t>Погружной насос 4" ECO 3-150 (3 кВт, 1 м)</t>
  </si>
  <si>
    <t>35 573.00 руб.</t>
  </si>
  <si>
    <t>UNI-101348</t>
  </si>
  <si>
    <t>Погружной насос 4" ECO 3-40  (0.55 кВт,20 м)</t>
  </si>
  <si>
    <t>19 301.00 руб.</t>
  </si>
  <si>
    <t>UNI-101349</t>
  </si>
  <si>
    <t>Погружной насос 4" ECO 3-55  (0.75 кВт,30 м)</t>
  </si>
  <si>
    <t>22 624.00 руб.</t>
  </si>
  <si>
    <t>UNI-101350</t>
  </si>
  <si>
    <t>Погружной насос 4" ECO 3-70  (0.9 кВт,40 м)</t>
  </si>
  <si>
    <t>26 796.00 руб.</t>
  </si>
  <si>
    <t>UNI-101351</t>
  </si>
  <si>
    <t>Погружной насос 4" ECO 3-80  (1.1 кВт,50 м)</t>
  </si>
  <si>
    <t>29 728.00 руб.</t>
  </si>
  <si>
    <t>UNI-101352</t>
  </si>
  <si>
    <t>Погружной насос 4" ECO 3-90  (1.5 кВт,1 м)</t>
  </si>
  <si>
    <t>25 464.00 руб.</t>
  </si>
  <si>
    <t>UNI-101353</t>
  </si>
  <si>
    <t>Погружной насос 4" ECO 4-104  (2.2 кВт,1 м)</t>
  </si>
  <si>
    <t>28 468.00 руб.</t>
  </si>
  <si>
    <t>UNI-101354</t>
  </si>
  <si>
    <t>Погружной насос 4" ECO 4-132 (3 кВт, 1 м)</t>
  </si>
  <si>
    <t>34 684.00 руб.</t>
  </si>
  <si>
    <t>UNI-101355</t>
  </si>
  <si>
    <t>Погружной насос 4" ECO 4-142  (3 кВт,1 м)</t>
  </si>
  <si>
    <t>35 531.00 руб.</t>
  </si>
  <si>
    <t>UNI-101356</t>
  </si>
  <si>
    <t>Погружной насос 4" ECO 4-76  (1.5 кВт,50 м)</t>
  </si>
  <si>
    <t>33 752.00 руб.</t>
  </si>
  <si>
    <t>UNI-101357</t>
  </si>
  <si>
    <t>Погружной насос 4" ECO 5-105  (3 кВт, 1 м)</t>
  </si>
  <si>
    <t>34 702.00 руб.</t>
  </si>
  <si>
    <t>UNI-101358</t>
  </si>
  <si>
    <t>Погружной насос 4" ECO 5-60  (1.5 кВт, 30 м)</t>
  </si>
  <si>
    <t>29 351.00 руб.</t>
  </si>
  <si>
    <t>UNI-101359</t>
  </si>
  <si>
    <t>Погружной насос 4" ECO 5-75  (2.2 кВт, 1 м)</t>
  </si>
  <si>
    <t>27 963.00 руб.</t>
  </si>
  <si>
    <t>UNI-101361</t>
  </si>
  <si>
    <t>Погружной скважинный насос ECO-AUTOMAT  (0.75kW,20 м)</t>
  </si>
  <si>
    <t>34 255.00 руб.</t>
  </si>
  <si>
    <t>UNI-101363</t>
  </si>
  <si>
    <t>Погружной насос ECO FLOAT-1 с попл. выкл., 340Вт</t>
  </si>
  <si>
    <t>21 754.00 руб.</t>
  </si>
  <si>
    <t>UNI-101364</t>
  </si>
  <si>
    <t>Погружной насос ECO FLOAT-2 с попл. выкл., 410Вт</t>
  </si>
  <si>
    <t>23 024.00 руб.</t>
  </si>
  <si>
    <t>UNI-101365</t>
  </si>
  <si>
    <t>Погружной насос ECO FLOAT-3 с попл. выкл., 480Вт</t>
  </si>
  <si>
    <t>23 871.00 руб.</t>
  </si>
  <si>
    <t>Погружные насосы ЭЦВ 4&amp;quot; (Китай)</t>
  </si>
  <si>
    <t>UNI-101383</t>
  </si>
  <si>
    <t>Насос ЭЦВ 4-10-108 (пр.часть,двиг.5,5 кВт)</t>
  </si>
  <si>
    <t>51 117.00 руб.</t>
  </si>
  <si>
    <t>UNI-101384</t>
  </si>
  <si>
    <t>Насос ЭЦВ 4-10-54 (пр часть, двиг.2,2 кВт)</t>
  </si>
  <si>
    <t>31 347.00 руб.</t>
  </si>
  <si>
    <t>UNI-101385</t>
  </si>
  <si>
    <t>Насос ЭЦВ 4-10-65 (пр часть, двиг.3 кВт)</t>
  </si>
  <si>
    <t>37 726.00 руб.</t>
  </si>
  <si>
    <t>UNI-101386</t>
  </si>
  <si>
    <t>Насос ЭЦВ 4-16-77 (пр.часть, двиг.7,5 кВт)</t>
  </si>
  <si>
    <t>55 719.00 руб.</t>
  </si>
  <si>
    <t>UNI-101387</t>
  </si>
  <si>
    <t>Насос ЭЦВ 4-20-60 (пр. часть, двиг.7,5 кВт)</t>
  </si>
  <si>
    <t>55 267.00 руб.</t>
  </si>
  <si>
    <t>UNI-101388</t>
  </si>
  <si>
    <t>Насос ЭЦВ 4-6-114 (пр часть, двиг.3 кВт)</t>
  </si>
  <si>
    <t>38 317.00 руб.</t>
  </si>
  <si>
    <t>UNI-101389</t>
  </si>
  <si>
    <t>Насос ЭЦВ 4-6-140 (пр часть, двиг.4 кВт)</t>
  </si>
  <si>
    <t>44 771.00 руб.</t>
  </si>
  <si>
    <t>UNI-101390</t>
  </si>
  <si>
    <t>Насос ЭЦВ 4-6-189 (пр.часть, двиг.7,5 кВт)</t>
  </si>
  <si>
    <t>56 938.00 руб.</t>
  </si>
  <si>
    <t>UNI-101391</t>
  </si>
  <si>
    <t>Насос ЭЦВ 4-6-87 (пр часть, двиг.2,2 кВт)</t>
  </si>
  <si>
    <t>31 540.00 руб.</t>
  </si>
  <si>
    <t>UNI-101392</t>
  </si>
  <si>
    <t>Насос ЭЦВ 4-8-110 (пр. часть, двиг.4 кВт)</t>
  </si>
  <si>
    <t>43 271.00 руб.</t>
  </si>
  <si>
    <t>UNI-101393</t>
  </si>
  <si>
    <t>Насос ЭЦВ 4-8-75 (пр. часть, двиг.3 кВт)</t>
  </si>
  <si>
    <t>33 939.00 руб.</t>
  </si>
  <si>
    <t>Погружные насосы ЭЦВ 4&amp;quot; (Россия, БЭЗ)</t>
  </si>
  <si>
    <t>UNI-101367</t>
  </si>
  <si>
    <t>Насос скваж. ЭЦВ 4-2-130 (1500 Вт), (Россия, БЭЗ)</t>
  </si>
  <si>
    <t>28 731.00 руб.</t>
  </si>
  <si>
    <t>UNI-101368</t>
  </si>
  <si>
    <t>Насос скваж. ЭЦВ 4-2-45 (370 Вт), (Россия, БЭЗ)</t>
  </si>
  <si>
    <t>16 928.00 руб.</t>
  </si>
  <si>
    <t>UNI-101369</t>
  </si>
  <si>
    <t>Насос скваж. ЭЦВ 4-2-60 (550 Вт), (Россия, БЭЗ)</t>
  </si>
  <si>
    <t>18 905.00 руб.</t>
  </si>
  <si>
    <t>UNI-101370</t>
  </si>
  <si>
    <t>Насос скваж. ЭЦВ 4-2-70 (750 Вт), (Россия, БЭЗ)</t>
  </si>
  <si>
    <t>21 376.00 руб.</t>
  </si>
  <si>
    <t>UNI-101371</t>
  </si>
  <si>
    <t>Насос скваж. ЭЦВ 4-3-100 (1500 Вт), (Россия, БЭЗ)</t>
  </si>
  <si>
    <t>30 351.00 руб.</t>
  </si>
  <si>
    <t>UNI-101372</t>
  </si>
  <si>
    <t>Насос скваж. ЭЦВ 4-3-120 (1800 Вт), (Россия, БЭЗ)</t>
  </si>
  <si>
    <t>32 456.00 руб.</t>
  </si>
  <si>
    <t>UNI-101373</t>
  </si>
  <si>
    <t>Насос скваж. ЭЦВ 4-3-140 (2200 Вт), (Россия, БЭЗ)</t>
  </si>
  <si>
    <t>36 023.00 руб.</t>
  </si>
  <si>
    <t>UNI-101374</t>
  </si>
  <si>
    <t>Насос скваж. ЭЦВ 4-3-55 (750 Вт), (Россия, БЭЗ)</t>
  </si>
  <si>
    <t>22 906.00 руб.</t>
  </si>
  <si>
    <t>UNI-101375</t>
  </si>
  <si>
    <t>Насос скваж. ЭЦВ 4-3-75 (1100 Вт), (Россия, БЭЗ)</t>
  </si>
  <si>
    <t>25 628.00 руб.</t>
  </si>
  <si>
    <t>UNI-101376</t>
  </si>
  <si>
    <t>Насос скваж. ЭЦВ 4-4-100 (2200 Вт), (Россия, БЭЗ)</t>
  </si>
  <si>
    <t>33 499.00 руб.</t>
  </si>
  <si>
    <t>UNI-101377</t>
  </si>
  <si>
    <t>Насос скваж. ЭЦВ 4-4-25 (370 Вт), (Россия, БЭЗ)</t>
  </si>
  <si>
    <t>16 078.00 руб.</t>
  </si>
  <si>
    <t>UNI-101378</t>
  </si>
  <si>
    <t>Насос скваж. ЭЦВ 4-4-32 (550 Вт), (Россия, БЭЗ)</t>
  </si>
  <si>
    <t>17 874.00 руб.</t>
  </si>
  <si>
    <t>UNI-101379</t>
  </si>
  <si>
    <t>Насос скваж. ЭЦВ 4-4-40 (750 Вт), (Россия, БЭЗ)</t>
  </si>
  <si>
    <t>19 110.00 руб.</t>
  </si>
  <si>
    <t>UNI-101380</t>
  </si>
  <si>
    <t>Насос скваж. ЭЦВ 4-4-55 (1100 Вт), (Россия, БЭЗ)</t>
  </si>
  <si>
    <t>25 576.00 руб.</t>
  </si>
  <si>
    <t>UNI-101381</t>
  </si>
  <si>
    <t>Насос скваж. ЭЦВ 4-4-80 (1500 Вт), (Россия, БЭЗ)</t>
  </si>
  <si>
    <t>28 612.00 руб.</t>
  </si>
  <si>
    <t>Погружные насосы ЭЦВ 5&amp;quot; (Китай)</t>
  </si>
  <si>
    <t>UNI-101395</t>
  </si>
  <si>
    <t>Насос ЭЦВ 5-10-100 (пр. часть, двиг.5,5 кВт)</t>
  </si>
  <si>
    <t>63 827.00 руб.</t>
  </si>
  <si>
    <t>UNI-101396</t>
  </si>
  <si>
    <t>Насос ЭЦВ 5-10-119 (пр часть, двиг.5,5 кВт)</t>
  </si>
  <si>
    <t>64 560.00 руб.</t>
  </si>
  <si>
    <t>UNI-101397</t>
  </si>
  <si>
    <t>Насос ЭЦВ 5-10-135 (пр. часть, двиг.7,5 кВт)</t>
  </si>
  <si>
    <t>72 244.00 руб.</t>
  </si>
  <si>
    <t>UNI-101398</t>
  </si>
  <si>
    <t>Насос ЭЦВ 5-10-162 (пр часть, двиг.7,5 кВт)</t>
  </si>
  <si>
    <t>72 651.00 руб.</t>
  </si>
  <si>
    <t>UNI-101399</t>
  </si>
  <si>
    <t>Насос ЭЦВ 5-10-185 (пр. часть, двиг.11 кВт)</t>
  </si>
  <si>
    <t>85 396.00 руб.</t>
  </si>
  <si>
    <t>UNI-101400</t>
  </si>
  <si>
    <t>Насос ЭЦВ 5-10-68 (пр часть, двиг.3 кВт)</t>
  </si>
  <si>
    <t>44 641.00 руб.</t>
  </si>
  <si>
    <t>UNI-101401</t>
  </si>
  <si>
    <t>Насос ЭЦВ 5-10-85 (пр часть, двиг.4 кВт)</t>
  </si>
  <si>
    <t>55 559.00 руб.</t>
  </si>
  <si>
    <t>UNI-101402</t>
  </si>
  <si>
    <t>Насос ЭЦВ 5-15-100 (пр часть, двиг.7,5 кВт)</t>
  </si>
  <si>
    <t>74 118.00 руб.</t>
  </si>
  <si>
    <t>UNI-101403</t>
  </si>
  <si>
    <t>Насос ЭЦВ 5-15-120 (пр часть, двиг.9,2 кВт)</t>
  </si>
  <si>
    <t>82 735.00 руб.</t>
  </si>
  <si>
    <t>UNI-101404</t>
  </si>
  <si>
    <t>Насос ЭЦВ 5-15-46 (пр часть, двиг.3 кВт)</t>
  </si>
  <si>
    <t>49 557.00 руб.</t>
  </si>
  <si>
    <t>UNI-101405</t>
  </si>
  <si>
    <t>Насос ЭЦВ 5-15-61 (пр часть, двиг.4 кВт)</t>
  </si>
  <si>
    <t>55 945.00 руб.</t>
  </si>
  <si>
    <t>UNI-101406</t>
  </si>
  <si>
    <t>Насос ЭЦВ 5-15-81 (пр часть, двиг.5,5 кВт)</t>
  </si>
  <si>
    <t>66 900.00 руб.</t>
  </si>
  <si>
    <t>UNI-101407</t>
  </si>
  <si>
    <t>Насос ЭЦВ 5-20-100 (пр. часть, двиг.9,2 кВт)</t>
  </si>
  <si>
    <t>82 644.00 руб.</t>
  </si>
  <si>
    <t>UNI-101408</t>
  </si>
  <si>
    <t>Насос ЭЦВ 5-20-127 (пр. часть, двиг.11 кВт)</t>
  </si>
  <si>
    <t>91 523.00 руб.</t>
  </si>
  <si>
    <t>UNI-101409</t>
  </si>
  <si>
    <t>Насос ЭЦВ 5-20-47 (пр. часть, двиг.4 кВт)</t>
  </si>
  <si>
    <t>58 616.00 руб.</t>
  </si>
  <si>
    <t>UNI-101410</t>
  </si>
  <si>
    <t>Насос ЭЦВ 5-20-60 (пр. часть, двиг.5,5 кВт)</t>
  </si>
  <si>
    <t>64 788.00 руб.</t>
  </si>
  <si>
    <t>UNI-101411</t>
  </si>
  <si>
    <t>Насос ЭЦВ 5-20-73 (пр. часть, двиг.7,5 кВт)</t>
  </si>
  <si>
    <t>71 563.00 руб.</t>
  </si>
  <si>
    <t>UNI-101412</t>
  </si>
  <si>
    <t>Насос ЭЦВ 5-30-51 (пр. часть, двиг.7,5 кВт)</t>
  </si>
  <si>
    <t>68 267.00 руб.</t>
  </si>
  <si>
    <t>UNI-101413</t>
  </si>
  <si>
    <t>Насос ЭЦВ 5-30-67 (пр. часть, двиг.11 кВт)</t>
  </si>
  <si>
    <t>93 110.00 руб.</t>
  </si>
  <si>
    <t>UNI-101414</t>
  </si>
  <si>
    <t>Насос ЭЦВ 5-7-135 (пр. часть, двиг.4 кВт)</t>
  </si>
  <si>
    <t>62 282.00 руб.</t>
  </si>
  <si>
    <t>UNI-101415</t>
  </si>
  <si>
    <t>Насос ЭЦВ 5-7-180 (пр. часть, двиг.5,5 кВт)</t>
  </si>
  <si>
    <t>71 870.00 руб.</t>
  </si>
  <si>
    <t>UNI-101416</t>
  </si>
  <si>
    <t>Насос ЭЦВ 5-7-225 (пр. часть, двиг.7,5 кВт)</t>
  </si>
  <si>
    <t>82 022.00 руб.</t>
  </si>
  <si>
    <t>UNI-101417</t>
  </si>
  <si>
    <t>Насос ЭЦВ 5-7-72 (пр. часть, двиг.2,2 кВт)</t>
  </si>
  <si>
    <t>41 729.00 руб.</t>
  </si>
  <si>
    <t>UNI-101418</t>
  </si>
  <si>
    <t>Насос ЭЦВ 5-7-99 (пр. часть, двиг.3 кВт)</t>
  </si>
  <si>
    <t>54 299.00 руб.</t>
  </si>
  <si>
    <t>Погружные насосы ЭЦВ 6&amp;quot; (Китай)</t>
  </si>
  <si>
    <t>UNI-101420</t>
  </si>
  <si>
    <t>Насос ЭЦВ 6-12-105 (пр.часть, двиг.5,5 кВт)</t>
  </si>
  <si>
    <t>69 375.00 руб.</t>
  </si>
  <si>
    <t>UNI-101421</t>
  </si>
  <si>
    <t>Насос ЭЦВ 6-12-140 (пр. часть, двиг.7,5 кВт)</t>
  </si>
  <si>
    <t>91 180.00 руб.</t>
  </si>
  <si>
    <t>UNI-101422</t>
  </si>
  <si>
    <t>Насос ЭЦВ 6-12-175 (пр. часть, двиг.9,2 кВт)</t>
  </si>
  <si>
    <t>94 316.00 руб.</t>
  </si>
  <si>
    <t>UNI-101423</t>
  </si>
  <si>
    <t>Насос ЭЦВ 6-12-199 (пр. часть, двиг.11 кВт)</t>
  </si>
  <si>
    <t>99 602.00 руб.</t>
  </si>
  <si>
    <t>UNI-101424</t>
  </si>
  <si>
    <t>Насос ЭЦВ 6-12-234 (пр. часть, двиг.13 кВт)</t>
  </si>
  <si>
    <t>112 276.00 руб.</t>
  </si>
  <si>
    <t>UNI-101425</t>
  </si>
  <si>
    <t>Насос ЭЦВ 6-12-58 (пр. часть, двиг.3 кВт)</t>
  </si>
  <si>
    <t>66 345.00 руб.</t>
  </si>
  <si>
    <t>UNI-101426</t>
  </si>
  <si>
    <t>Насос ЭЦВ 6-12-82 (пр. часть, двиг.4 кВт)</t>
  </si>
  <si>
    <t>73 490.00 руб.</t>
  </si>
  <si>
    <t>UNI-101427</t>
  </si>
  <si>
    <t>Насос ЭЦВ 6-18-112 (пр. часть, двиг.9,2 кВт)</t>
  </si>
  <si>
    <t>92 194.00 руб.</t>
  </si>
  <si>
    <t>UNI-101428</t>
  </si>
  <si>
    <t>Насос ЭЦВ 6-18-134 (пр. часть, двиг.11 кВт)</t>
  </si>
  <si>
    <t>98 210.00 руб.</t>
  </si>
  <si>
    <t>UNI-101429</t>
  </si>
  <si>
    <t>Насос ЭЦВ 6-18-153 (пр. часть, двиг.13 кВт)</t>
  </si>
  <si>
    <t>107 912.00 руб.</t>
  </si>
  <si>
    <t>UNI-101430</t>
  </si>
  <si>
    <t>Насос ЭЦВ 6-18-181 (пр.часть, двиг.15 кВт)</t>
  </si>
  <si>
    <t>137 793.00 руб.</t>
  </si>
  <si>
    <t>UNI-101431</t>
  </si>
  <si>
    <t>Насос ЭЦВ 6-18-223 (пр. часть, двиг.18,5 кВт)</t>
  </si>
  <si>
    <t>153 103.00 руб.</t>
  </si>
  <si>
    <t>UNI-101432</t>
  </si>
  <si>
    <t>Насос ЭЦВ 6-18-52 (пр. часть, двиг.4 кВт)</t>
  </si>
  <si>
    <t>71 448.00 руб.</t>
  </si>
  <si>
    <t>UNI-101433</t>
  </si>
  <si>
    <t>Насос ЭЦВ 6-18-72 (пр. часть, двиг.5,5 кВт)</t>
  </si>
  <si>
    <t>75 850.00 руб.</t>
  </si>
  <si>
    <t>UNI-101434</t>
  </si>
  <si>
    <t>Насос ЭЦВ 6-18-94 (пр. часть, двиг.7,5 кВт)</t>
  </si>
  <si>
    <t>77 987.00 руб.</t>
  </si>
  <si>
    <t>UNI-101435</t>
  </si>
  <si>
    <t>Насос ЭЦВ 6-27-104 (пр. часть, двиг.13 кВт)</t>
  </si>
  <si>
    <t>117 379.00 руб.</t>
  </si>
  <si>
    <t>UNI-101436</t>
  </si>
  <si>
    <t>Насос ЭЦВ 6-27-120 (пр. часть, двиг.15 кВт)</t>
  </si>
  <si>
    <t>127 586.00 руб.</t>
  </si>
  <si>
    <t>UNI-101437</t>
  </si>
  <si>
    <t>Насос ЭЦВ 6-27-152 (пр. часть, двиг.18,5 кВт)</t>
  </si>
  <si>
    <t>142 897.00 руб.</t>
  </si>
  <si>
    <t>UNI-101438</t>
  </si>
  <si>
    <t>Насос ЭЦВ 6-27-48 (пр. часть, двиг.5,5 кВт)</t>
  </si>
  <si>
    <t>81 655.00 руб.</t>
  </si>
  <si>
    <t>UNI-101439</t>
  </si>
  <si>
    <t>Насос ЭЦВ 6-27-64 (пр. часть, двиг.7,5 кВт)</t>
  </si>
  <si>
    <t>89 821.00 руб.</t>
  </si>
  <si>
    <t>UNI-101440</t>
  </si>
  <si>
    <t>Насос ЭЦВ 6-27-80 (пр. часть, двиг.9,2 кВт)</t>
  </si>
  <si>
    <t>95 945.00 руб.</t>
  </si>
  <si>
    <t>UNI-101441</t>
  </si>
  <si>
    <t>Насос ЭЦВ 6-27-96 (пр. часть, двиг.11 кВт)</t>
  </si>
  <si>
    <t>104 971.00 руб.</t>
  </si>
  <si>
    <t>UNI-101442</t>
  </si>
  <si>
    <t>Насос ЭЦВ 6-36-107 (пр. часть, двиг.15 кВт)</t>
  </si>
  <si>
    <t>135 958.00 руб.</t>
  </si>
  <si>
    <t>UNI-101443</t>
  </si>
  <si>
    <t>Насос ЭЦВ 6-36-136 (пр. часть, двиг.18,5 кВт)</t>
  </si>
  <si>
    <t>169 522.00 руб.</t>
  </si>
  <si>
    <t>UNI-101444</t>
  </si>
  <si>
    <t>Насос ЭЦВ 6-36-156 (пр. часть, двиг.22 кВт)</t>
  </si>
  <si>
    <t>179 828.00 руб.</t>
  </si>
  <si>
    <t>UNI-101445</t>
  </si>
  <si>
    <t>Насос ЭЦВ 6-36-58 (пр. часть, двиг.7,5 кВт)</t>
  </si>
  <si>
    <t>96 966.00 руб.</t>
  </si>
  <si>
    <t>UNI-101446</t>
  </si>
  <si>
    <t>Насос ЭЦВ 6-36-68 (пр. часть, двиг.9,2 кВт)</t>
  </si>
  <si>
    <t>109 738.00 руб.</t>
  </si>
  <si>
    <t>UNI-101447</t>
  </si>
  <si>
    <t>Насос ЭЦВ 6-36-78 (пр. часть, двиг.11 кВт)</t>
  </si>
  <si>
    <t>107 627.00 руб.</t>
  </si>
  <si>
    <t>UNI-101448</t>
  </si>
  <si>
    <t>Насос ЭЦВ 6-36-97 (пр. часть, двиг.13 кВт)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</si>
</sst>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  <fill>
      <patternFill patternType="solid">
        <fgColor rgb="F2F2F2"/>
        <bgColor rgb="F2F2F2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  <xf xfId="0" fontId="1" numFmtId="0" fillId="6" borderId="1" applyFont="1" applyNumberFormat="0" applyFill="1" applyBorder="1" applyAlignment="1">
      <alignment horizontal="general" vertical="center" textRotation="0" wrapText="true" shrinkToFit="false" indent="5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8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6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SUM(J2:J183)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outlineLevel="4">
      <c r="A6" s="10" t="s">
        <v>14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5"/>
    </row>
    <row r="7" spans="1:12" outlineLevel="6">
      <c r="A7" s="1"/>
      <c r="B7" s="1">
        <v>958529</v>
      </c>
      <c r="C7" s="1" t="s">
        <v>15</v>
      </c>
      <c r="D7" s="1">
        <v>89093</v>
      </c>
      <c r="E7" s="2" t="s">
        <v>16</v>
      </c>
      <c r="F7" s="2" t="s">
        <v>17</v>
      </c>
      <c r="G7" s="2">
        <v>0</v>
      </c>
      <c r="H7" s="2">
        <v>0</v>
      </c>
      <c r="I7" s="1">
        <v>0</v>
      </c>
      <c r="J7" s="3" t="s">
        <v>18</v>
      </c>
      <c r="K7" s="2" t="str">
        <f>J7*17927.00</f>
        <v>0</v>
      </c>
      <c r="L7" s="5"/>
    </row>
    <row r="8" spans="1:12" outlineLevel="6">
      <c r="A8" s="1"/>
      <c r="B8" s="1">
        <v>958530</v>
      </c>
      <c r="C8" s="1" t="s">
        <v>19</v>
      </c>
      <c r="D8" s="1">
        <v>96684</v>
      </c>
      <c r="E8" s="2" t="s">
        <v>20</v>
      </c>
      <c r="F8" s="2" t="s">
        <v>21</v>
      </c>
      <c r="G8" s="2">
        <v>0</v>
      </c>
      <c r="H8" s="2">
        <v>0</v>
      </c>
      <c r="I8" s="1">
        <v>0</v>
      </c>
      <c r="J8" s="3" t="s">
        <v>18</v>
      </c>
      <c r="K8" s="2" t="str">
        <f>J8*21125.00</f>
        <v>0</v>
      </c>
      <c r="L8" s="5"/>
    </row>
    <row r="9" spans="1:12" outlineLevel="6">
      <c r="A9" s="1"/>
      <c r="B9" s="1">
        <v>958531</v>
      </c>
      <c r="C9" s="1" t="s">
        <v>22</v>
      </c>
      <c r="D9" s="1">
        <v>25185</v>
      </c>
      <c r="E9" s="2" t="s">
        <v>23</v>
      </c>
      <c r="F9" s="2" t="s">
        <v>24</v>
      </c>
      <c r="G9" s="2">
        <v>0</v>
      </c>
      <c r="H9" s="2">
        <v>0</v>
      </c>
      <c r="I9" s="1">
        <v>0</v>
      </c>
      <c r="J9" s="3" t="s">
        <v>18</v>
      </c>
      <c r="K9" s="2" t="str">
        <f>J9*22612.00</f>
        <v>0</v>
      </c>
      <c r="L9" s="5"/>
    </row>
    <row r="10" spans="1:12" outlineLevel="6">
      <c r="A10" s="1"/>
      <c r="B10" s="1">
        <v>958532</v>
      </c>
      <c r="C10" s="1" t="s">
        <v>25</v>
      </c>
      <c r="D10" s="1">
        <v>10501</v>
      </c>
      <c r="E10" s="2" t="s">
        <v>26</v>
      </c>
      <c r="F10" s="2" t="s">
        <v>27</v>
      </c>
      <c r="G10" s="2">
        <v>0</v>
      </c>
      <c r="H10" s="2">
        <v>0</v>
      </c>
      <c r="I10" s="1">
        <v>0</v>
      </c>
      <c r="J10" s="3" t="s">
        <v>18</v>
      </c>
      <c r="K10" s="2" t="str">
        <f>J10*19224.00</f>
        <v>0</v>
      </c>
      <c r="L10" s="5"/>
    </row>
    <row r="11" spans="1:12" outlineLevel="6">
      <c r="A11" s="1"/>
      <c r="B11" s="1">
        <v>958533</v>
      </c>
      <c r="C11" s="1" t="s">
        <v>28</v>
      </c>
      <c r="D11" s="1">
        <v>85390</v>
      </c>
      <c r="E11" s="2" t="s">
        <v>29</v>
      </c>
      <c r="F11" s="2" t="s">
        <v>30</v>
      </c>
      <c r="G11" s="2">
        <v>0</v>
      </c>
      <c r="H11" s="2">
        <v>0</v>
      </c>
      <c r="I11" s="1">
        <v>0</v>
      </c>
      <c r="J11" s="3" t="s">
        <v>18</v>
      </c>
      <c r="K11" s="2" t="str">
        <f>J11*22233.00</f>
        <v>0</v>
      </c>
      <c r="L11" s="5"/>
    </row>
    <row r="12" spans="1:12" outlineLevel="6">
      <c r="A12" s="1"/>
      <c r="B12" s="1">
        <v>958534</v>
      </c>
      <c r="C12" s="1" t="s">
        <v>31</v>
      </c>
      <c r="D12" s="1">
        <v>43341</v>
      </c>
      <c r="E12" s="2" t="s">
        <v>32</v>
      </c>
      <c r="F12" s="2" t="s">
        <v>33</v>
      </c>
      <c r="G12" s="2">
        <v>0</v>
      </c>
      <c r="H12" s="2">
        <v>0</v>
      </c>
      <c r="I12" s="1">
        <v>0</v>
      </c>
      <c r="J12" s="3" t="s">
        <v>18</v>
      </c>
      <c r="K12" s="2" t="str">
        <f>J12*25352.00</f>
        <v>0</v>
      </c>
      <c r="L12" s="5"/>
    </row>
    <row r="13" spans="1:12" outlineLevel="4">
      <c r="A13" s="10" t="s">
        <v>34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5"/>
    </row>
    <row r="14" spans="1:12" outlineLevel="6">
      <c r="A14" s="1"/>
      <c r="B14" s="1">
        <v>958535</v>
      </c>
      <c r="C14" s="1" t="s">
        <v>35</v>
      </c>
      <c r="D14" s="1">
        <v>74584</v>
      </c>
      <c r="E14" s="2" t="s">
        <v>36</v>
      </c>
      <c r="F14" s="2" t="s">
        <v>37</v>
      </c>
      <c r="G14" s="2">
        <v>0</v>
      </c>
      <c r="H14" s="2">
        <v>0</v>
      </c>
      <c r="I14" s="1">
        <v>0</v>
      </c>
      <c r="J14" s="3" t="s">
        <v>18</v>
      </c>
      <c r="K14" s="2" t="str">
        <f>J14*9623.00</f>
        <v>0</v>
      </c>
      <c r="L14" s="5"/>
    </row>
    <row r="15" spans="1:12" outlineLevel="6">
      <c r="A15" s="1"/>
      <c r="B15" s="1">
        <v>958536</v>
      </c>
      <c r="C15" s="1" t="s">
        <v>38</v>
      </c>
      <c r="D15" s="1">
        <v>31198</v>
      </c>
      <c r="E15" s="2" t="s">
        <v>39</v>
      </c>
      <c r="F15" s="2" t="s">
        <v>40</v>
      </c>
      <c r="G15" s="2">
        <v>0</v>
      </c>
      <c r="H15" s="2">
        <v>0</v>
      </c>
      <c r="I15" s="1">
        <v>0</v>
      </c>
      <c r="J15" s="3" t="s">
        <v>18</v>
      </c>
      <c r="K15" s="2" t="str">
        <f>J15*10098.00</f>
        <v>0</v>
      </c>
      <c r="L15" s="5"/>
    </row>
    <row r="16" spans="1:12" outlineLevel="6">
      <c r="A16" s="1"/>
      <c r="B16" s="1">
        <v>958537</v>
      </c>
      <c r="C16" s="1" t="s">
        <v>41</v>
      </c>
      <c r="D16" s="1">
        <v>10720</v>
      </c>
      <c r="E16" s="2" t="s">
        <v>42</v>
      </c>
      <c r="F16" s="2" t="s">
        <v>43</v>
      </c>
      <c r="G16" s="2">
        <v>0</v>
      </c>
      <c r="H16" s="2">
        <v>0</v>
      </c>
      <c r="I16" s="1">
        <v>0</v>
      </c>
      <c r="J16" s="3" t="s">
        <v>18</v>
      </c>
      <c r="K16" s="2" t="str">
        <f>J16*11288.00</f>
        <v>0</v>
      </c>
      <c r="L16" s="5"/>
    </row>
    <row r="17" spans="1:12" outlineLevel="6">
      <c r="A17" s="1"/>
      <c r="B17" s="1">
        <v>958538</v>
      </c>
      <c r="C17" s="1" t="s">
        <v>44</v>
      </c>
      <c r="D17" s="1">
        <v>89173</v>
      </c>
      <c r="E17" s="2" t="s">
        <v>45</v>
      </c>
      <c r="F17" s="2" t="s">
        <v>46</v>
      </c>
      <c r="G17" s="2">
        <v>0</v>
      </c>
      <c r="H17" s="2">
        <v>0</v>
      </c>
      <c r="I17" s="1">
        <v>0</v>
      </c>
      <c r="J17" s="3" t="s">
        <v>18</v>
      </c>
      <c r="K17" s="2" t="str">
        <f>J17*12891.00</f>
        <v>0</v>
      </c>
      <c r="L17" s="5"/>
    </row>
    <row r="18" spans="1:12" outlineLevel="6">
      <c r="A18" s="1"/>
      <c r="B18" s="1">
        <v>958539</v>
      </c>
      <c r="C18" s="1" t="s">
        <v>47</v>
      </c>
      <c r="D18" s="1">
        <v>37238</v>
      </c>
      <c r="E18" s="2" t="s">
        <v>48</v>
      </c>
      <c r="F18" s="2" t="s">
        <v>49</v>
      </c>
      <c r="G18" s="2">
        <v>0</v>
      </c>
      <c r="H18" s="2">
        <v>0</v>
      </c>
      <c r="I18" s="1">
        <v>0</v>
      </c>
      <c r="J18" s="3" t="s">
        <v>18</v>
      </c>
      <c r="K18" s="2" t="str">
        <f>J18*18477.00</f>
        <v>0</v>
      </c>
      <c r="L18" s="5"/>
    </row>
    <row r="19" spans="1:12" outlineLevel="6">
      <c r="A19" s="1"/>
      <c r="B19" s="1">
        <v>958540</v>
      </c>
      <c r="C19" s="1" t="s">
        <v>50</v>
      </c>
      <c r="D19" s="1">
        <v>77471</v>
      </c>
      <c r="E19" s="2" t="s">
        <v>51</v>
      </c>
      <c r="F19" s="2" t="s">
        <v>52</v>
      </c>
      <c r="G19" s="2">
        <v>0</v>
      </c>
      <c r="H19" s="2">
        <v>0</v>
      </c>
      <c r="I19" s="1">
        <v>0</v>
      </c>
      <c r="J19" s="3" t="s">
        <v>18</v>
      </c>
      <c r="K19" s="2" t="str">
        <f>J19*22524.00</f>
        <v>0</v>
      </c>
      <c r="L19" s="5"/>
    </row>
    <row r="20" spans="1:12" outlineLevel="6">
      <c r="A20" s="1"/>
      <c r="B20" s="1">
        <v>958541</v>
      </c>
      <c r="C20" s="1" t="s">
        <v>53</v>
      </c>
      <c r="D20" s="1">
        <v>61478</v>
      </c>
      <c r="E20" s="2" t="s">
        <v>54</v>
      </c>
      <c r="F20" s="2" t="s">
        <v>55</v>
      </c>
      <c r="G20" s="2">
        <v>0</v>
      </c>
      <c r="H20" s="2">
        <v>0</v>
      </c>
      <c r="I20" s="1">
        <v>0</v>
      </c>
      <c r="J20" s="3" t="s">
        <v>18</v>
      </c>
      <c r="K20" s="2" t="str">
        <f>J20*11816.00</f>
        <v>0</v>
      </c>
      <c r="L20" s="5"/>
    </row>
    <row r="21" spans="1:12" outlineLevel="6">
      <c r="A21" s="1"/>
      <c r="B21" s="1">
        <v>958542</v>
      </c>
      <c r="C21" s="1" t="s">
        <v>56</v>
      </c>
      <c r="D21" s="1">
        <v>59578</v>
      </c>
      <c r="E21" s="2" t="s">
        <v>57</v>
      </c>
      <c r="F21" s="2" t="s">
        <v>58</v>
      </c>
      <c r="G21" s="2">
        <v>0</v>
      </c>
      <c r="H21" s="2">
        <v>0</v>
      </c>
      <c r="I21" s="1">
        <v>0</v>
      </c>
      <c r="J21" s="3" t="s">
        <v>18</v>
      </c>
      <c r="K21" s="2" t="str">
        <f>J21*14579.00</f>
        <v>0</v>
      </c>
      <c r="L21" s="5"/>
    </row>
    <row r="22" spans="1:12" outlineLevel="6">
      <c r="A22" s="1"/>
      <c r="B22" s="1">
        <v>958543</v>
      </c>
      <c r="C22" s="1" t="s">
        <v>59</v>
      </c>
      <c r="D22" s="1">
        <v>32906</v>
      </c>
      <c r="E22" s="2" t="s">
        <v>60</v>
      </c>
      <c r="F22" s="2" t="s">
        <v>61</v>
      </c>
      <c r="G22" s="2">
        <v>0</v>
      </c>
      <c r="H22" s="2">
        <v>0</v>
      </c>
      <c r="I22" s="1">
        <v>0</v>
      </c>
      <c r="J22" s="3" t="s">
        <v>18</v>
      </c>
      <c r="K22" s="2" t="str">
        <f>J22*19518.00</f>
        <v>0</v>
      </c>
      <c r="L22" s="5"/>
    </row>
    <row r="23" spans="1:12" outlineLevel="6">
      <c r="A23" s="1"/>
      <c r="B23" s="1">
        <v>958544</v>
      </c>
      <c r="C23" s="1" t="s">
        <v>62</v>
      </c>
      <c r="D23" s="1">
        <v>38974</v>
      </c>
      <c r="E23" s="2" t="s">
        <v>63</v>
      </c>
      <c r="F23" s="2" t="s">
        <v>64</v>
      </c>
      <c r="G23" s="2">
        <v>0</v>
      </c>
      <c r="H23" s="2">
        <v>0</v>
      </c>
      <c r="I23" s="1">
        <v>0</v>
      </c>
      <c r="J23" s="3" t="s">
        <v>18</v>
      </c>
      <c r="K23" s="2" t="str">
        <f>J23*19057.00</f>
        <v>0</v>
      </c>
      <c r="L23" s="5"/>
    </row>
    <row r="24" spans="1:12" outlineLevel="6">
      <c r="A24" s="1"/>
      <c r="B24" s="1">
        <v>958545</v>
      </c>
      <c r="C24" s="1" t="s">
        <v>65</v>
      </c>
      <c r="D24" s="1">
        <v>28410</v>
      </c>
      <c r="E24" s="2" t="s">
        <v>66</v>
      </c>
      <c r="F24" s="2" t="s">
        <v>67</v>
      </c>
      <c r="G24" s="2">
        <v>0</v>
      </c>
      <c r="H24" s="2">
        <v>0</v>
      </c>
      <c r="I24" s="1">
        <v>0</v>
      </c>
      <c r="J24" s="3" t="s">
        <v>18</v>
      </c>
      <c r="K24" s="2" t="str">
        <f>J24*23880.00</f>
        <v>0</v>
      </c>
      <c r="L24" s="5"/>
    </row>
    <row r="25" spans="1:12" outlineLevel="6">
      <c r="A25" s="1"/>
      <c r="B25" s="1">
        <v>958546</v>
      </c>
      <c r="C25" s="1" t="s">
        <v>68</v>
      </c>
      <c r="D25" s="1">
        <v>83595</v>
      </c>
      <c r="E25" s="2" t="s">
        <v>69</v>
      </c>
      <c r="F25" s="2" t="s">
        <v>70</v>
      </c>
      <c r="G25" s="2">
        <v>0</v>
      </c>
      <c r="H25" s="2">
        <v>0</v>
      </c>
      <c r="I25" s="1">
        <v>0</v>
      </c>
      <c r="J25" s="3" t="s">
        <v>18</v>
      </c>
      <c r="K25" s="2" t="str">
        <f>J25*23354.00</f>
        <v>0</v>
      </c>
      <c r="L25" s="5"/>
    </row>
    <row r="26" spans="1:12" outlineLevel="6">
      <c r="A26" s="1"/>
      <c r="B26" s="1">
        <v>958547</v>
      </c>
      <c r="C26" s="1" t="s">
        <v>71</v>
      </c>
      <c r="D26" s="1">
        <v>21728</v>
      </c>
      <c r="E26" s="2" t="s">
        <v>72</v>
      </c>
      <c r="F26" s="2" t="s">
        <v>73</v>
      </c>
      <c r="G26" s="2">
        <v>0</v>
      </c>
      <c r="H26" s="2">
        <v>0</v>
      </c>
      <c r="I26" s="1">
        <v>0</v>
      </c>
      <c r="J26" s="3" t="s">
        <v>18</v>
      </c>
      <c r="K26" s="2" t="str">
        <f>J26*12847.00</f>
        <v>0</v>
      </c>
      <c r="L26" s="5"/>
    </row>
    <row r="27" spans="1:12" outlineLevel="6">
      <c r="A27" s="1"/>
      <c r="B27" s="1">
        <v>958548</v>
      </c>
      <c r="C27" s="1" t="s">
        <v>74</v>
      </c>
      <c r="D27" s="1">
        <v>81499</v>
      </c>
      <c r="E27" s="2" t="s">
        <v>75</v>
      </c>
      <c r="F27" s="2" t="s">
        <v>76</v>
      </c>
      <c r="G27" s="2">
        <v>0</v>
      </c>
      <c r="H27" s="2">
        <v>0</v>
      </c>
      <c r="I27" s="1">
        <v>0</v>
      </c>
      <c r="J27" s="3" t="s">
        <v>18</v>
      </c>
      <c r="K27" s="2" t="str">
        <f>J27*15907.00</f>
        <v>0</v>
      </c>
      <c r="L27" s="5"/>
    </row>
    <row r="28" spans="1:12" outlineLevel="6">
      <c r="A28" s="1"/>
      <c r="B28" s="1">
        <v>958549</v>
      </c>
      <c r="C28" s="1" t="s">
        <v>77</v>
      </c>
      <c r="D28" s="1">
        <v>15499</v>
      </c>
      <c r="E28" s="2" t="s">
        <v>78</v>
      </c>
      <c r="F28" s="2" t="s">
        <v>79</v>
      </c>
      <c r="G28" s="2">
        <v>0</v>
      </c>
      <c r="H28" s="2">
        <v>0</v>
      </c>
      <c r="I28" s="1">
        <v>0</v>
      </c>
      <c r="J28" s="3" t="s">
        <v>18</v>
      </c>
      <c r="K28" s="2" t="str">
        <f>J28*14517.00</f>
        <v>0</v>
      </c>
      <c r="L28" s="5"/>
    </row>
    <row r="29" spans="1:12" outlineLevel="6">
      <c r="A29" s="1"/>
      <c r="B29" s="1">
        <v>958550</v>
      </c>
      <c r="C29" s="1" t="s">
        <v>80</v>
      </c>
      <c r="D29" s="1">
        <v>24874</v>
      </c>
      <c r="E29" s="2" t="s">
        <v>81</v>
      </c>
      <c r="F29" s="2" t="s">
        <v>82</v>
      </c>
      <c r="G29" s="2">
        <v>0</v>
      </c>
      <c r="H29" s="2">
        <v>0</v>
      </c>
      <c r="I29" s="1">
        <v>0</v>
      </c>
      <c r="J29" s="3" t="s">
        <v>18</v>
      </c>
      <c r="K29" s="2" t="str">
        <f>J29*18245.00</f>
        <v>0</v>
      </c>
      <c r="L29" s="5"/>
    </row>
    <row r="30" spans="1:12" outlineLevel="6">
      <c r="A30" s="1"/>
      <c r="B30" s="1">
        <v>958551</v>
      </c>
      <c r="C30" s="1" t="s">
        <v>83</v>
      </c>
      <c r="D30" s="1">
        <v>41798</v>
      </c>
      <c r="E30" s="2" t="s">
        <v>84</v>
      </c>
      <c r="F30" s="2" t="s">
        <v>85</v>
      </c>
      <c r="G30" s="2">
        <v>0</v>
      </c>
      <c r="H30" s="2">
        <v>0</v>
      </c>
      <c r="I30" s="1">
        <v>0</v>
      </c>
      <c r="J30" s="3" t="s">
        <v>18</v>
      </c>
      <c r="K30" s="2" t="str">
        <f>J30*16659.00</f>
        <v>0</v>
      </c>
      <c r="L30" s="5"/>
    </row>
    <row r="31" spans="1:12" outlineLevel="6">
      <c r="A31" s="1"/>
      <c r="B31" s="1">
        <v>958552</v>
      </c>
      <c r="C31" s="1" t="s">
        <v>86</v>
      </c>
      <c r="D31" s="1">
        <v>73277</v>
      </c>
      <c r="E31" s="2" t="s">
        <v>87</v>
      </c>
      <c r="F31" s="2" t="s">
        <v>88</v>
      </c>
      <c r="G31" s="2">
        <v>0</v>
      </c>
      <c r="H31" s="2">
        <v>0</v>
      </c>
      <c r="I31" s="1">
        <v>0</v>
      </c>
      <c r="J31" s="3" t="s">
        <v>18</v>
      </c>
      <c r="K31" s="2" t="str">
        <f>J31*21165.00</f>
        <v>0</v>
      </c>
      <c r="L31" s="5"/>
    </row>
    <row r="32" spans="1:12" outlineLevel="6">
      <c r="A32" s="1"/>
      <c r="B32" s="1">
        <v>958553</v>
      </c>
      <c r="C32" s="1" t="s">
        <v>89</v>
      </c>
      <c r="D32" s="1">
        <v>14501</v>
      </c>
      <c r="E32" s="2" t="s">
        <v>90</v>
      </c>
      <c r="F32" s="2" t="s">
        <v>91</v>
      </c>
      <c r="G32" s="2">
        <v>0</v>
      </c>
      <c r="H32" s="2">
        <v>0</v>
      </c>
      <c r="I32" s="1">
        <v>0</v>
      </c>
      <c r="J32" s="3" t="s">
        <v>18</v>
      </c>
      <c r="K32" s="2" t="str">
        <f>J32*21510.00</f>
        <v>0</v>
      </c>
      <c r="L32" s="5"/>
    </row>
    <row r="33" spans="1:12" outlineLevel="6">
      <c r="A33" s="1"/>
      <c r="B33" s="1">
        <v>958554</v>
      </c>
      <c r="C33" s="1" t="s">
        <v>92</v>
      </c>
      <c r="D33" s="1">
        <v>17332</v>
      </c>
      <c r="E33" s="2" t="s">
        <v>93</v>
      </c>
      <c r="F33" s="2" t="s">
        <v>94</v>
      </c>
      <c r="G33" s="2">
        <v>0</v>
      </c>
      <c r="H33" s="2">
        <v>0</v>
      </c>
      <c r="I33" s="1">
        <v>0</v>
      </c>
      <c r="J33" s="3" t="s">
        <v>18</v>
      </c>
      <c r="K33" s="2" t="str">
        <f>J33*29388.00</f>
        <v>0</v>
      </c>
      <c r="L33" s="5"/>
    </row>
    <row r="34" spans="1:12" outlineLevel="6">
      <c r="A34" s="1"/>
      <c r="B34" s="1">
        <v>958555</v>
      </c>
      <c r="C34" s="1" t="s">
        <v>95</v>
      </c>
      <c r="D34" s="1">
        <v>38019</v>
      </c>
      <c r="E34" s="2" t="s">
        <v>96</v>
      </c>
      <c r="F34" s="2" t="s">
        <v>97</v>
      </c>
      <c r="G34" s="2">
        <v>0</v>
      </c>
      <c r="H34" s="2">
        <v>0</v>
      </c>
      <c r="I34" s="1">
        <v>0</v>
      </c>
      <c r="J34" s="3" t="s">
        <v>18</v>
      </c>
      <c r="K34" s="2" t="str">
        <f>J34*26480.00</f>
        <v>0</v>
      </c>
      <c r="L34" s="5"/>
    </row>
    <row r="35" spans="1:12" outlineLevel="6">
      <c r="A35" s="1"/>
      <c r="B35" s="1">
        <v>958556</v>
      </c>
      <c r="C35" s="1" t="s">
        <v>98</v>
      </c>
      <c r="D35" s="1">
        <v>27958</v>
      </c>
      <c r="E35" s="2" t="s">
        <v>99</v>
      </c>
      <c r="F35" s="2" t="s">
        <v>100</v>
      </c>
      <c r="G35" s="2">
        <v>0</v>
      </c>
      <c r="H35" s="2">
        <v>0</v>
      </c>
      <c r="I35" s="1">
        <v>0</v>
      </c>
      <c r="J35" s="3" t="s">
        <v>18</v>
      </c>
      <c r="K35" s="2" t="str">
        <f>J35*16537.00</f>
        <v>0</v>
      </c>
      <c r="L35" s="5"/>
    </row>
    <row r="36" spans="1:12" outlineLevel="6">
      <c r="A36" s="1"/>
      <c r="B36" s="1">
        <v>958557</v>
      </c>
      <c r="C36" s="1" t="s">
        <v>101</v>
      </c>
      <c r="D36" s="1">
        <v>67076</v>
      </c>
      <c r="E36" s="2" t="s">
        <v>102</v>
      </c>
      <c r="F36" s="2" t="s">
        <v>103</v>
      </c>
      <c r="G36" s="2">
        <v>0</v>
      </c>
      <c r="H36" s="2">
        <v>0</v>
      </c>
      <c r="I36" s="1">
        <v>0</v>
      </c>
      <c r="J36" s="3" t="s">
        <v>18</v>
      </c>
      <c r="K36" s="2" t="str">
        <f>J36*14389.00</f>
        <v>0</v>
      </c>
      <c r="L36" s="5"/>
    </row>
    <row r="37" spans="1:12" outlineLevel="6">
      <c r="A37" s="1"/>
      <c r="B37" s="1">
        <v>958558</v>
      </c>
      <c r="C37" s="1" t="s">
        <v>104</v>
      </c>
      <c r="D37" s="1">
        <v>36037</v>
      </c>
      <c r="E37" s="2" t="s">
        <v>105</v>
      </c>
      <c r="F37" s="2" t="s">
        <v>106</v>
      </c>
      <c r="G37" s="2">
        <v>0</v>
      </c>
      <c r="H37" s="2">
        <v>0</v>
      </c>
      <c r="I37" s="1">
        <v>0</v>
      </c>
      <c r="J37" s="3" t="s">
        <v>18</v>
      </c>
      <c r="K37" s="2" t="str">
        <f>J37*18258.00</f>
        <v>0</v>
      </c>
      <c r="L37" s="5"/>
    </row>
    <row r="38" spans="1:12" outlineLevel="6">
      <c r="A38" s="1"/>
      <c r="B38" s="1">
        <v>958559</v>
      </c>
      <c r="C38" s="1" t="s">
        <v>107</v>
      </c>
      <c r="D38" s="1">
        <v>39129</v>
      </c>
      <c r="E38" s="2" t="s">
        <v>108</v>
      </c>
      <c r="F38" s="2" t="s">
        <v>109</v>
      </c>
      <c r="G38" s="2">
        <v>0</v>
      </c>
      <c r="H38" s="2">
        <v>0</v>
      </c>
      <c r="I38" s="1">
        <v>0</v>
      </c>
      <c r="J38" s="3" t="s">
        <v>18</v>
      </c>
      <c r="K38" s="2" t="str">
        <f>J38*16029.00</f>
        <v>0</v>
      </c>
      <c r="L38" s="5"/>
    </row>
    <row r="39" spans="1:12" outlineLevel="6">
      <c r="A39" s="1"/>
      <c r="B39" s="1">
        <v>958560</v>
      </c>
      <c r="C39" s="1" t="s">
        <v>110</v>
      </c>
      <c r="D39" s="1">
        <v>87784</v>
      </c>
      <c r="E39" s="2" t="s">
        <v>111</v>
      </c>
      <c r="F39" s="2" t="s">
        <v>112</v>
      </c>
      <c r="G39" s="2">
        <v>0</v>
      </c>
      <c r="H39" s="2">
        <v>0</v>
      </c>
      <c r="I39" s="1">
        <v>0</v>
      </c>
      <c r="J39" s="3" t="s">
        <v>18</v>
      </c>
      <c r="K39" s="2" t="str">
        <f>J39*21371.00</f>
        <v>0</v>
      </c>
      <c r="L39" s="5"/>
    </row>
    <row r="40" spans="1:12" outlineLevel="6">
      <c r="A40" s="1"/>
      <c r="B40" s="1">
        <v>958561</v>
      </c>
      <c r="C40" s="1" t="s">
        <v>113</v>
      </c>
      <c r="D40" s="1">
        <v>85457</v>
      </c>
      <c r="E40" s="2" t="s">
        <v>114</v>
      </c>
      <c r="F40" s="2" t="s">
        <v>115</v>
      </c>
      <c r="G40" s="2">
        <v>0</v>
      </c>
      <c r="H40" s="2">
        <v>0</v>
      </c>
      <c r="I40" s="1">
        <v>0</v>
      </c>
      <c r="J40" s="3" t="s">
        <v>18</v>
      </c>
      <c r="K40" s="2" t="str">
        <f>J40*17433.00</f>
        <v>0</v>
      </c>
      <c r="L40" s="5"/>
    </row>
    <row r="41" spans="1:12" outlineLevel="6">
      <c r="A41" s="1"/>
      <c r="B41" s="1">
        <v>958562</v>
      </c>
      <c r="C41" s="1" t="s">
        <v>116</v>
      </c>
      <c r="D41" s="1">
        <v>90817</v>
      </c>
      <c r="E41" s="2" t="s">
        <v>117</v>
      </c>
      <c r="F41" s="2" t="s">
        <v>118</v>
      </c>
      <c r="G41" s="2">
        <v>0</v>
      </c>
      <c r="H41" s="2">
        <v>0</v>
      </c>
      <c r="I41" s="1">
        <v>0</v>
      </c>
      <c r="J41" s="3" t="s">
        <v>18</v>
      </c>
      <c r="K41" s="2" t="str">
        <f>J41*22827.00</f>
        <v>0</v>
      </c>
      <c r="L41" s="5"/>
    </row>
    <row r="42" spans="1:12" outlineLevel="6">
      <c r="A42" s="1"/>
      <c r="B42" s="1">
        <v>958563</v>
      </c>
      <c r="C42" s="1" t="s">
        <v>119</v>
      </c>
      <c r="D42" s="1">
        <v>33918</v>
      </c>
      <c r="E42" s="2" t="s">
        <v>120</v>
      </c>
      <c r="F42" s="2" t="s">
        <v>121</v>
      </c>
      <c r="G42" s="2">
        <v>0</v>
      </c>
      <c r="H42" s="2">
        <v>0</v>
      </c>
      <c r="I42" s="1">
        <v>0</v>
      </c>
      <c r="J42" s="3" t="s">
        <v>18</v>
      </c>
      <c r="K42" s="2" t="str">
        <f>J42*26597.00</f>
        <v>0</v>
      </c>
      <c r="L42" s="5"/>
    </row>
    <row r="43" spans="1:12" outlineLevel="6">
      <c r="A43" s="1"/>
      <c r="B43" s="1">
        <v>958564</v>
      </c>
      <c r="C43" s="1" t="s">
        <v>122</v>
      </c>
      <c r="D43" s="1">
        <v>75328</v>
      </c>
      <c r="E43" s="2" t="s">
        <v>123</v>
      </c>
      <c r="F43" s="2" t="s">
        <v>124</v>
      </c>
      <c r="G43" s="2">
        <v>0</v>
      </c>
      <c r="H43" s="2">
        <v>0</v>
      </c>
      <c r="I43" s="1">
        <v>0</v>
      </c>
      <c r="J43" s="3" t="s">
        <v>18</v>
      </c>
      <c r="K43" s="2" t="str">
        <f>J43*17461.00</f>
        <v>0</v>
      </c>
      <c r="L43" s="5"/>
    </row>
    <row r="44" spans="1:12" outlineLevel="6">
      <c r="A44" s="1"/>
      <c r="B44" s="1">
        <v>958565</v>
      </c>
      <c r="C44" s="1" t="s">
        <v>125</v>
      </c>
      <c r="D44" s="1">
        <v>91639</v>
      </c>
      <c r="E44" s="2" t="s">
        <v>126</v>
      </c>
      <c r="F44" s="2" t="s">
        <v>127</v>
      </c>
      <c r="G44" s="2">
        <v>0</v>
      </c>
      <c r="H44" s="2">
        <v>0</v>
      </c>
      <c r="I44" s="1">
        <v>0</v>
      </c>
      <c r="J44" s="3" t="s">
        <v>18</v>
      </c>
      <c r="K44" s="2" t="str">
        <f>J44*15316.00</f>
        <v>0</v>
      </c>
      <c r="L44" s="5"/>
    </row>
    <row r="45" spans="1:12" outlineLevel="6">
      <c r="A45" s="1"/>
      <c r="B45" s="1">
        <v>958566</v>
      </c>
      <c r="C45" s="1" t="s">
        <v>128</v>
      </c>
      <c r="D45" s="1">
        <v>45323</v>
      </c>
      <c r="E45" s="2" t="s">
        <v>129</v>
      </c>
      <c r="F45" s="2" t="s">
        <v>130</v>
      </c>
      <c r="G45" s="2">
        <v>0</v>
      </c>
      <c r="H45" s="2">
        <v>0</v>
      </c>
      <c r="I45" s="1">
        <v>0</v>
      </c>
      <c r="J45" s="3" t="s">
        <v>18</v>
      </c>
      <c r="K45" s="2" t="str">
        <f>J45*18284.00</f>
        <v>0</v>
      </c>
      <c r="L45" s="5"/>
    </row>
    <row r="46" spans="1:12" outlineLevel="6">
      <c r="A46" s="1"/>
      <c r="B46" s="1">
        <v>958567</v>
      </c>
      <c r="C46" s="1" t="s">
        <v>131</v>
      </c>
      <c r="D46" s="1">
        <v>38715</v>
      </c>
      <c r="E46" s="2" t="s">
        <v>132</v>
      </c>
      <c r="F46" s="2" t="s">
        <v>133</v>
      </c>
      <c r="G46" s="2">
        <v>0</v>
      </c>
      <c r="H46" s="2">
        <v>0</v>
      </c>
      <c r="I46" s="1">
        <v>0</v>
      </c>
      <c r="J46" s="3" t="s">
        <v>18</v>
      </c>
      <c r="K46" s="2" t="str">
        <f>J46*24078.00</f>
        <v>0</v>
      </c>
      <c r="L46" s="5"/>
    </row>
    <row r="47" spans="1:12" outlineLevel="6">
      <c r="A47" s="1"/>
      <c r="B47" s="1">
        <v>958568</v>
      </c>
      <c r="C47" s="1" t="s">
        <v>134</v>
      </c>
      <c r="D47" s="1">
        <v>39027</v>
      </c>
      <c r="E47" s="2" t="s">
        <v>135</v>
      </c>
      <c r="F47" s="2" t="s">
        <v>136</v>
      </c>
      <c r="G47" s="2">
        <v>0</v>
      </c>
      <c r="H47" s="2">
        <v>0</v>
      </c>
      <c r="I47" s="1">
        <v>0</v>
      </c>
      <c r="J47" s="3" t="s">
        <v>18</v>
      </c>
      <c r="K47" s="2" t="str">
        <f>J47*15970.00</f>
        <v>0</v>
      </c>
      <c r="L47" s="5"/>
    </row>
    <row r="48" spans="1:12" outlineLevel="6">
      <c r="A48" s="1"/>
      <c r="B48" s="1">
        <v>958569</v>
      </c>
      <c r="C48" s="1" t="s">
        <v>137</v>
      </c>
      <c r="D48" s="1">
        <v>34523</v>
      </c>
      <c r="E48" s="2" t="s">
        <v>138</v>
      </c>
      <c r="F48" s="2" t="s">
        <v>139</v>
      </c>
      <c r="G48" s="2">
        <v>0</v>
      </c>
      <c r="H48" s="2">
        <v>0</v>
      </c>
      <c r="I48" s="1">
        <v>0</v>
      </c>
      <c r="J48" s="3" t="s">
        <v>18</v>
      </c>
      <c r="K48" s="2" t="str">
        <f>J48*20126.00</f>
        <v>0</v>
      </c>
      <c r="L48" s="5"/>
    </row>
    <row r="49" spans="1:12" outlineLevel="6">
      <c r="A49" s="1"/>
      <c r="B49" s="1">
        <v>958570</v>
      </c>
      <c r="C49" s="1" t="s">
        <v>140</v>
      </c>
      <c r="D49" s="1">
        <v>88243</v>
      </c>
      <c r="E49" s="2" t="s">
        <v>141</v>
      </c>
      <c r="F49" s="2" t="s">
        <v>142</v>
      </c>
      <c r="G49" s="2">
        <v>0</v>
      </c>
      <c r="H49" s="2">
        <v>0</v>
      </c>
      <c r="I49" s="1">
        <v>0</v>
      </c>
      <c r="J49" s="3" t="s">
        <v>18</v>
      </c>
      <c r="K49" s="2" t="str">
        <f>J49*18057.00</f>
        <v>0</v>
      </c>
      <c r="L49" s="5"/>
    </row>
    <row r="50" spans="1:12" outlineLevel="6">
      <c r="A50" s="1"/>
      <c r="B50" s="1">
        <v>958571</v>
      </c>
      <c r="C50" s="1" t="s">
        <v>143</v>
      </c>
      <c r="D50" s="1">
        <v>29895</v>
      </c>
      <c r="E50" s="2" t="s">
        <v>144</v>
      </c>
      <c r="F50" s="2" t="s">
        <v>145</v>
      </c>
      <c r="G50" s="2">
        <v>0</v>
      </c>
      <c r="H50" s="2">
        <v>0</v>
      </c>
      <c r="I50" s="1">
        <v>0</v>
      </c>
      <c r="J50" s="3" t="s">
        <v>18</v>
      </c>
      <c r="K50" s="2" t="str">
        <f>J50*25258.00</f>
        <v>0</v>
      </c>
      <c r="L50" s="5"/>
    </row>
    <row r="51" spans="1:12" outlineLevel="6">
      <c r="A51" s="1"/>
      <c r="B51" s="1">
        <v>958572</v>
      </c>
      <c r="C51" s="1" t="s">
        <v>146</v>
      </c>
      <c r="D51" s="1">
        <v>80157</v>
      </c>
      <c r="E51" s="2" t="s">
        <v>147</v>
      </c>
      <c r="F51" s="2" t="s">
        <v>148</v>
      </c>
      <c r="G51" s="2">
        <v>0</v>
      </c>
      <c r="H51" s="2">
        <v>0</v>
      </c>
      <c r="I51" s="1">
        <v>0</v>
      </c>
      <c r="J51" s="3" t="s">
        <v>18</v>
      </c>
      <c r="K51" s="2" t="str">
        <f>J51*17420.00</f>
        <v>0</v>
      </c>
      <c r="L51" s="5"/>
    </row>
    <row r="52" spans="1:12" outlineLevel="6">
      <c r="A52" s="1"/>
      <c r="B52" s="1">
        <v>958573</v>
      </c>
      <c r="C52" s="1" t="s">
        <v>149</v>
      </c>
      <c r="D52" s="1">
        <v>97647</v>
      </c>
      <c r="E52" s="2" t="s">
        <v>150</v>
      </c>
      <c r="F52" s="2" t="s">
        <v>151</v>
      </c>
      <c r="G52" s="2">
        <v>0</v>
      </c>
      <c r="H52" s="2">
        <v>0</v>
      </c>
      <c r="I52" s="1">
        <v>0</v>
      </c>
      <c r="J52" s="3" t="s">
        <v>18</v>
      </c>
      <c r="K52" s="2" t="str">
        <f>J52*30916.00</f>
        <v>0</v>
      </c>
      <c r="L52" s="5"/>
    </row>
    <row r="53" spans="1:12" outlineLevel="6">
      <c r="A53" s="1"/>
      <c r="B53" s="1">
        <v>958574</v>
      </c>
      <c r="C53" s="1" t="s">
        <v>152</v>
      </c>
      <c r="D53" s="1">
        <v>18018</v>
      </c>
      <c r="E53" s="2" t="s">
        <v>153</v>
      </c>
      <c r="F53" s="2" t="s">
        <v>154</v>
      </c>
      <c r="G53" s="2">
        <v>0</v>
      </c>
      <c r="H53" s="2">
        <v>0</v>
      </c>
      <c r="I53" s="1">
        <v>0</v>
      </c>
      <c r="J53" s="3" t="s">
        <v>18</v>
      </c>
      <c r="K53" s="2" t="str">
        <f>J53*23457.00</f>
        <v>0</v>
      </c>
      <c r="L53" s="5"/>
    </row>
    <row r="54" spans="1:12" outlineLevel="6">
      <c r="A54" s="1"/>
      <c r="B54" s="1">
        <v>958575</v>
      </c>
      <c r="C54" s="1" t="s">
        <v>155</v>
      </c>
      <c r="D54" s="1">
        <v>54842</v>
      </c>
      <c r="E54" s="2" t="s">
        <v>156</v>
      </c>
      <c r="F54" s="2" t="s">
        <v>157</v>
      </c>
      <c r="G54" s="2">
        <v>0</v>
      </c>
      <c r="H54" s="2">
        <v>0</v>
      </c>
      <c r="I54" s="1">
        <v>0</v>
      </c>
      <c r="J54" s="3" t="s">
        <v>18</v>
      </c>
      <c r="K54" s="2" t="str">
        <f>J54*22849.00</f>
        <v>0</v>
      </c>
      <c r="L54" s="5"/>
    </row>
    <row r="55" spans="1:12" outlineLevel="6">
      <c r="A55" s="1"/>
      <c r="B55" s="1">
        <v>958576</v>
      </c>
      <c r="C55" s="1" t="s">
        <v>158</v>
      </c>
      <c r="D55" s="1">
        <v>76293</v>
      </c>
      <c r="E55" s="2" t="s">
        <v>159</v>
      </c>
      <c r="F55" s="2" t="s">
        <v>160</v>
      </c>
      <c r="G55" s="2">
        <v>0</v>
      </c>
      <c r="H55" s="2">
        <v>0</v>
      </c>
      <c r="I55" s="1">
        <v>0</v>
      </c>
      <c r="J55" s="3" t="s">
        <v>18</v>
      </c>
      <c r="K55" s="2" t="str">
        <f>J55*23993.00</f>
        <v>0</v>
      </c>
      <c r="L55" s="5"/>
    </row>
    <row r="56" spans="1:12" outlineLevel="4">
      <c r="A56" s="10" t="s">
        <v>161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5"/>
    </row>
    <row r="57" spans="1:12" outlineLevel="6">
      <c r="A57" s="1"/>
      <c r="B57" s="1">
        <v>958511</v>
      </c>
      <c r="C57" s="1" t="s">
        <v>162</v>
      </c>
      <c r="D57" s="1">
        <v>54181</v>
      </c>
      <c r="E57" s="2" t="s">
        <v>163</v>
      </c>
      <c r="F57" s="2" t="s">
        <v>164</v>
      </c>
      <c r="G57" s="2">
        <v>0</v>
      </c>
      <c r="H57" s="2">
        <v>0</v>
      </c>
      <c r="I57" s="1">
        <v>0</v>
      </c>
      <c r="J57" s="3" t="s">
        <v>18</v>
      </c>
      <c r="K57" s="2" t="str">
        <f>J57*23865.00</f>
        <v>0</v>
      </c>
      <c r="L57" s="5"/>
    </row>
    <row r="58" spans="1:12" outlineLevel="6">
      <c r="A58" s="1"/>
      <c r="B58" s="1">
        <v>958512</v>
      </c>
      <c r="C58" s="1" t="s">
        <v>165</v>
      </c>
      <c r="D58" s="1">
        <v>90786</v>
      </c>
      <c r="E58" s="2" t="s">
        <v>166</v>
      </c>
      <c r="F58" s="2" t="s">
        <v>167</v>
      </c>
      <c r="G58" s="2">
        <v>0</v>
      </c>
      <c r="H58" s="2">
        <v>0</v>
      </c>
      <c r="I58" s="1">
        <v>0</v>
      </c>
      <c r="J58" s="3" t="s">
        <v>18</v>
      </c>
      <c r="K58" s="2" t="str">
        <f>J58*30155.00</f>
        <v>0</v>
      </c>
      <c r="L58" s="5"/>
    </row>
    <row r="59" spans="1:12" outlineLevel="6">
      <c r="A59" s="1"/>
      <c r="B59" s="1">
        <v>958513</v>
      </c>
      <c r="C59" s="1" t="s">
        <v>168</v>
      </c>
      <c r="D59" s="1">
        <v>74677</v>
      </c>
      <c r="E59" s="2" t="s">
        <v>169</v>
      </c>
      <c r="F59" s="2" t="s">
        <v>170</v>
      </c>
      <c r="G59" s="2">
        <v>0</v>
      </c>
      <c r="H59" s="2">
        <v>0</v>
      </c>
      <c r="I59" s="1">
        <v>0</v>
      </c>
      <c r="J59" s="3" t="s">
        <v>18</v>
      </c>
      <c r="K59" s="2" t="str">
        <f>J59*33596.00</f>
        <v>0</v>
      </c>
      <c r="L59" s="5"/>
    </row>
    <row r="60" spans="1:12" outlineLevel="6">
      <c r="A60" s="1"/>
      <c r="B60" s="1">
        <v>958514</v>
      </c>
      <c r="C60" s="1" t="s">
        <v>171</v>
      </c>
      <c r="D60" s="1">
        <v>38349</v>
      </c>
      <c r="E60" s="2" t="s">
        <v>172</v>
      </c>
      <c r="F60" s="2" t="s">
        <v>173</v>
      </c>
      <c r="G60" s="2">
        <v>0</v>
      </c>
      <c r="H60" s="2">
        <v>0</v>
      </c>
      <c r="I60" s="1">
        <v>0</v>
      </c>
      <c r="J60" s="3" t="s">
        <v>18</v>
      </c>
      <c r="K60" s="2" t="str">
        <f>J60*14091.00</f>
        <v>0</v>
      </c>
      <c r="L60" s="5"/>
    </row>
    <row r="61" spans="1:12" outlineLevel="6">
      <c r="A61" s="1"/>
      <c r="B61" s="1">
        <v>958515</v>
      </c>
      <c r="C61" s="1" t="s">
        <v>174</v>
      </c>
      <c r="D61" s="1">
        <v>43538</v>
      </c>
      <c r="E61" s="2" t="s">
        <v>175</v>
      </c>
      <c r="F61" s="2" t="s">
        <v>176</v>
      </c>
      <c r="G61" s="2">
        <v>0</v>
      </c>
      <c r="H61" s="2">
        <v>0</v>
      </c>
      <c r="I61" s="1">
        <v>0</v>
      </c>
      <c r="J61" s="3" t="s">
        <v>18</v>
      </c>
      <c r="K61" s="2" t="str">
        <f>J61*17483.00</f>
        <v>0</v>
      </c>
      <c r="L61" s="5"/>
    </row>
    <row r="62" spans="1:12" outlineLevel="6">
      <c r="A62" s="1"/>
      <c r="B62" s="1">
        <v>958516</v>
      </c>
      <c r="C62" s="1" t="s">
        <v>177</v>
      </c>
      <c r="D62" s="1">
        <v>44746</v>
      </c>
      <c r="E62" s="2" t="s">
        <v>178</v>
      </c>
      <c r="F62" s="2" t="s">
        <v>179</v>
      </c>
      <c r="G62" s="2">
        <v>0</v>
      </c>
      <c r="H62" s="2">
        <v>0</v>
      </c>
      <c r="I62" s="1">
        <v>0</v>
      </c>
      <c r="J62" s="3" t="s">
        <v>18</v>
      </c>
      <c r="K62" s="2" t="str">
        <f>J62*19763.00</f>
        <v>0</v>
      </c>
      <c r="L62" s="5"/>
    </row>
    <row r="63" spans="1:12" outlineLevel="6">
      <c r="A63" s="1"/>
      <c r="B63" s="1">
        <v>958517</v>
      </c>
      <c r="C63" s="1" t="s">
        <v>180</v>
      </c>
      <c r="D63" s="1">
        <v>28004</v>
      </c>
      <c r="E63" s="2" t="s">
        <v>181</v>
      </c>
      <c r="F63" s="2" t="s">
        <v>182</v>
      </c>
      <c r="G63" s="2">
        <v>0</v>
      </c>
      <c r="H63" s="2">
        <v>0</v>
      </c>
      <c r="I63" s="1">
        <v>0</v>
      </c>
      <c r="J63" s="3" t="s">
        <v>18</v>
      </c>
      <c r="K63" s="2" t="str">
        <f>J63*32542.00</f>
        <v>0</v>
      </c>
      <c r="L63" s="5"/>
    </row>
    <row r="64" spans="1:12" outlineLevel="6">
      <c r="A64" s="1"/>
      <c r="B64" s="1">
        <v>958518</v>
      </c>
      <c r="C64" s="1" t="s">
        <v>183</v>
      </c>
      <c r="D64" s="1">
        <v>57417</v>
      </c>
      <c r="E64" s="2" t="s">
        <v>184</v>
      </c>
      <c r="F64" s="2" t="s">
        <v>185</v>
      </c>
      <c r="G64" s="2">
        <v>0</v>
      </c>
      <c r="H64" s="2">
        <v>0</v>
      </c>
      <c r="I64" s="1">
        <v>0</v>
      </c>
      <c r="J64" s="3" t="s">
        <v>18</v>
      </c>
      <c r="K64" s="2" t="str">
        <f>J64*15954.00</f>
        <v>0</v>
      </c>
      <c r="L64" s="5"/>
    </row>
    <row r="65" spans="1:12" outlineLevel="6">
      <c r="A65" s="1"/>
      <c r="B65" s="1">
        <v>958519</v>
      </c>
      <c r="C65" s="1" t="s">
        <v>186</v>
      </c>
      <c r="D65" s="1">
        <v>15126</v>
      </c>
      <c r="E65" s="2" t="s">
        <v>187</v>
      </c>
      <c r="F65" s="2" t="s">
        <v>188</v>
      </c>
      <c r="G65" s="2">
        <v>0</v>
      </c>
      <c r="H65" s="2">
        <v>0</v>
      </c>
      <c r="I65" s="1">
        <v>0</v>
      </c>
      <c r="J65" s="3" t="s">
        <v>18</v>
      </c>
      <c r="K65" s="2" t="str">
        <f>J65*19068.00</f>
        <v>0</v>
      </c>
      <c r="L65" s="5"/>
    </row>
    <row r="66" spans="1:12" outlineLevel="6">
      <c r="A66" s="1"/>
      <c r="B66" s="1">
        <v>958520</v>
      </c>
      <c r="C66" s="1" t="s">
        <v>189</v>
      </c>
      <c r="D66" s="1">
        <v>61643</v>
      </c>
      <c r="E66" s="2" t="s">
        <v>190</v>
      </c>
      <c r="F66" s="2" t="s">
        <v>191</v>
      </c>
      <c r="G66" s="2">
        <v>0</v>
      </c>
      <c r="H66" s="2">
        <v>0</v>
      </c>
      <c r="I66" s="1">
        <v>0</v>
      </c>
      <c r="J66" s="3" t="s">
        <v>18</v>
      </c>
      <c r="K66" s="2" t="str">
        <f>J66*22584.00</f>
        <v>0</v>
      </c>
      <c r="L66" s="5"/>
    </row>
    <row r="67" spans="1:12" outlineLevel="6">
      <c r="A67" s="1"/>
      <c r="B67" s="1">
        <v>958521</v>
      </c>
      <c r="C67" s="1" t="s">
        <v>192</v>
      </c>
      <c r="D67" s="1">
        <v>10974</v>
      </c>
      <c r="E67" s="2" t="s">
        <v>193</v>
      </c>
      <c r="F67" s="2" t="s">
        <v>194</v>
      </c>
      <c r="G67" s="2">
        <v>0</v>
      </c>
      <c r="H67" s="2">
        <v>0</v>
      </c>
      <c r="I67" s="1">
        <v>0</v>
      </c>
      <c r="J67" s="3" t="s">
        <v>18</v>
      </c>
      <c r="K67" s="2" t="str">
        <f>J67*28712.00</f>
        <v>0</v>
      </c>
      <c r="L67" s="5"/>
    </row>
    <row r="68" spans="1:12" outlineLevel="6">
      <c r="A68" s="1"/>
      <c r="B68" s="1">
        <v>958522</v>
      </c>
      <c r="C68" s="1" t="s">
        <v>195</v>
      </c>
      <c r="D68" s="1">
        <v>59322</v>
      </c>
      <c r="E68" s="2" t="s">
        <v>196</v>
      </c>
      <c r="F68" s="2" t="s">
        <v>197</v>
      </c>
      <c r="G68" s="2">
        <v>0</v>
      </c>
      <c r="H68" s="2">
        <v>0</v>
      </c>
      <c r="I68" s="1">
        <v>0</v>
      </c>
      <c r="J68" s="3" t="s">
        <v>18</v>
      </c>
      <c r="K68" s="2" t="str">
        <f>J68*37962.00</f>
        <v>0</v>
      </c>
      <c r="L68" s="5"/>
    </row>
    <row r="69" spans="1:12" outlineLevel="6">
      <c r="A69" s="1"/>
      <c r="B69" s="1">
        <v>958523</v>
      </c>
      <c r="C69" s="1" t="s">
        <v>198</v>
      </c>
      <c r="D69" s="1">
        <v>70317</v>
      </c>
      <c r="E69" s="2" t="s">
        <v>199</v>
      </c>
      <c r="F69" s="2" t="s">
        <v>200</v>
      </c>
      <c r="G69" s="2">
        <v>0</v>
      </c>
      <c r="H69" s="2">
        <v>0</v>
      </c>
      <c r="I69" s="1">
        <v>0</v>
      </c>
      <c r="J69" s="3" t="s">
        <v>18</v>
      </c>
      <c r="K69" s="2" t="str">
        <f>J69*21440.00</f>
        <v>0</v>
      </c>
      <c r="L69" s="5"/>
    </row>
    <row r="70" spans="1:12" outlineLevel="6">
      <c r="A70" s="1"/>
      <c r="B70" s="1">
        <v>958524</v>
      </c>
      <c r="C70" s="1" t="s">
        <v>201</v>
      </c>
      <c r="D70" s="1">
        <v>86715</v>
      </c>
      <c r="E70" s="2" t="s">
        <v>202</v>
      </c>
      <c r="F70" s="2" t="s">
        <v>203</v>
      </c>
      <c r="G70" s="2">
        <v>0</v>
      </c>
      <c r="H70" s="2">
        <v>0</v>
      </c>
      <c r="I70" s="1">
        <v>0</v>
      </c>
      <c r="J70" s="3" t="s">
        <v>18</v>
      </c>
      <c r="K70" s="2" t="str">
        <f>J70*28176.00</f>
        <v>0</v>
      </c>
      <c r="L70" s="5"/>
    </row>
    <row r="71" spans="1:12" outlineLevel="6">
      <c r="A71" s="1"/>
      <c r="B71" s="1">
        <v>958525</v>
      </c>
      <c r="C71" s="1" t="s">
        <v>204</v>
      </c>
      <c r="D71" s="1">
        <v>72574</v>
      </c>
      <c r="E71" s="2" t="s">
        <v>205</v>
      </c>
      <c r="F71" s="2" t="s">
        <v>206</v>
      </c>
      <c r="G71" s="2">
        <v>0</v>
      </c>
      <c r="H71" s="2">
        <v>0</v>
      </c>
      <c r="I71" s="1">
        <v>0</v>
      </c>
      <c r="J71" s="3" t="s">
        <v>18</v>
      </c>
      <c r="K71" s="2" t="str">
        <f>J71*22829.00</f>
        <v>0</v>
      </c>
      <c r="L71" s="5"/>
    </row>
    <row r="72" spans="1:12" outlineLevel="6">
      <c r="A72" s="1"/>
      <c r="B72" s="1">
        <v>958526</v>
      </c>
      <c r="C72" s="1" t="s">
        <v>207</v>
      </c>
      <c r="D72" s="1">
        <v>50796</v>
      </c>
      <c r="E72" s="2" t="s">
        <v>208</v>
      </c>
      <c r="F72" s="2" t="s">
        <v>209</v>
      </c>
      <c r="G72" s="2">
        <v>0</v>
      </c>
      <c r="H72" s="2">
        <v>0</v>
      </c>
      <c r="I72" s="1">
        <v>0</v>
      </c>
      <c r="J72" s="3" t="s">
        <v>18</v>
      </c>
      <c r="K72" s="2" t="str">
        <f>J72*28083.00</f>
        <v>0</v>
      </c>
      <c r="L72" s="5"/>
    </row>
    <row r="73" spans="1:12" outlineLevel="6">
      <c r="A73" s="1"/>
      <c r="B73" s="1">
        <v>958527</v>
      </c>
      <c r="C73" s="1" t="s">
        <v>210</v>
      </c>
      <c r="D73" s="1">
        <v>72571</v>
      </c>
      <c r="E73" s="2" t="s">
        <v>211</v>
      </c>
      <c r="F73" s="2" t="s">
        <v>212</v>
      </c>
      <c r="G73" s="2">
        <v>0</v>
      </c>
      <c r="H73" s="2">
        <v>0</v>
      </c>
      <c r="I73" s="1">
        <v>0</v>
      </c>
      <c r="J73" s="3" t="s">
        <v>18</v>
      </c>
      <c r="K73" s="2" t="str">
        <f>J73*31617.00</f>
        <v>0</v>
      </c>
      <c r="L73" s="5"/>
    </row>
    <row r="74" spans="1:12" outlineLevel="6">
      <c r="A74" s="1"/>
      <c r="B74" s="1">
        <v>958528</v>
      </c>
      <c r="C74" s="1" t="s">
        <v>213</v>
      </c>
      <c r="D74" s="1">
        <v>90410</v>
      </c>
      <c r="E74" s="2" t="s">
        <v>214</v>
      </c>
      <c r="F74" s="2" t="s">
        <v>215</v>
      </c>
      <c r="G74" s="2">
        <v>0</v>
      </c>
      <c r="H74" s="2">
        <v>0</v>
      </c>
      <c r="I74" s="1">
        <v>0</v>
      </c>
      <c r="J74" s="3" t="s">
        <v>18</v>
      </c>
      <c r="K74" s="2" t="str">
        <f>J74*36723.00</f>
        <v>0</v>
      </c>
      <c r="L74" s="5"/>
    </row>
    <row r="75" spans="1:12" outlineLevel="4">
      <c r="A75" s="10" t="s">
        <v>216</v>
      </c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5"/>
    </row>
    <row r="76" spans="1:12" outlineLevel="6">
      <c r="A76" s="1"/>
      <c r="B76" s="1">
        <v>958577</v>
      </c>
      <c r="C76" s="1" t="s">
        <v>217</v>
      </c>
      <c r="D76" s="1">
        <v>87687</v>
      </c>
      <c r="E76" s="2" t="s">
        <v>218</v>
      </c>
      <c r="F76" s="2" t="s">
        <v>219</v>
      </c>
      <c r="G76" s="2">
        <v>0</v>
      </c>
      <c r="H76" s="2">
        <v>0</v>
      </c>
      <c r="I76" s="1">
        <v>0</v>
      </c>
      <c r="J76" s="3" t="s">
        <v>18</v>
      </c>
      <c r="K76" s="2" t="str">
        <f>J76*23237.00</f>
        <v>0</v>
      </c>
      <c r="L76" s="5"/>
    </row>
    <row r="77" spans="1:12" outlineLevel="6">
      <c r="A77" s="1"/>
      <c r="B77" s="1">
        <v>958578</v>
      </c>
      <c r="C77" s="1" t="s">
        <v>220</v>
      </c>
      <c r="D77" s="1">
        <v>99183</v>
      </c>
      <c r="E77" s="2" t="s">
        <v>221</v>
      </c>
      <c r="F77" s="2" t="s">
        <v>222</v>
      </c>
      <c r="G77" s="2">
        <v>0</v>
      </c>
      <c r="H77" s="2">
        <v>0</v>
      </c>
      <c r="I77" s="1">
        <v>0</v>
      </c>
      <c r="J77" s="3" t="s">
        <v>18</v>
      </c>
      <c r="K77" s="2" t="str">
        <f>J77*25540.00</f>
        <v>0</v>
      </c>
      <c r="L77" s="5"/>
    </row>
    <row r="78" spans="1:12" outlineLevel="6">
      <c r="A78" s="1"/>
      <c r="B78" s="1">
        <v>958579</v>
      </c>
      <c r="C78" s="1" t="s">
        <v>223</v>
      </c>
      <c r="D78" s="1">
        <v>86285</v>
      </c>
      <c r="E78" s="2" t="s">
        <v>224</v>
      </c>
      <c r="F78" s="2" t="s">
        <v>225</v>
      </c>
      <c r="G78" s="2">
        <v>0</v>
      </c>
      <c r="H78" s="2">
        <v>0</v>
      </c>
      <c r="I78" s="1">
        <v>0</v>
      </c>
      <c r="J78" s="3" t="s">
        <v>18</v>
      </c>
      <c r="K78" s="2" t="str">
        <f>J78*26558.00</f>
        <v>0</v>
      </c>
      <c r="L78" s="5"/>
    </row>
    <row r="79" spans="1:12" outlineLevel="6">
      <c r="A79" s="1"/>
      <c r="B79" s="1">
        <v>958580</v>
      </c>
      <c r="C79" s="1" t="s">
        <v>226</v>
      </c>
      <c r="D79" s="1">
        <v>24408</v>
      </c>
      <c r="E79" s="2" t="s">
        <v>227</v>
      </c>
      <c r="F79" s="2" t="s">
        <v>228</v>
      </c>
      <c r="G79" s="2">
        <v>0</v>
      </c>
      <c r="H79" s="2">
        <v>0</v>
      </c>
      <c r="I79" s="1">
        <v>0</v>
      </c>
      <c r="J79" s="3" t="s">
        <v>18</v>
      </c>
      <c r="K79" s="2" t="str">
        <f>J79*17354.00</f>
        <v>0</v>
      </c>
      <c r="L79" s="5"/>
    </row>
    <row r="80" spans="1:12" outlineLevel="6">
      <c r="A80" s="1"/>
      <c r="B80" s="1">
        <v>958581</v>
      </c>
      <c r="C80" s="1" t="s">
        <v>229</v>
      </c>
      <c r="D80" s="1">
        <v>55411</v>
      </c>
      <c r="E80" s="2" t="s">
        <v>230</v>
      </c>
      <c r="F80" s="2" t="s">
        <v>231</v>
      </c>
      <c r="G80" s="2">
        <v>0</v>
      </c>
      <c r="H80" s="2">
        <v>0</v>
      </c>
      <c r="I80" s="1">
        <v>0</v>
      </c>
      <c r="J80" s="3" t="s">
        <v>18</v>
      </c>
      <c r="K80" s="2" t="str">
        <f>J80*20195.00</f>
        <v>0</v>
      </c>
      <c r="L80" s="5"/>
    </row>
    <row r="81" spans="1:12" outlineLevel="6">
      <c r="A81" s="1"/>
      <c r="B81" s="1">
        <v>958582</v>
      </c>
      <c r="C81" s="1" t="s">
        <v>232</v>
      </c>
      <c r="D81" s="1">
        <v>89373</v>
      </c>
      <c r="E81" s="2" t="s">
        <v>233</v>
      </c>
      <c r="F81" s="2" t="s">
        <v>234</v>
      </c>
      <c r="G81" s="2">
        <v>0</v>
      </c>
      <c r="H81" s="2">
        <v>0</v>
      </c>
      <c r="I81" s="1">
        <v>0</v>
      </c>
      <c r="J81" s="3" t="s">
        <v>18</v>
      </c>
      <c r="K81" s="2" t="str">
        <f>J81*24057.00</f>
        <v>0</v>
      </c>
      <c r="L81" s="5"/>
    </row>
    <row r="82" spans="1:12" outlineLevel="6">
      <c r="A82" s="1"/>
      <c r="B82" s="1">
        <v>958583</v>
      </c>
      <c r="C82" s="1" t="s">
        <v>235</v>
      </c>
      <c r="D82" s="1">
        <v>15426</v>
      </c>
      <c r="E82" s="2" t="s">
        <v>236</v>
      </c>
      <c r="F82" s="2" t="s">
        <v>237</v>
      </c>
      <c r="G82" s="2">
        <v>0</v>
      </c>
      <c r="H82" s="2">
        <v>0</v>
      </c>
      <c r="I82" s="1">
        <v>0</v>
      </c>
      <c r="J82" s="3" t="s">
        <v>18</v>
      </c>
      <c r="K82" s="2" t="str">
        <f>J82*28064.00</f>
        <v>0</v>
      </c>
      <c r="L82" s="5"/>
    </row>
    <row r="83" spans="1:12" outlineLevel="6">
      <c r="A83" s="1"/>
      <c r="B83" s="1">
        <v>958584</v>
      </c>
      <c r="C83" s="1" t="s">
        <v>238</v>
      </c>
      <c r="D83" s="1">
        <v>46078</v>
      </c>
      <c r="E83" s="2" t="s">
        <v>239</v>
      </c>
      <c r="F83" s="2" t="s">
        <v>240</v>
      </c>
      <c r="G83" s="2">
        <v>0</v>
      </c>
      <c r="H83" s="2">
        <v>0</v>
      </c>
      <c r="I83" s="1">
        <v>0</v>
      </c>
      <c r="J83" s="3" t="s">
        <v>18</v>
      </c>
      <c r="K83" s="2" t="str">
        <f>J83*28979.00</f>
        <v>0</v>
      </c>
      <c r="L83" s="5"/>
    </row>
    <row r="84" spans="1:12" outlineLevel="6">
      <c r="A84" s="1"/>
      <c r="B84" s="1">
        <v>958585</v>
      </c>
      <c r="C84" s="1" t="s">
        <v>241</v>
      </c>
      <c r="D84" s="1">
        <v>85178</v>
      </c>
      <c r="E84" s="2" t="s">
        <v>242</v>
      </c>
      <c r="F84" s="2" t="s">
        <v>243</v>
      </c>
      <c r="G84" s="2">
        <v>0</v>
      </c>
      <c r="H84" s="2">
        <v>0</v>
      </c>
      <c r="I84" s="1">
        <v>0</v>
      </c>
      <c r="J84" s="3" t="s">
        <v>18</v>
      </c>
      <c r="K84" s="2" t="str">
        <f>J84*35573.00</f>
        <v>0</v>
      </c>
      <c r="L84" s="5"/>
    </row>
    <row r="85" spans="1:12" outlineLevel="6">
      <c r="A85" s="1"/>
      <c r="B85" s="1">
        <v>958586</v>
      </c>
      <c r="C85" s="1" t="s">
        <v>244</v>
      </c>
      <c r="D85" s="1">
        <v>74200</v>
      </c>
      <c r="E85" s="2" t="s">
        <v>245</v>
      </c>
      <c r="F85" s="2" t="s">
        <v>246</v>
      </c>
      <c r="G85" s="2">
        <v>0</v>
      </c>
      <c r="H85" s="2">
        <v>0</v>
      </c>
      <c r="I85" s="1">
        <v>0</v>
      </c>
      <c r="J85" s="3" t="s">
        <v>18</v>
      </c>
      <c r="K85" s="2" t="str">
        <f>J85*19301.00</f>
        <v>0</v>
      </c>
      <c r="L85" s="5"/>
    </row>
    <row r="86" spans="1:12" outlineLevel="6">
      <c r="A86" s="1"/>
      <c r="B86" s="1">
        <v>958587</v>
      </c>
      <c r="C86" s="1" t="s">
        <v>247</v>
      </c>
      <c r="D86" s="1">
        <v>24135</v>
      </c>
      <c r="E86" s="2" t="s">
        <v>248</v>
      </c>
      <c r="F86" s="2" t="s">
        <v>249</v>
      </c>
      <c r="G86" s="2">
        <v>0</v>
      </c>
      <c r="H86" s="2">
        <v>0</v>
      </c>
      <c r="I86" s="1">
        <v>0</v>
      </c>
      <c r="J86" s="3" t="s">
        <v>18</v>
      </c>
      <c r="K86" s="2" t="str">
        <f>J86*22624.00</f>
        <v>0</v>
      </c>
      <c r="L86" s="5"/>
    </row>
    <row r="87" spans="1:12" outlineLevel="6">
      <c r="A87" s="1"/>
      <c r="B87" s="1">
        <v>958588</v>
      </c>
      <c r="C87" s="1" t="s">
        <v>250</v>
      </c>
      <c r="D87" s="1">
        <v>33989</v>
      </c>
      <c r="E87" s="2" t="s">
        <v>251</v>
      </c>
      <c r="F87" s="2" t="s">
        <v>252</v>
      </c>
      <c r="G87" s="2">
        <v>0</v>
      </c>
      <c r="H87" s="2">
        <v>0</v>
      </c>
      <c r="I87" s="1">
        <v>0</v>
      </c>
      <c r="J87" s="3" t="s">
        <v>18</v>
      </c>
      <c r="K87" s="2" t="str">
        <f>J87*26796.00</f>
        <v>0</v>
      </c>
      <c r="L87" s="5"/>
    </row>
    <row r="88" spans="1:12" outlineLevel="6">
      <c r="A88" s="1"/>
      <c r="B88" s="1">
        <v>958589</v>
      </c>
      <c r="C88" s="1" t="s">
        <v>253</v>
      </c>
      <c r="D88" s="1">
        <v>92654</v>
      </c>
      <c r="E88" s="2" t="s">
        <v>254</v>
      </c>
      <c r="F88" s="2" t="s">
        <v>255</v>
      </c>
      <c r="G88" s="2">
        <v>0</v>
      </c>
      <c r="H88" s="2">
        <v>0</v>
      </c>
      <c r="I88" s="1">
        <v>0</v>
      </c>
      <c r="J88" s="3" t="s">
        <v>18</v>
      </c>
      <c r="K88" s="2" t="str">
        <f>J88*29728.00</f>
        <v>0</v>
      </c>
      <c r="L88" s="5"/>
    </row>
    <row r="89" spans="1:12" outlineLevel="6">
      <c r="A89" s="1"/>
      <c r="B89" s="1">
        <v>958590</v>
      </c>
      <c r="C89" s="1" t="s">
        <v>256</v>
      </c>
      <c r="D89" s="1">
        <v>62984</v>
      </c>
      <c r="E89" s="2" t="s">
        <v>257</v>
      </c>
      <c r="F89" s="2" t="s">
        <v>258</v>
      </c>
      <c r="G89" s="2">
        <v>0</v>
      </c>
      <c r="H89" s="2">
        <v>0</v>
      </c>
      <c r="I89" s="1">
        <v>0</v>
      </c>
      <c r="J89" s="3" t="s">
        <v>18</v>
      </c>
      <c r="K89" s="2" t="str">
        <f>J89*25464.00</f>
        <v>0</v>
      </c>
      <c r="L89" s="5"/>
    </row>
    <row r="90" spans="1:12" outlineLevel="6">
      <c r="A90" s="1"/>
      <c r="B90" s="1">
        <v>958591</v>
      </c>
      <c r="C90" s="1" t="s">
        <v>259</v>
      </c>
      <c r="D90" s="1">
        <v>84146</v>
      </c>
      <c r="E90" s="2" t="s">
        <v>260</v>
      </c>
      <c r="F90" s="2" t="s">
        <v>261</v>
      </c>
      <c r="G90" s="2">
        <v>0</v>
      </c>
      <c r="H90" s="2">
        <v>0</v>
      </c>
      <c r="I90" s="1">
        <v>0</v>
      </c>
      <c r="J90" s="3" t="s">
        <v>18</v>
      </c>
      <c r="K90" s="2" t="str">
        <f>J90*28468.00</f>
        <v>0</v>
      </c>
      <c r="L90" s="5"/>
    </row>
    <row r="91" spans="1:12" outlineLevel="6">
      <c r="A91" s="1"/>
      <c r="B91" s="1">
        <v>958592</v>
      </c>
      <c r="C91" s="1" t="s">
        <v>262</v>
      </c>
      <c r="D91" s="1">
        <v>54634</v>
      </c>
      <c r="E91" s="2" t="s">
        <v>263</v>
      </c>
      <c r="F91" s="2" t="s">
        <v>264</v>
      </c>
      <c r="G91" s="2">
        <v>0</v>
      </c>
      <c r="H91" s="2">
        <v>0</v>
      </c>
      <c r="I91" s="1">
        <v>0</v>
      </c>
      <c r="J91" s="3" t="s">
        <v>18</v>
      </c>
      <c r="K91" s="2" t="str">
        <f>J91*34684.00</f>
        <v>0</v>
      </c>
      <c r="L91" s="5"/>
    </row>
    <row r="92" spans="1:12" outlineLevel="6">
      <c r="A92" s="1"/>
      <c r="B92" s="1">
        <v>958593</v>
      </c>
      <c r="C92" s="1" t="s">
        <v>265</v>
      </c>
      <c r="D92" s="1">
        <v>76509</v>
      </c>
      <c r="E92" s="2" t="s">
        <v>266</v>
      </c>
      <c r="F92" s="2" t="s">
        <v>267</v>
      </c>
      <c r="G92" s="2">
        <v>0</v>
      </c>
      <c r="H92" s="2">
        <v>0</v>
      </c>
      <c r="I92" s="1">
        <v>0</v>
      </c>
      <c r="J92" s="3" t="s">
        <v>18</v>
      </c>
      <c r="K92" s="2" t="str">
        <f>J92*35531.00</f>
        <v>0</v>
      </c>
      <c r="L92" s="5"/>
    </row>
    <row r="93" spans="1:12" outlineLevel="6">
      <c r="A93" s="1"/>
      <c r="B93" s="1">
        <v>958594</v>
      </c>
      <c r="C93" s="1" t="s">
        <v>268</v>
      </c>
      <c r="D93" s="1">
        <v>82090</v>
      </c>
      <c r="E93" s="2" t="s">
        <v>269</v>
      </c>
      <c r="F93" s="2" t="s">
        <v>270</v>
      </c>
      <c r="G93" s="2">
        <v>0</v>
      </c>
      <c r="H93" s="2">
        <v>0</v>
      </c>
      <c r="I93" s="1">
        <v>0</v>
      </c>
      <c r="J93" s="3" t="s">
        <v>18</v>
      </c>
      <c r="K93" s="2" t="str">
        <f>J93*33752.00</f>
        <v>0</v>
      </c>
      <c r="L93" s="5"/>
    </row>
    <row r="94" spans="1:12" outlineLevel="6">
      <c r="A94" s="1"/>
      <c r="B94" s="1">
        <v>958595</v>
      </c>
      <c r="C94" s="1" t="s">
        <v>271</v>
      </c>
      <c r="D94" s="1">
        <v>87160</v>
      </c>
      <c r="E94" s="2" t="s">
        <v>272</v>
      </c>
      <c r="F94" s="2" t="s">
        <v>273</v>
      </c>
      <c r="G94" s="2">
        <v>0</v>
      </c>
      <c r="H94" s="2">
        <v>0</v>
      </c>
      <c r="I94" s="1">
        <v>0</v>
      </c>
      <c r="J94" s="3" t="s">
        <v>18</v>
      </c>
      <c r="K94" s="2" t="str">
        <f>J94*34702.00</f>
        <v>0</v>
      </c>
      <c r="L94" s="5"/>
    </row>
    <row r="95" spans="1:12" outlineLevel="6">
      <c r="A95" s="1"/>
      <c r="B95" s="1">
        <v>958596</v>
      </c>
      <c r="C95" s="1" t="s">
        <v>274</v>
      </c>
      <c r="D95" s="1">
        <v>29266</v>
      </c>
      <c r="E95" s="2" t="s">
        <v>275</v>
      </c>
      <c r="F95" s="2" t="s">
        <v>276</v>
      </c>
      <c r="G95" s="2">
        <v>0</v>
      </c>
      <c r="H95" s="2">
        <v>0</v>
      </c>
      <c r="I95" s="1">
        <v>0</v>
      </c>
      <c r="J95" s="3" t="s">
        <v>18</v>
      </c>
      <c r="K95" s="2" t="str">
        <f>J95*29351.00</f>
        <v>0</v>
      </c>
      <c r="L95" s="5"/>
    </row>
    <row r="96" spans="1:12" outlineLevel="6">
      <c r="A96" s="1"/>
      <c r="B96" s="1">
        <v>958597</v>
      </c>
      <c r="C96" s="1" t="s">
        <v>277</v>
      </c>
      <c r="D96" s="1">
        <v>70044</v>
      </c>
      <c r="E96" s="2" t="s">
        <v>278</v>
      </c>
      <c r="F96" s="2" t="s">
        <v>279</v>
      </c>
      <c r="G96" s="2">
        <v>0</v>
      </c>
      <c r="H96" s="2">
        <v>0</v>
      </c>
      <c r="I96" s="1">
        <v>0</v>
      </c>
      <c r="J96" s="3" t="s">
        <v>18</v>
      </c>
      <c r="K96" s="2" t="str">
        <f>J96*27963.00</f>
        <v>0</v>
      </c>
      <c r="L96" s="5"/>
    </row>
    <row r="97" spans="1:12" outlineLevel="6">
      <c r="A97" s="1"/>
      <c r="B97" s="1">
        <v>958598</v>
      </c>
      <c r="C97" s="1" t="s">
        <v>280</v>
      </c>
      <c r="D97" s="1">
        <v>52728</v>
      </c>
      <c r="E97" s="2" t="s">
        <v>281</v>
      </c>
      <c r="F97" s="2" t="s">
        <v>282</v>
      </c>
      <c r="G97" s="2">
        <v>0</v>
      </c>
      <c r="H97" s="2">
        <v>0</v>
      </c>
      <c r="I97" s="1">
        <v>0</v>
      </c>
      <c r="J97" s="3" t="s">
        <v>18</v>
      </c>
      <c r="K97" s="2" t="str">
        <f>J97*34255.00</f>
        <v>0</v>
      </c>
      <c r="L97" s="5"/>
    </row>
    <row r="98" spans="1:12" outlineLevel="6">
      <c r="A98" s="1"/>
      <c r="B98" s="1">
        <v>958599</v>
      </c>
      <c r="C98" s="1" t="s">
        <v>283</v>
      </c>
      <c r="D98" s="1">
        <v>93868</v>
      </c>
      <c r="E98" s="2" t="s">
        <v>284</v>
      </c>
      <c r="F98" s="2" t="s">
        <v>285</v>
      </c>
      <c r="G98" s="2">
        <v>0</v>
      </c>
      <c r="H98" s="2">
        <v>0</v>
      </c>
      <c r="I98" s="1">
        <v>0</v>
      </c>
      <c r="J98" s="3" t="s">
        <v>18</v>
      </c>
      <c r="K98" s="2" t="str">
        <f>J98*21754.00</f>
        <v>0</v>
      </c>
      <c r="L98" s="5"/>
    </row>
    <row r="99" spans="1:12" outlineLevel="6">
      <c r="A99" s="1"/>
      <c r="B99" s="1">
        <v>958600</v>
      </c>
      <c r="C99" s="1" t="s">
        <v>286</v>
      </c>
      <c r="D99" s="1">
        <v>25502</v>
      </c>
      <c r="E99" s="2" t="s">
        <v>287</v>
      </c>
      <c r="F99" s="2" t="s">
        <v>288</v>
      </c>
      <c r="G99" s="2">
        <v>0</v>
      </c>
      <c r="H99" s="2">
        <v>0</v>
      </c>
      <c r="I99" s="1">
        <v>0</v>
      </c>
      <c r="J99" s="3" t="s">
        <v>18</v>
      </c>
      <c r="K99" s="2" t="str">
        <f>J99*23024.00</f>
        <v>0</v>
      </c>
      <c r="L99" s="5"/>
    </row>
    <row r="100" spans="1:12" outlineLevel="6">
      <c r="A100" s="1"/>
      <c r="B100" s="1">
        <v>958601</v>
      </c>
      <c r="C100" s="1" t="s">
        <v>289</v>
      </c>
      <c r="D100" s="1">
        <v>98919</v>
      </c>
      <c r="E100" s="2" t="s">
        <v>290</v>
      </c>
      <c r="F100" s="2" t="s">
        <v>291</v>
      </c>
      <c r="G100" s="2">
        <v>0</v>
      </c>
      <c r="H100" s="2">
        <v>0</v>
      </c>
      <c r="I100" s="1">
        <v>0</v>
      </c>
      <c r="J100" s="3" t="s">
        <v>18</v>
      </c>
      <c r="K100" s="2" t="str">
        <f>J100*23871.00</f>
        <v>0</v>
      </c>
      <c r="L100" s="5"/>
    </row>
    <row r="101" spans="1:12" outlineLevel="4">
      <c r="A101" s="10" t="s">
        <v>292</v>
      </c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5"/>
    </row>
    <row r="102" spans="1:12" outlineLevel="6">
      <c r="A102" s="1"/>
      <c r="B102" s="1">
        <v>958617</v>
      </c>
      <c r="C102" s="1" t="s">
        <v>293</v>
      </c>
      <c r="D102" s="1">
        <v>28270</v>
      </c>
      <c r="E102" s="2" t="s">
        <v>294</v>
      </c>
      <c r="F102" s="2" t="s">
        <v>295</v>
      </c>
      <c r="G102" s="2">
        <v>0</v>
      </c>
      <c r="H102" s="2">
        <v>0</v>
      </c>
      <c r="I102" s="1">
        <v>0</v>
      </c>
      <c r="J102" s="3" t="s">
        <v>18</v>
      </c>
      <c r="K102" s="2" t="str">
        <f>J102*51117.00</f>
        <v>0</v>
      </c>
      <c r="L102" s="5"/>
    </row>
    <row r="103" spans="1:12" outlineLevel="6">
      <c r="A103" s="1"/>
      <c r="B103" s="1">
        <v>958618</v>
      </c>
      <c r="C103" s="1" t="s">
        <v>296</v>
      </c>
      <c r="D103" s="1">
        <v>52425</v>
      </c>
      <c r="E103" s="2" t="s">
        <v>297</v>
      </c>
      <c r="F103" s="2" t="s">
        <v>298</v>
      </c>
      <c r="G103" s="2">
        <v>0</v>
      </c>
      <c r="H103" s="2">
        <v>0</v>
      </c>
      <c r="I103" s="1">
        <v>0</v>
      </c>
      <c r="J103" s="3" t="s">
        <v>18</v>
      </c>
      <c r="K103" s="2" t="str">
        <f>J103*31347.00</f>
        <v>0</v>
      </c>
      <c r="L103" s="5"/>
    </row>
    <row r="104" spans="1:12" outlineLevel="6">
      <c r="A104" s="1"/>
      <c r="B104" s="1">
        <v>958619</v>
      </c>
      <c r="C104" s="1" t="s">
        <v>299</v>
      </c>
      <c r="D104" s="1">
        <v>33102</v>
      </c>
      <c r="E104" s="2" t="s">
        <v>300</v>
      </c>
      <c r="F104" s="2" t="s">
        <v>301</v>
      </c>
      <c r="G104" s="2">
        <v>0</v>
      </c>
      <c r="H104" s="2">
        <v>0</v>
      </c>
      <c r="I104" s="1">
        <v>0</v>
      </c>
      <c r="J104" s="3" t="s">
        <v>18</v>
      </c>
      <c r="K104" s="2" t="str">
        <f>J104*37726.00</f>
        <v>0</v>
      </c>
      <c r="L104" s="5"/>
    </row>
    <row r="105" spans="1:12" outlineLevel="6">
      <c r="A105" s="1"/>
      <c r="B105" s="1">
        <v>958620</v>
      </c>
      <c r="C105" s="1" t="s">
        <v>302</v>
      </c>
      <c r="D105" s="1">
        <v>96427</v>
      </c>
      <c r="E105" s="2" t="s">
        <v>303</v>
      </c>
      <c r="F105" s="2" t="s">
        <v>304</v>
      </c>
      <c r="G105" s="2">
        <v>0</v>
      </c>
      <c r="H105" s="2">
        <v>0</v>
      </c>
      <c r="I105" s="1">
        <v>0</v>
      </c>
      <c r="J105" s="3" t="s">
        <v>18</v>
      </c>
      <c r="K105" s="2" t="str">
        <f>J105*55719.00</f>
        <v>0</v>
      </c>
      <c r="L105" s="5"/>
    </row>
    <row r="106" spans="1:12" outlineLevel="6">
      <c r="A106" s="1"/>
      <c r="B106" s="1">
        <v>958621</v>
      </c>
      <c r="C106" s="1" t="s">
        <v>305</v>
      </c>
      <c r="D106" s="1">
        <v>53456</v>
      </c>
      <c r="E106" s="2" t="s">
        <v>306</v>
      </c>
      <c r="F106" s="2" t="s">
        <v>307</v>
      </c>
      <c r="G106" s="2">
        <v>0</v>
      </c>
      <c r="H106" s="2">
        <v>0</v>
      </c>
      <c r="I106" s="1">
        <v>0</v>
      </c>
      <c r="J106" s="3" t="s">
        <v>18</v>
      </c>
      <c r="K106" s="2" t="str">
        <f>J106*55267.00</f>
        <v>0</v>
      </c>
      <c r="L106" s="5"/>
    </row>
    <row r="107" spans="1:12" outlineLevel="6">
      <c r="A107" s="1"/>
      <c r="B107" s="1">
        <v>958622</v>
      </c>
      <c r="C107" s="1" t="s">
        <v>308</v>
      </c>
      <c r="D107" s="1">
        <v>16153</v>
      </c>
      <c r="E107" s="2" t="s">
        <v>309</v>
      </c>
      <c r="F107" s="2" t="s">
        <v>310</v>
      </c>
      <c r="G107" s="2">
        <v>0</v>
      </c>
      <c r="H107" s="2">
        <v>0</v>
      </c>
      <c r="I107" s="1">
        <v>0</v>
      </c>
      <c r="J107" s="3" t="s">
        <v>18</v>
      </c>
      <c r="K107" s="2" t="str">
        <f>J107*38317.00</f>
        <v>0</v>
      </c>
      <c r="L107" s="5"/>
    </row>
    <row r="108" spans="1:12" outlineLevel="6">
      <c r="A108" s="1"/>
      <c r="B108" s="1">
        <v>958623</v>
      </c>
      <c r="C108" s="1" t="s">
        <v>311</v>
      </c>
      <c r="D108" s="1">
        <v>30422</v>
      </c>
      <c r="E108" s="2" t="s">
        <v>312</v>
      </c>
      <c r="F108" s="2" t="s">
        <v>313</v>
      </c>
      <c r="G108" s="2">
        <v>0</v>
      </c>
      <c r="H108" s="2">
        <v>0</v>
      </c>
      <c r="I108" s="1">
        <v>0</v>
      </c>
      <c r="J108" s="3" t="s">
        <v>18</v>
      </c>
      <c r="K108" s="2" t="str">
        <f>J108*44771.00</f>
        <v>0</v>
      </c>
      <c r="L108" s="5"/>
    </row>
    <row r="109" spans="1:12" outlineLevel="6">
      <c r="A109" s="1"/>
      <c r="B109" s="1">
        <v>958624</v>
      </c>
      <c r="C109" s="1" t="s">
        <v>314</v>
      </c>
      <c r="D109" s="1">
        <v>26330</v>
      </c>
      <c r="E109" s="2" t="s">
        <v>315</v>
      </c>
      <c r="F109" s="2" t="s">
        <v>316</v>
      </c>
      <c r="G109" s="2">
        <v>0</v>
      </c>
      <c r="H109" s="2">
        <v>0</v>
      </c>
      <c r="I109" s="1">
        <v>0</v>
      </c>
      <c r="J109" s="3" t="s">
        <v>18</v>
      </c>
      <c r="K109" s="2" t="str">
        <f>J109*56938.00</f>
        <v>0</v>
      </c>
      <c r="L109" s="5"/>
    </row>
    <row r="110" spans="1:12" outlineLevel="6">
      <c r="A110" s="1"/>
      <c r="B110" s="1">
        <v>958625</v>
      </c>
      <c r="C110" s="1" t="s">
        <v>317</v>
      </c>
      <c r="D110" s="1">
        <v>53969</v>
      </c>
      <c r="E110" s="2" t="s">
        <v>318</v>
      </c>
      <c r="F110" s="2" t="s">
        <v>319</v>
      </c>
      <c r="G110" s="2">
        <v>0</v>
      </c>
      <c r="H110" s="2">
        <v>0</v>
      </c>
      <c r="I110" s="1">
        <v>0</v>
      </c>
      <c r="J110" s="3" t="s">
        <v>18</v>
      </c>
      <c r="K110" s="2" t="str">
        <f>J110*31540.00</f>
        <v>0</v>
      </c>
      <c r="L110" s="5"/>
    </row>
    <row r="111" spans="1:12" outlineLevel="6">
      <c r="A111" s="1"/>
      <c r="B111" s="1">
        <v>958626</v>
      </c>
      <c r="C111" s="1" t="s">
        <v>320</v>
      </c>
      <c r="D111" s="1">
        <v>91176</v>
      </c>
      <c r="E111" s="2" t="s">
        <v>321</v>
      </c>
      <c r="F111" s="2" t="s">
        <v>322</v>
      </c>
      <c r="G111" s="2">
        <v>0</v>
      </c>
      <c r="H111" s="2">
        <v>0</v>
      </c>
      <c r="I111" s="1">
        <v>0</v>
      </c>
      <c r="J111" s="3" t="s">
        <v>18</v>
      </c>
      <c r="K111" s="2" t="str">
        <f>J111*43271.00</f>
        <v>0</v>
      </c>
      <c r="L111" s="5"/>
    </row>
    <row r="112" spans="1:12" outlineLevel="6">
      <c r="A112" s="1"/>
      <c r="B112" s="1">
        <v>958627</v>
      </c>
      <c r="C112" s="1" t="s">
        <v>323</v>
      </c>
      <c r="D112" s="1">
        <v>61253</v>
      </c>
      <c r="E112" s="2" t="s">
        <v>324</v>
      </c>
      <c r="F112" s="2" t="s">
        <v>325</v>
      </c>
      <c r="G112" s="2">
        <v>0</v>
      </c>
      <c r="H112" s="2">
        <v>0</v>
      </c>
      <c r="I112" s="1">
        <v>0</v>
      </c>
      <c r="J112" s="3" t="s">
        <v>18</v>
      </c>
      <c r="K112" s="2" t="str">
        <f>J112*33939.00</f>
        <v>0</v>
      </c>
      <c r="L112" s="5"/>
    </row>
    <row r="113" spans="1:12" outlineLevel="4">
      <c r="A113" s="10" t="s">
        <v>326</v>
      </c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5"/>
    </row>
    <row r="114" spans="1:12" outlineLevel="6">
      <c r="A114" s="1"/>
      <c r="B114" s="1">
        <v>958602</v>
      </c>
      <c r="C114" s="1" t="s">
        <v>327</v>
      </c>
      <c r="D114" s="1">
        <v>39859</v>
      </c>
      <c r="E114" s="2" t="s">
        <v>328</v>
      </c>
      <c r="F114" s="2" t="s">
        <v>329</v>
      </c>
      <c r="G114" s="2">
        <v>0</v>
      </c>
      <c r="H114" s="2">
        <v>0</v>
      </c>
      <c r="I114" s="1">
        <v>0</v>
      </c>
      <c r="J114" s="3" t="s">
        <v>18</v>
      </c>
      <c r="K114" s="2" t="str">
        <f>J114*28731.00</f>
        <v>0</v>
      </c>
      <c r="L114" s="5"/>
    </row>
    <row r="115" spans="1:12" outlineLevel="6">
      <c r="A115" s="1"/>
      <c r="B115" s="1">
        <v>958603</v>
      </c>
      <c r="C115" s="1" t="s">
        <v>330</v>
      </c>
      <c r="D115" s="1">
        <v>61656</v>
      </c>
      <c r="E115" s="2" t="s">
        <v>331</v>
      </c>
      <c r="F115" s="2" t="s">
        <v>332</v>
      </c>
      <c r="G115" s="2">
        <v>0</v>
      </c>
      <c r="H115" s="2">
        <v>0</v>
      </c>
      <c r="I115" s="1">
        <v>0</v>
      </c>
      <c r="J115" s="3" t="s">
        <v>18</v>
      </c>
      <c r="K115" s="2" t="str">
        <f>J115*16928.00</f>
        <v>0</v>
      </c>
      <c r="L115" s="5"/>
    </row>
    <row r="116" spans="1:12" outlineLevel="6">
      <c r="A116" s="1"/>
      <c r="B116" s="1">
        <v>958604</v>
      </c>
      <c r="C116" s="1" t="s">
        <v>333</v>
      </c>
      <c r="D116" s="1">
        <v>70291</v>
      </c>
      <c r="E116" s="2" t="s">
        <v>334</v>
      </c>
      <c r="F116" s="2" t="s">
        <v>335</v>
      </c>
      <c r="G116" s="2">
        <v>0</v>
      </c>
      <c r="H116" s="2">
        <v>0</v>
      </c>
      <c r="I116" s="1">
        <v>0</v>
      </c>
      <c r="J116" s="3" t="s">
        <v>18</v>
      </c>
      <c r="K116" s="2" t="str">
        <f>J116*18905.00</f>
        <v>0</v>
      </c>
      <c r="L116" s="5"/>
    </row>
    <row r="117" spans="1:12" outlineLevel="6">
      <c r="A117" s="1"/>
      <c r="B117" s="1">
        <v>958605</v>
      </c>
      <c r="C117" s="1" t="s">
        <v>336</v>
      </c>
      <c r="D117" s="1">
        <v>37297</v>
      </c>
      <c r="E117" s="2" t="s">
        <v>337</v>
      </c>
      <c r="F117" s="2" t="s">
        <v>338</v>
      </c>
      <c r="G117" s="2">
        <v>0</v>
      </c>
      <c r="H117" s="2">
        <v>0</v>
      </c>
      <c r="I117" s="1">
        <v>0</v>
      </c>
      <c r="J117" s="3" t="s">
        <v>18</v>
      </c>
      <c r="K117" s="2" t="str">
        <f>J117*21376.00</f>
        <v>0</v>
      </c>
      <c r="L117" s="5"/>
    </row>
    <row r="118" spans="1:12" outlineLevel="6">
      <c r="A118" s="1"/>
      <c r="B118" s="1">
        <v>958606</v>
      </c>
      <c r="C118" s="1" t="s">
        <v>339</v>
      </c>
      <c r="D118" s="1">
        <v>39190</v>
      </c>
      <c r="E118" s="2" t="s">
        <v>340</v>
      </c>
      <c r="F118" s="2" t="s">
        <v>341</v>
      </c>
      <c r="G118" s="2">
        <v>0</v>
      </c>
      <c r="H118" s="2">
        <v>0</v>
      </c>
      <c r="I118" s="1">
        <v>0</v>
      </c>
      <c r="J118" s="3" t="s">
        <v>18</v>
      </c>
      <c r="K118" s="2" t="str">
        <f>J118*30351.00</f>
        <v>0</v>
      </c>
      <c r="L118" s="5"/>
    </row>
    <row r="119" spans="1:12" outlineLevel="6">
      <c r="A119" s="1"/>
      <c r="B119" s="1">
        <v>958607</v>
      </c>
      <c r="C119" s="1" t="s">
        <v>342</v>
      </c>
      <c r="D119" s="1">
        <v>22206</v>
      </c>
      <c r="E119" s="2" t="s">
        <v>343</v>
      </c>
      <c r="F119" s="2" t="s">
        <v>344</v>
      </c>
      <c r="G119" s="2">
        <v>0</v>
      </c>
      <c r="H119" s="2">
        <v>0</v>
      </c>
      <c r="I119" s="1">
        <v>0</v>
      </c>
      <c r="J119" s="3" t="s">
        <v>18</v>
      </c>
      <c r="K119" s="2" t="str">
        <f>J119*32456.00</f>
        <v>0</v>
      </c>
      <c r="L119" s="5"/>
    </row>
    <row r="120" spans="1:12" outlineLevel="6">
      <c r="A120" s="1"/>
      <c r="B120" s="1">
        <v>958608</v>
      </c>
      <c r="C120" s="1" t="s">
        <v>345</v>
      </c>
      <c r="D120" s="1">
        <v>67275</v>
      </c>
      <c r="E120" s="2" t="s">
        <v>346</v>
      </c>
      <c r="F120" s="2" t="s">
        <v>347</v>
      </c>
      <c r="G120" s="2">
        <v>0</v>
      </c>
      <c r="H120" s="2">
        <v>0</v>
      </c>
      <c r="I120" s="1">
        <v>0</v>
      </c>
      <c r="J120" s="3" t="s">
        <v>18</v>
      </c>
      <c r="K120" s="2" t="str">
        <f>J120*36023.00</f>
        <v>0</v>
      </c>
      <c r="L120" s="5"/>
    </row>
    <row r="121" spans="1:12" outlineLevel="6">
      <c r="A121" s="1"/>
      <c r="B121" s="1">
        <v>958609</v>
      </c>
      <c r="C121" s="1" t="s">
        <v>348</v>
      </c>
      <c r="D121" s="1">
        <v>41480</v>
      </c>
      <c r="E121" s="2" t="s">
        <v>349</v>
      </c>
      <c r="F121" s="2" t="s">
        <v>350</v>
      </c>
      <c r="G121" s="2">
        <v>0</v>
      </c>
      <c r="H121" s="2">
        <v>0</v>
      </c>
      <c r="I121" s="1">
        <v>0</v>
      </c>
      <c r="J121" s="3" t="s">
        <v>18</v>
      </c>
      <c r="K121" s="2" t="str">
        <f>J121*22906.00</f>
        <v>0</v>
      </c>
      <c r="L121" s="5"/>
    </row>
    <row r="122" spans="1:12" outlineLevel="6">
      <c r="A122" s="1"/>
      <c r="B122" s="1">
        <v>958610</v>
      </c>
      <c r="C122" s="1" t="s">
        <v>351</v>
      </c>
      <c r="D122" s="1">
        <v>89634</v>
      </c>
      <c r="E122" s="2" t="s">
        <v>352</v>
      </c>
      <c r="F122" s="2" t="s">
        <v>353</v>
      </c>
      <c r="G122" s="2">
        <v>0</v>
      </c>
      <c r="H122" s="2">
        <v>0</v>
      </c>
      <c r="I122" s="1">
        <v>0</v>
      </c>
      <c r="J122" s="3" t="s">
        <v>18</v>
      </c>
      <c r="K122" s="2" t="str">
        <f>J122*25628.00</f>
        <v>0</v>
      </c>
      <c r="L122" s="5"/>
    </row>
    <row r="123" spans="1:12" outlineLevel="6">
      <c r="A123" s="1"/>
      <c r="B123" s="1">
        <v>958611</v>
      </c>
      <c r="C123" s="1" t="s">
        <v>354</v>
      </c>
      <c r="D123" s="1">
        <v>68455</v>
      </c>
      <c r="E123" s="2" t="s">
        <v>355</v>
      </c>
      <c r="F123" s="2" t="s">
        <v>356</v>
      </c>
      <c r="G123" s="2">
        <v>0</v>
      </c>
      <c r="H123" s="2">
        <v>0</v>
      </c>
      <c r="I123" s="1">
        <v>0</v>
      </c>
      <c r="J123" s="3" t="s">
        <v>18</v>
      </c>
      <c r="K123" s="2" t="str">
        <f>J123*33499.00</f>
        <v>0</v>
      </c>
      <c r="L123" s="5"/>
    </row>
    <row r="124" spans="1:12" outlineLevel="6">
      <c r="A124" s="1"/>
      <c r="B124" s="1">
        <v>958612</v>
      </c>
      <c r="C124" s="1" t="s">
        <v>357</v>
      </c>
      <c r="D124" s="1">
        <v>22797</v>
      </c>
      <c r="E124" s="2" t="s">
        <v>358</v>
      </c>
      <c r="F124" s="2" t="s">
        <v>359</v>
      </c>
      <c r="G124" s="2">
        <v>0</v>
      </c>
      <c r="H124" s="2">
        <v>0</v>
      </c>
      <c r="I124" s="1">
        <v>0</v>
      </c>
      <c r="J124" s="3" t="s">
        <v>18</v>
      </c>
      <c r="K124" s="2" t="str">
        <f>J124*16078.00</f>
        <v>0</v>
      </c>
      <c r="L124" s="5"/>
    </row>
    <row r="125" spans="1:12" outlineLevel="6">
      <c r="A125" s="1"/>
      <c r="B125" s="1">
        <v>958613</v>
      </c>
      <c r="C125" s="1" t="s">
        <v>360</v>
      </c>
      <c r="D125" s="1">
        <v>65489</v>
      </c>
      <c r="E125" s="2" t="s">
        <v>361</v>
      </c>
      <c r="F125" s="2" t="s">
        <v>362</v>
      </c>
      <c r="G125" s="2">
        <v>0</v>
      </c>
      <c r="H125" s="2">
        <v>0</v>
      </c>
      <c r="I125" s="1">
        <v>0</v>
      </c>
      <c r="J125" s="3" t="s">
        <v>18</v>
      </c>
      <c r="K125" s="2" t="str">
        <f>J125*17874.00</f>
        <v>0</v>
      </c>
      <c r="L125" s="5"/>
    </row>
    <row r="126" spans="1:12" outlineLevel="6">
      <c r="A126" s="1"/>
      <c r="B126" s="1">
        <v>958614</v>
      </c>
      <c r="C126" s="1" t="s">
        <v>363</v>
      </c>
      <c r="D126" s="1">
        <v>35977</v>
      </c>
      <c r="E126" s="2" t="s">
        <v>364</v>
      </c>
      <c r="F126" s="2" t="s">
        <v>365</v>
      </c>
      <c r="G126" s="2">
        <v>0</v>
      </c>
      <c r="H126" s="2">
        <v>0</v>
      </c>
      <c r="I126" s="1">
        <v>0</v>
      </c>
      <c r="J126" s="3" t="s">
        <v>18</v>
      </c>
      <c r="K126" s="2" t="str">
        <f>J126*19110.00</f>
        <v>0</v>
      </c>
      <c r="L126" s="5"/>
    </row>
    <row r="127" spans="1:12" outlineLevel="6">
      <c r="A127" s="1"/>
      <c r="B127" s="1">
        <v>958615</v>
      </c>
      <c r="C127" s="1" t="s">
        <v>366</v>
      </c>
      <c r="D127" s="1">
        <v>68183</v>
      </c>
      <c r="E127" s="2" t="s">
        <v>367</v>
      </c>
      <c r="F127" s="2" t="s">
        <v>368</v>
      </c>
      <c r="G127" s="2">
        <v>0</v>
      </c>
      <c r="H127" s="2">
        <v>0</v>
      </c>
      <c r="I127" s="1">
        <v>0</v>
      </c>
      <c r="J127" s="3" t="s">
        <v>18</v>
      </c>
      <c r="K127" s="2" t="str">
        <f>J127*25576.00</f>
        <v>0</v>
      </c>
      <c r="L127" s="5"/>
    </row>
    <row r="128" spans="1:12" outlineLevel="6">
      <c r="A128" s="1"/>
      <c r="B128" s="1">
        <v>958616</v>
      </c>
      <c r="C128" s="1" t="s">
        <v>369</v>
      </c>
      <c r="D128" s="1">
        <v>61133</v>
      </c>
      <c r="E128" s="2" t="s">
        <v>370</v>
      </c>
      <c r="F128" s="2" t="s">
        <v>371</v>
      </c>
      <c r="G128" s="2">
        <v>0</v>
      </c>
      <c r="H128" s="2">
        <v>0</v>
      </c>
      <c r="I128" s="1">
        <v>0</v>
      </c>
      <c r="J128" s="3" t="s">
        <v>18</v>
      </c>
      <c r="K128" s="2" t="str">
        <f>J128*28612.00</f>
        <v>0</v>
      </c>
      <c r="L128" s="5"/>
    </row>
    <row r="129" spans="1:12" outlineLevel="4">
      <c r="A129" s="10" t="s">
        <v>372</v>
      </c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5"/>
    </row>
    <row r="130" spans="1:12" outlineLevel="6">
      <c r="A130" s="1"/>
      <c r="B130" s="1">
        <v>958628</v>
      </c>
      <c r="C130" s="1" t="s">
        <v>373</v>
      </c>
      <c r="D130" s="1">
        <v>18059</v>
      </c>
      <c r="E130" s="2" t="s">
        <v>374</v>
      </c>
      <c r="F130" s="2" t="s">
        <v>375</v>
      </c>
      <c r="G130" s="2">
        <v>0</v>
      </c>
      <c r="H130" s="2">
        <v>0</v>
      </c>
      <c r="I130" s="1">
        <v>0</v>
      </c>
      <c r="J130" s="3" t="s">
        <v>18</v>
      </c>
      <c r="K130" s="2" t="str">
        <f>J130*63827.00</f>
        <v>0</v>
      </c>
      <c r="L130" s="5"/>
    </row>
    <row r="131" spans="1:12" outlineLevel="6">
      <c r="A131" s="1"/>
      <c r="B131" s="1">
        <v>958629</v>
      </c>
      <c r="C131" s="1" t="s">
        <v>376</v>
      </c>
      <c r="D131" s="1">
        <v>13874</v>
      </c>
      <c r="E131" s="2" t="s">
        <v>377</v>
      </c>
      <c r="F131" s="2" t="s">
        <v>378</v>
      </c>
      <c r="G131" s="2">
        <v>0</v>
      </c>
      <c r="H131" s="2">
        <v>0</v>
      </c>
      <c r="I131" s="1">
        <v>0</v>
      </c>
      <c r="J131" s="3" t="s">
        <v>18</v>
      </c>
      <c r="K131" s="2" t="str">
        <f>J131*64560.00</f>
        <v>0</v>
      </c>
      <c r="L131" s="5"/>
    </row>
    <row r="132" spans="1:12" outlineLevel="6">
      <c r="A132" s="1"/>
      <c r="B132" s="1">
        <v>958630</v>
      </c>
      <c r="C132" s="1" t="s">
        <v>379</v>
      </c>
      <c r="D132" s="1">
        <v>26769</v>
      </c>
      <c r="E132" s="2" t="s">
        <v>380</v>
      </c>
      <c r="F132" s="2" t="s">
        <v>381</v>
      </c>
      <c r="G132" s="2">
        <v>0</v>
      </c>
      <c r="H132" s="2">
        <v>0</v>
      </c>
      <c r="I132" s="1">
        <v>0</v>
      </c>
      <c r="J132" s="3" t="s">
        <v>18</v>
      </c>
      <c r="K132" s="2" t="str">
        <f>J132*72244.00</f>
        <v>0</v>
      </c>
      <c r="L132" s="5"/>
    </row>
    <row r="133" spans="1:12" outlineLevel="6">
      <c r="A133" s="1"/>
      <c r="B133" s="1">
        <v>958631</v>
      </c>
      <c r="C133" s="1" t="s">
        <v>382</v>
      </c>
      <c r="D133" s="1">
        <v>41803</v>
      </c>
      <c r="E133" s="2" t="s">
        <v>383</v>
      </c>
      <c r="F133" s="2" t="s">
        <v>384</v>
      </c>
      <c r="G133" s="2">
        <v>0</v>
      </c>
      <c r="H133" s="2">
        <v>0</v>
      </c>
      <c r="I133" s="1">
        <v>0</v>
      </c>
      <c r="J133" s="3" t="s">
        <v>18</v>
      </c>
      <c r="K133" s="2" t="str">
        <f>J133*72651.00</f>
        <v>0</v>
      </c>
      <c r="L133" s="5"/>
    </row>
    <row r="134" spans="1:12" outlineLevel="6">
      <c r="A134" s="1"/>
      <c r="B134" s="1">
        <v>958632</v>
      </c>
      <c r="C134" s="1" t="s">
        <v>385</v>
      </c>
      <c r="D134" s="1">
        <v>43414</v>
      </c>
      <c r="E134" s="2" t="s">
        <v>386</v>
      </c>
      <c r="F134" s="2" t="s">
        <v>387</v>
      </c>
      <c r="G134" s="2">
        <v>0</v>
      </c>
      <c r="H134" s="2">
        <v>0</v>
      </c>
      <c r="I134" s="1">
        <v>0</v>
      </c>
      <c r="J134" s="3" t="s">
        <v>18</v>
      </c>
      <c r="K134" s="2" t="str">
        <f>J134*85396.00</f>
        <v>0</v>
      </c>
      <c r="L134" s="5"/>
    </row>
    <row r="135" spans="1:12" outlineLevel="6">
      <c r="A135" s="1"/>
      <c r="B135" s="1">
        <v>958633</v>
      </c>
      <c r="C135" s="1" t="s">
        <v>388</v>
      </c>
      <c r="D135" s="1">
        <v>33471</v>
      </c>
      <c r="E135" s="2" t="s">
        <v>389</v>
      </c>
      <c r="F135" s="2" t="s">
        <v>390</v>
      </c>
      <c r="G135" s="2">
        <v>0</v>
      </c>
      <c r="H135" s="2">
        <v>0</v>
      </c>
      <c r="I135" s="1">
        <v>0</v>
      </c>
      <c r="J135" s="3" t="s">
        <v>18</v>
      </c>
      <c r="K135" s="2" t="str">
        <f>J135*44641.00</f>
        <v>0</v>
      </c>
      <c r="L135" s="5"/>
    </row>
    <row r="136" spans="1:12" outlineLevel="6">
      <c r="A136" s="1"/>
      <c r="B136" s="1">
        <v>958634</v>
      </c>
      <c r="C136" s="1" t="s">
        <v>391</v>
      </c>
      <c r="D136" s="1">
        <v>69269</v>
      </c>
      <c r="E136" s="2" t="s">
        <v>392</v>
      </c>
      <c r="F136" s="2" t="s">
        <v>393</v>
      </c>
      <c r="G136" s="2">
        <v>0</v>
      </c>
      <c r="H136" s="2">
        <v>0</v>
      </c>
      <c r="I136" s="1">
        <v>0</v>
      </c>
      <c r="J136" s="3" t="s">
        <v>18</v>
      </c>
      <c r="K136" s="2" t="str">
        <f>J136*55559.00</f>
        <v>0</v>
      </c>
      <c r="L136" s="5"/>
    </row>
    <row r="137" spans="1:12" outlineLevel="6">
      <c r="A137" s="1"/>
      <c r="B137" s="1">
        <v>958635</v>
      </c>
      <c r="C137" s="1" t="s">
        <v>394</v>
      </c>
      <c r="D137" s="1">
        <v>65843</v>
      </c>
      <c r="E137" s="2" t="s">
        <v>395</v>
      </c>
      <c r="F137" s="2" t="s">
        <v>396</v>
      </c>
      <c r="G137" s="2">
        <v>0</v>
      </c>
      <c r="H137" s="2">
        <v>0</v>
      </c>
      <c r="I137" s="1">
        <v>0</v>
      </c>
      <c r="J137" s="3" t="s">
        <v>18</v>
      </c>
      <c r="K137" s="2" t="str">
        <f>J137*74118.00</f>
        <v>0</v>
      </c>
      <c r="L137" s="5"/>
    </row>
    <row r="138" spans="1:12" outlineLevel="6">
      <c r="A138" s="1"/>
      <c r="B138" s="1">
        <v>958636</v>
      </c>
      <c r="C138" s="1" t="s">
        <v>397</v>
      </c>
      <c r="D138" s="1">
        <v>79761</v>
      </c>
      <c r="E138" s="2" t="s">
        <v>398</v>
      </c>
      <c r="F138" s="2" t="s">
        <v>399</v>
      </c>
      <c r="G138" s="2">
        <v>0</v>
      </c>
      <c r="H138" s="2">
        <v>0</v>
      </c>
      <c r="I138" s="1">
        <v>0</v>
      </c>
      <c r="J138" s="3" t="s">
        <v>18</v>
      </c>
      <c r="K138" s="2" t="str">
        <f>J138*82735.00</f>
        <v>0</v>
      </c>
      <c r="L138" s="5"/>
    </row>
    <row r="139" spans="1:12" outlineLevel="6">
      <c r="A139" s="1"/>
      <c r="B139" s="1">
        <v>958637</v>
      </c>
      <c r="C139" s="1" t="s">
        <v>400</v>
      </c>
      <c r="D139" s="1">
        <v>79241</v>
      </c>
      <c r="E139" s="2" t="s">
        <v>401</v>
      </c>
      <c r="F139" s="2" t="s">
        <v>402</v>
      </c>
      <c r="G139" s="2">
        <v>0</v>
      </c>
      <c r="H139" s="2">
        <v>0</v>
      </c>
      <c r="I139" s="1">
        <v>0</v>
      </c>
      <c r="J139" s="3" t="s">
        <v>18</v>
      </c>
      <c r="K139" s="2" t="str">
        <f>J139*49557.00</f>
        <v>0</v>
      </c>
      <c r="L139" s="5"/>
    </row>
    <row r="140" spans="1:12" outlineLevel="6">
      <c r="A140" s="1"/>
      <c r="B140" s="1">
        <v>958638</v>
      </c>
      <c r="C140" s="1" t="s">
        <v>403</v>
      </c>
      <c r="D140" s="1">
        <v>62033</v>
      </c>
      <c r="E140" s="2" t="s">
        <v>404</v>
      </c>
      <c r="F140" s="2" t="s">
        <v>405</v>
      </c>
      <c r="G140" s="2">
        <v>0</v>
      </c>
      <c r="H140" s="2">
        <v>0</v>
      </c>
      <c r="I140" s="1">
        <v>0</v>
      </c>
      <c r="J140" s="3" t="s">
        <v>18</v>
      </c>
      <c r="K140" s="2" t="str">
        <f>J140*55945.00</f>
        <v>0</v>
      </c>
      <c r="L140" s="5"/>
    </row>
    <row r="141" spans="1:12" outlineLevel="6">
      <c r="A141" s="1"/>
      <c r="B141" s="1">
        <v>958639</v>
      </c>
      <c r="C141" s="1" t="s">
        <v>406</v>
      </c>
      <c r="D141" s="1">
        <v>24646</v>
      </c>
      <c r="E141" s="2" t="s">
        <v>407</v>
      </c>
      <c r="F141" s="2" t="s">
        <v>408</v>
      </c>
      <c r="G141" s="2">
        <v>0</v>
      </c>
      <c r="H141" s="2">
        <v>0</v>
      </c>
      <c r="I141" s="1">
        <v>0</v>
      </c>
      <c r="J141" s="3" t="s">
        <v>18</v>
      </c>
      <c r="K141" s="2" t="str">
        <f>J141*66900.00</f>
        <v>0</v>
      </c>
      <c r="L141" s="5"/>
    </row>
    <row r="142" spans="1:12" outlineLevel="6">
      <c r="A142" s="1"/>
      <c r="B142" s="1">
        <v>958640</v>
      </c>
      <c r="C142" s="1" t="s">
        <v>409</v>
      </c>
      <c r="D142" s="1">
        <v>16097</v>
      </c>
      <c r="E142" s="2" t="s">
        <v>410</v>
      </c>
      <c r="F142" s="2" t="s">
        <v>411</v>
      </c>
      <c r="G142" s="2">
        <v>0</v>
      </c>
      <c r="H142" s="2">
        <v>0</v>
      </c>
      <c r="I142" s="1">
        <v>0</v>
      </c>
      <c r="J142" s="3" t="s">
        <v>18</v>
      </c>
      <c r="K142" s="2" t="str">
        <f>J142*82644.00</f>
        <v>0</v>
      </c>
      <c r="L142" s="5"/>
    </row>
    <row r="143" spans="1:12" outlineLevel="6">
      <c r="A143" s="1"/>
      <c r="B143" s="1">
        <v>958641</v>
      </c>
      <c r="C143" s="1" t="s">
        <v>412</v>
      </c>
      <c r="D143" s="1">
        <v>16524</v>
      </c>
      <c r="E143" s="2" t="s">
        <v>413</v>
      </c>
      <c r="F143" s="2" t="s">
        <v>414</v>
      </c>
      <c r="G143" s="2">
        <v>0</v>
      </c>
      <c r="H143" s="2">
        <v>0</v>
      </c>
      <c r="I143" s="1">
        <v>0</v>
      </c>
      <c r="J143" s="3" t="s">
        <v>18</v>
      </c>
      <c r="K143" s="2" t="str">
        <f>J143*91523.00</f>
        <v>0</v>
      </c>
      <c r="L143" s="5"/>
    </row>
    <row r="144" spans="1:12" outlineLevel="6">
      <c r="A144" s="1"/>
      <c r="B144" s="1">
        <v>958642</v>
      </c>
      <c r="C144" s="1" t="s">
        <v>415</v>
      </c>
      <c r="D144" s="1">
        <v>34498</v>
      </c>
      <c r="E144" s="2" t="s">
        <v>416</v>
      </c>
      <c r="F144" s="2" t="s">
        <v>417</v>
      </c>
      <c r="G144" s="2">
        <v>0</v>
      </c>
      <c r="H144" s="2">
        <v>0</v>
      </c>
      <c r="I144" s="1">
        <v>0</v>
      </c>
      <c r="J144" s="3" t="s">
        <v>18</v>
      </c>
      <c r="K144" s="2" t="str">
        <f>J144*58616.00</f>
        <v>0</v>
      </c>
      <c r="L144" s="5"/>
    </row>
    <row r="145" spans="1:12" outlineLevel="6">
      <c r="A145" s="1"/>
      <c r="B145" s="1">
        <v>958643</v>
      </c>
      <c r="C145" s="1" t="s">
        <v>418</v>
      </c>
      <c r="D145" s="1">
        <v>24138</v>
      </c>
      <c r="E145" s="2" t="s">
        <v>419</v>
      </c>
      <c r="F145" s="2" t="s">
        <v>420</v>
      </c>
      <c r="G145" s="2">
        <v>0</v>
      </c>
      <c r="H145" s="2">
        <v>0</v>
      </c>
      <c r="I145" s="1">
        <v>0</v>
      </c>
      <c r="J145" s="3" t="s">
        <v>18</v>
      </c>
      <c r="K145" s="2" t="str">
        <f>J145*64788.00</f>
        <v>0</v>
      </c>
      <c r="L145" s="5"/>
    </row>
    <row r="146" spans="1:12" outlineLevel="6">
      <c r="A146" s="1"/>
      <c r="B146" s="1">
        <v>958644</v>
      </c>
      <c r="C146" s="1" t="s">
        <v>421</v>
      </c>
      <c r="D146" s="1">
        <v>27122</v>
      </c>
      <c r="E146" s="2" t="s">
        <v>422</v>
      </c>
      <c r="F146" s="2" t="s">
        <v>423</v>
      </c>
      <c r="G146" s="2">
        <v>0</v>
      </c>
      <c r="H146" s="2">
        <v>0</v>
      </c>
      <c r="I146" s="1">
        <v>0</v>
      </c>
      <c r="J146" s="3" t="s">
        <v>18</v>
      </c>
      <c r="K146" s="2" t="str">
        <f>J146*71563.00</f>
        <v>0</v>
      </c>
      <c r="L146" s="5"/>
    </row>
    <row r="147" spans="1:12" outlineLevel="6">
      <c r="A147" s="1"/>
      <c r="B147" s="1">
        <v>958645</v>
      </c>
      <c r="C147" s="1" t="s">
        <v>424</v>
      </c>
      <c r="D147" s="1">
        <v>95744</v>
      </c>
      <c r="E147" s="2" t="s">
        <v>425</v>
      </c>
      <c r="F147" s="2" t="s">
        <v>426</v>
      </c>
      <c r="G147" s="2">
        <v>0</v>
      </c>
      <c r="H147" s="2">
        <v>0</v>
      </c>
      <c r="I147" s="1">
        <v>0</v>
      </c>
      <c r="J147" s="3" t="s">
        <v>18</v>
      </c>
      <c r="K147" s="2" t="str">
        <f>J147*68267.00</f>
        <v>0</v>
      </c>
      <c r="L147" s="5"/>
    </row>
    <row r="148" spans="1:12" outlineLevel="6">
      <c r="A148" s="1"/>
      <c r="B148" s="1">
        <v>958646</v>
      </c>
      <c r="C148" s="1" t="s">
        <v>427</v>
      </c>
      <c r="D148" s="1">
        <v>80302</v>
      </c>
      <c r="E148" s="2" t="s">
        <v>428</v>
      </c>
      <c r="F148" s="2" t="s">
        <v>429</v>
      </c>
      <c r="G148" s="2">
        <v>0</v>
      </c>
      <c r="H148" s="2">
        <v>0</v>
      </c>
      <c r="I148" s="1">
        <v>0</v>
      </c>
      <c r="J148" s="3" t="s">
        <v>18</v>
      </c>
      <c r="K148" s="2" t="str">
        <f>J148*93110.00</f>
        <v>0</v>
      </c>
      <c r="L148" s="5"/>
    </row>
    <row r="149" spans="1:12" outlineLevel="6">
      <c r="A149" s="1"/>
      <c r="B149" s="1">
        <v>958647</v>
      </c>
      <c r="C149" s="1" t="s">
        <v>430</v>
      </c>
      <c r="D149" s="1">
        <v>79553</v>
      </c>
      <c r="E149" s="2" t="s">
        <v>431</v>
      </c>
      <c r="F149" s="2" t="s">
        <v>432</v>
      </c>
      <c r="G149" s="2">
        <v>0</v>
      </c>
      <c r="H149" s="2">
        <v>0</v>
      </c>
      <c r="I149" s="1">
        <v>0</v>
      </c>
      <c r="J149" s="3" t="s">
        <v>18</v>
      </c>
      <c r="K149" s="2" t="str">
        <f>J149*62282.00</f>
        <v>0</v>
      </c>
      <c r="L149" s="5"/>
    </row>
    <row r="150" spans="1:12" outlineLevel="6">
      <c r="A150" s="1"/>
      <c r="B150" s="1">
        <v>958648</v>
      </c>
      <c r="C150" s="1" t="s">
        <v>433</v>
      </c>
      <c r="D150" s="1">
        <v>70377</v>
      </c>
      <c r="E150" s="2" t="s">
        <v>434</v>
      </c>
      <c r="F150" s="2" t="s">
        <v>435</v>
      </c>
      <c r="G150" s="2">
        <v>0</v>
      </c>
      <c r="H150" s="2">
        <v>0</v>
      </c>
      <c r="I150" s="1">
        <v>0</v>
      </c>
      <c r="J150" s="3" t="s">
        <v>18</v>
      </c>
      <c r="K150" s="2" t="str">
        <f>J150*71870.00</f>
        <v>0</v>
      </c>
      <c r="L150" s="5"/>
    </row>
    <row r="151" spans="1:12" outlineLevel="6">
      <c r="A151" s="1"/>
      <c r="B151" s="1">
        <v>958649</v>
      </c>
      <c r="C151" s="1" t="s">
        <v>436</v>
      </c>
      <c r="D151" s="1">
        <v>16997</v>
      </c>
      <c r="E151" s="2" t="s">
        <v>437</v>
      </c>
      <c r="F151" s="2" t="s">
        <v>438</v>
      </c>
      <c r="G151" s="2">
        <v>0</v>
      </c>
      <c r="H151" s="2">
        <v>0</v>
      </c>
      <c r="I151" s="1">
        <v>0</v>
      </c>
      <c r="J151" s="3" t="s">
        <v>18</v>
      </c>
      <c r="K151" s="2" t="str">
        <f>J151*82022.00</f>
        <v>0</v>
      </c>
      <c r="L151" s="5"/>
    </row>
    <row r="152" spans="1:12" outlineLevel="6">
      <c r="A152" s="1"/>
      <c r="B152" s="1">
        <v>958650</v>
      </c>
      <c r="C152" s="1" t="s">
        <v>439</v>
      </c>
      <c r="D152" s="1">
        <v>52737</v>
      </c>
      <c r="E152" s="2" t="s">
        <v>440</v>
      </c>
      <c r="F152" s="2" t="s">
        <v>441</v>
      </c>
      <c r="G152" s="2">
        <v>0</v>
      </c>
      <c r="H152" s="2">
        <v>0</v>
      </c>
      <c r="I152" s="1">
        <v>0</v>
      </c>
      <c r="J152" s="3" t="s">
        <v>18</v>
      </c>
      <c r="K152" s="2" t="str">
        <f>J152*41729.00</f>
        <v>0</v>
      </c>
      <c r="L152" s="5"/>
    </row>
    <row r="153" spans="1:12" outlineLevel="6">
      <c r="A153" s="1"/>
      <c r="B153" s="1">
        <v>958651</v>
      </c>
      <c r="C153" s="1" t="s">
        <v>442</v>
      </c>
      <c r="D153" s="1">
        <v>68239</v>
      </c>
      <c r="E153" s="2" t="s">
        <v>443</v>
      </c>
      <c r="F153" s="2" t="s">
        <v>444</v>
      </c>
      <c r="G153" s="2">
        <v>0</v>
      </c>
      <c r="H153" s="2">
        <v>0</v>
      </c>
      <c r="I153" s="1">
        <v>0</v>
      </c>
      <c r="J153" s="3" t="s">
        <v>18</v>
      </c>
      <c r="K153" s="2" t="str">
        <f>J153*54299.00</f>
        <v>0</v>
      </c>
      <c r="L153" s="5"/>
    </row>
    <row r="154" spans="1:12" outlineLevel="4">
      <c r="A154" s="10" t="s">
        <v>445</v>
      </c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5"/>
    </row>
    <row r="155" spans="1:12" outlineLevel="6">
      <c r="A155" s="1"/>
      <c r="B155" s="1">
        <v>958652</v>
      </c>
      <c r="C155" s="1" t="s">
        <v>446</v>
      </c>
      <c r="D155" s="1">
        <v>52876</v>
      </c>
      <c r="E155" s="2" t="s">
        <v>447</v>
      </c>
      <c r="F155" s="2" t="s">
        <v>448</v>
      </c>
      <c r="G155" s="2">
        <v>0</v>
      </c>
      <c r="H155" s="2">
        <v>0</v>
      </c>
      <c r="I155" s="1">
        <v>0</v>
      </c>
      <c r="J155" s="3" t="s">
        <v>18</v>
      </c>
      <c r="K155" s="2" t="str">
        <f>J155*69375.00</f>
        <v>0</v>
      </c>
      <c r="L155" s="5"/>
    </row>
    <row r="156" spans="1:12" outlineLevel="6">
      <c r="A156" s="1"/>
      <c r="B156" s="1">
        <v>958653</v>
      </c>
      <c r="C156" s="1" t="s">
        <v>449</v>
      </c>
      <c r="D156" s="1">
        <v>30254</v>
      </c>
      <c r="E156" s="2" t="s">
        <v>450</v>
      </c>
      <c r="F156" s="2" t="s">
        <v>451</v>
      </c>
      <c r="G156" s="2">
        <v>0</v>
      </c>
      <c r="H156" s="2">
        <v>0</v>
      </c>
      <c r="I156" s="1">
        <v>0</v>
      </c>
      <c r="J156" s="3" t="s">
        <v>18</v>
      </c>
      <c r="K156" s="2" t="str">
        <f>J156*91180.00</f>
        <v>0</v>
      </c>
      <c r="L156" s="5"/>
    </row>
    <row r="157" spans="1:12" outlineLevel="6">
      <c r="A157" s="1"/>
      <c r="B157" s="1">
        <v>958654</v>
      </c>
      <c r="C157" s="1" t="s">
        <v>452</v>
      </c>
      <c r="D157" s="1">
        <v>96668</v>
      </c>
      <c r="E157" s="2" t="s">
        <v>453</v>
      </c>
      <c r="F157" s="2" t="s">
        <v>454</v>
      </c>
      <c r="G157" s="2">
        <v>0</v>
      </c>
      <c r="H157" s="2">
        <v>0</v>
      </c>
      <c r="I157" s="1">
        <v>0</v>
      </c>
      <c r="J157" s="3" t="s">
        <v>18</v>
      </c>
      <c r="K157" s="2" t="str">
        <f>J157*94316.00</f>
        <v>0</v>
      </c>
      <c r="L157" s="5"/>
    </row>
    <row r="158" spans="1:12" outlineLevel="6">
      <c r="A158" s="1"/>
      <c r="B158" s="1">
        <v>958655</v>
      </c>
      <c r="C158" s="1" t="s">
        <v>455</v>
      </c>
      <c r="D158" s="1">
        <v>30510</v>
      </c>
      <c r="E158" s="2" t="s">
        <v>456</v>
      </c>
      <c r="F158" s="2" t="s">
        <v>457</v>
      </c>
      <c r="G158" s="2">
        <v>0</v>
      </c>
      <c r="H158" s="2">
        <v>0</v>
      </c>
      <c r="I158" s="1">
        <v>0</v>
      </c>
      <c r="J158" s="3" t="s">
        <v>18</v>
      </c>
      <c r="K158" s="2" t="str">
        <f>J158*99602.00</f>
        <v>0</v>
      </c>
      <c r="L158" s="5"/>
    </row>
    <row r="159" spans="1:12" outlineLevel="6">
      <c r="A159" s="1"/>
      <c r="B159" s="1">
        <v>958656</v>
      </c>
      <c r="C159" s="1" t="s">
        <v>458</v>
      </c>
      <c r="D159" s="1">
        <v>87963</v>
      </c>
      <c r="E159" s="2" t="s">
        <v>459</v>
      </c>
      <c r="F159" s="2" t="s">
        <v>460</v>
      </c>
      <c r="G159" s="2">
        <v>0</v>
      </c>
      <c r="H159" s="2">
        <v>0</v>
      </c>
      <c r="I159" s="1">
        <v>0</v>
      </c>
      <c r="J159" s="3" t="s">
        <v>18</v>
      </c>
      <c r="K159" s="2" t="str">
        <f>J159*112276.00</f>
        <v>0</v>
      </c>
      <c r="L159" s="5"/>
    </row>
    <row r="160" spans="1:12" outlineLevel="6">
      <c r="A160" s="1"/>
      <c r="B160" s="1">
        <v>958657</v>
      </c>
      <c r="C160" s="1" t="s">
        <v>461</v>
      </c>
      <c r="D160" s="1">
        <v>92614</v>
      </c>
      <c r="E160" s="2" t="s">
        <v>462</v>
      </c>
      <c r="F160" s="2" t="s">
        <v>463</v>
      </c>
      <c r="G160" s="2">
        <v>0</v>
      </c>
      <c r="H160" s="2">
        <v>0</v>
      </c>
      <c r="I160" s="1">
        <v>0</v>
      </c>
      <c r="J160" s="3" t="s">
        <v>18</v>
      </c>
      <c r="K160" s="2" t="str">
        <f>J160*66345.00</f>
        <v>0</v>
      </c>
      <c r="L160" s="5"/>
    </row>
    <row r="161" spans="1:12" outlineLevel="6">
      <c r="A161" s="1"/>
      <c r="B161" s="1">
        <v>958658</v>
      </c>
      <c r="C161" s="1" t="s">
        <v>464</v>
      </c>
      <c r="D161" s="1">
        <v>90358</v>
      </c>
      <c r="E161" s="2" t="s">
        <v>465</v>
      </c>
      <c r="F161" s="2" t="s">
        <v>466</v>
      </c>
      <c r="G161" s="2">
        <v>0</v>
      </c>
      <c r="H161" s="2">
        <v>0</v>
      </c>
      <c r="I161" s="1">
        <v>0</v>
      </c>
      <c r="J161" s="3" t="s">
        <v>18</v>
      </c>
      <c r="K161" s="2" t="str">
        <f>J161*73490.00</f>
        <v>0</v>
      </c>
      <c r="L161" s="5"/>
    </row>
    <row r="162" spans="1:12" outlineLevel="6">
      <c r="A162" s="1"/>
      <c r="B162" s="1">
        <v>958659</v>
      </c>
      <c r="C162" s="1" t="s">
        <v>467</v>
      </c>
      <c r="D162" s="1">
        <v>21422</v>
      </c>
      <c r="E162" s="2" t="s">
        <v>468</v>
      </c>
      <c r="F162" s="2" t="s">
        <v>469</v>
      </c>
      <c r="G162" s="2">
        <v>0</v>
      </c>
      <c r="H162" s="2">
        <v>0</v>
      </c>
      <c r="I162" s="1">
        <v>0</v>
      </c>
      <c r="J162" s="3" t="s">
        <v>18</v>
      </c>
      <c r="K162" s="2" t="str">
        <f>J162*92194.00</f>
        <v>0</v>
      </c>
      <c r="L162" s="5"/>
    </row>
    <row r="163" spans="1:12" outlineLevel="6">
      <c r="A163" s="1"/>
      <c r="B163" s="1">
        <v>958660</v>
      </c>
      <c r="C163" s="1" t="s">
        <v>470</v>
      </c>
      <c r="D163" s="1">
        <v>97861</v>
      </c>
      <c r="E163" s="2" t="s">
        <v>471</v>
      </c>
      <c r="F163" s="2" t="s">
        <v>472</v>
      </c>
      <c r="G163" s="2">
        <v>0</v>
      </c>
      <c r="H163" s="2">
        <v>0</v>
      </c>
      <c r="I163" s="1">
        <v>0</v>
      </c>
      <c r="J163" s="3" t="s">
        <v>18</v>
      </c>
      <c r="K163" s="2" t="str">
        <f>J163*98210.00</f>
        <v>0</v>
      </c>
      <c r="L163" s="5"/>
    </row>
    <row r="164" spans="1:12" outlineLevel="6">
      <c r="A164" s="1"/>
      <c r="B164" s="1">
        <v>958661</v>
      </c>
      <c r="C164" s="1" t="s">
        <v>473</v>
      </c>
      <c r="D164" s="1">
        <v>81025</v>
      </c>
      <c r="E164" s="2" t="s">
        <v>474</v>
      </c>
      <c r="F164" s="2" t="s">
        <v>475</v>
      </c>
      <c r="G164" s="2">
        <v>0</v>
      </c>
      <c r="H164" s="2">
        <v>0</v>
      </c>
      <c r="I164" s="1">
        <v>0</v>
      </c>
      <c r="J164" s="3" t="s">
        <v>18</v>
      </c>
      <c r="K164" s="2" t="str">
        <f>J164*107912.00</f>
        <v>0</v>
      </c>
      <c r="L164" s="5"/>
    </row>
    <row r="165" spans="1:12" outlineLevel="6">
      <c r="A165" s="1"/>
      <c r="B165" s="1">
        <v>958662</v>
      </c>
      <c r="C165" s="1" t="s">
        <v>476</v>
      </c>
      <c r="D165" s="1">
        <v>52072</v>
      </c>
      <c r="E165" s="2" t="s">
        <v>477</v>
      </c>
      <c r="F165" s="2" t="s">
        <v>478</v>
      </c>
      <c r="G165" s="2">
        <v>0</v>
      </c>
      <c r="H165" s="2">
        <v>0</v>
      </c>
      <c r="I165" s="1">
        <v>0</v>
      </c>
      <c r="J165" s="3" t="s">
        <v>18</v>
      </c>
      <c r="K165" s="2" t="str">
        <f>J165*137793.00</f>
        <v>0</v>
      </c>
      <c r="L165" s="5"/>
    </row>
    <row r="166" spans="1:12" outlineLevel="6">
      <c r="A166" s="1"/>
      <c r="B166" s="1">
        <v>958663</v>
      </c>
      <c r="C166" s="1" t="s">
        <v>479</v>
      </c>
      <c r="D166" s="1">
        <v>52221</v>
      </c>
      <c r="E166" s="2" t="s">
        <v>480</v>
      </c>
      <c r="F166" s="2" t="s">
        <v>481</v>
      </c>
      <c r="G166" s="2">
        <v>0</v>
      </c>
      <c r="H166" s="2">
        <v>0</v>
      </c>
      <c r="I166" s="1">
        <v>0</v>
      </c>
      <c r="J166" s="3" t="s">
        <v>18</v>
      </c>
      <c r="K166" s="2" t="str">
        <f>J166*153103.00</f>
        <v>0</v>
      </c>
      <c r="L166" s="5"/>
    </row>
    <row r="167" spans="1:12" outlineLevel="6">
      <c r="A167" s="1"/>
      <c r="B167" s="1">
        <v>958664</v>
      </c>
      <c r="C167" s="1" t="s">
        <v>482</v>
      </c>
      <c r="D167" s="1">
        <v>10613</v>
      </c>
      <c r="E167" s="2" t="s">
        <v>483</v>
      </c>
      <c r="F167" s="2" t="s">
        <v>484</v>
      </c>
      <c r="G167" s="2">
        <v>0</v>
      </c>
      <c r="H167" s="2">
        <v>0</v>
      </c>
      <c r="I167" s="1">
        <v>0</v>
      </c>
      <c r="J167" s="3" t="s">
        <v>18</v>
      </c>
      <c r="K167" s="2" t="str">
        <f>J167*71448.00</f>
        <v>0</v>
      </c>
      <c r="L167" s="5"/>
    </row>
    <row r="168" spans="1:12" outlineLevel="6">
      <c r="A168" s="1"/>
      <c r="B168" s="1">
        <v>958665</v>
      </c>
      <c r="C168" s="1" t="s">
        <v>485</v>
      </c>
      <c r="D168" s="1">
        <v>13374</v>
      </c>
      <c r="E168" s="2" t="s">
        <v>486</v>
      </c>
      <c r="F168" s="2" t="s">
        <v>487</v>
      </c>
      <c r="G168" s="2">
        <v>0</v>
      </c>
      <c r="H168" s="2">
        <v>0</v>
      </c>
      <c r="I168" s="1">
        <v>0</v>
      </c>
      <c r="J168" s="3" t="s">
        <v>18</v>
      </c>
      <c r="K168" s="2" t="str">
        <f>J168*75850.00</f>
        <v>0</v>
      </c>
      <c r="L168" s="5"/>
    </row>
    <row r="169" spans="1:12" outlineLevel="6">
      <c r="A169" s="1"/>
      <c r="B169" s="1">
        <v>958666</v>
      </c>
      <c r="C169" s="1" t="s">
        <v>488</v>
      </c>
      <c r="D169" s="1">
        <v>42126</v>
      </c>
      <c r="E169" s="2" t="s">
        <v>489</v>
      </c>
      <c r="F169" s="2" t="s">
        <v>490</v>
      </c>
      <c r="G169" s="2">
        <v>0</v>
      </c>
      <c r="H169" s="2">
        <v>0</v>
      </c>
      <c r="I169" s="1">
        <v>0</v>
      </c>
      <c r="J169" s="3" t="s">
        <v>18</v>
      </c>
      <c r="K169" s="2" t="str">
        <f>J169*77987.00</f>
        <v>0</v>
      </c>
      <c r="L169" s="5"/>
    </row>
    <row r="170" spans="1:12" outlineLevel="6">
      <c r="A170" s="1"/>
      <c r="B170" s="1">
        <v>958667</v>
      </c>
      <c r="C170" s="1" t="s">
        <v>491</v>
      </c>
      <c r="D170" s="1">
        <v>55846</v>
      </c>
      <c r="E170" s="2" t="s">
        <v>492</v>
      </c>
      <c r="F170" s="2" t="s">
        <v>493</v>
      </c>
      <c r="G170" s="2">
        <v>0</v>
      </c>
      <c r="H170" s="2">
        <v>0</v>
      </c>
      <c r="I170" s="1">
        <v>0</v>
      </c>
      <c r="J170" s="3" t="s">
        <v>18</v>
      </c>
      <c r="K170" s="2" t="str">
        <f>J170*117379.00</f>
        <v>0</v>
      </c>
      <c r="L170" s="5"/>
    </row>
    <row r="171" spans="1:12" outlineLevel="6">
      <c r="A171" s="1"/>
      <c r="B171" s="1">
        <v>958668</v>
      </c>
      <c r="C171" s="1" t="s">
        <v>494</v>
      </c>
      <c r="D171" s="1">
        <v>77038</v>
      </c>
      <c r="E171" s="2" t="s">
        <v>495</v>
      </c>
      <c r="F171" s="2" t="s">
        <v>496</v>
      </c>
      <c r="G171" s="2">
        <v>0</v>
      </c>
      <c r="H171" s="2">
        <v>0</v>
      </c>
      <c r="I171" s="1">
        <v>0</v>
      </c>
      <c r="J171" s="3" t="s">
        <v>18</v>
      </c>
      <c r="K171" s="2" t="str">
        <f>J171*127586.00</f>
        <v>0</v>
      </c>
      <c r="L171" s="5"/>
    </row>
    <row r="172" spans="1:12" outlineLevel="6">
      <c r="A172" s="1"/>
      <c r="B172" s="1">
        <v>958669</v>
      </c>
      <c r="C172" s="1" t="s">
        <v>497</v>
      </c>
      <c r="D172" s="1">
        <v>22962</v>
      </c>
      <c r="E172" s="2" t="s">
        <v>498</v>
      </c>
      <c r="F172" s="2" t="s">
        <v>499</v>
      </c>
      <c r="G172" s="2">
        <v>0</v>
      </c>
      <c r="H172" s="2">
        <v>0</v>
      </c>
      <c r="I172" s="1">
        <v>0</v>
      </c>
      <c r="J172" s="3" t="s">
        <v>18</v>
      </c>
      <c r="K172" s="2" t="str">
        <f>J172*142897.00</f>
        <v>0</v>
      </c>
      <c r="L172" s="5"/>
    </row>
    <row r="173" spans="1:12" outlineLevel="6">
      <c r="A173" s="1"/>
      <c r="B173" s="1">
        <v>958670</v>
      </c>
      <c r="C173" s="1" t="s">
        <v>500</v>
      </c>
      <c r="D173" s="1">
        <v>86939</v>
      </c>
      <c r="E173" s="2" t="s">
        <v>501</v>
      </c>
      <c r="F173" s="2" t="s">
        <v>502</v>
      </c>
      <c r="G173" s="2">
        <v>0</v>
      </c>
      <c r="H173" s="2">
        <v>0</v>
      </c>
      <c r="I173" s="1">
        <v>0</v>
      </c>
      <c r="J173" s="3" t="s">
        <v>18</v>
      </c>
      <c r="K173" s="2" t="str">
        <f>J173*81655.00</f>
        <v>0</v>
      </c>
      <c r="L173" s="5"/>
    </row>
    <row r="174" spans="1:12" outlineLevel="6">
      <c r="A174" s="1"/>
      <c r="B174" s="1">
        <v>958671</v>
      </c>
      <c r="C174" s="1" t="s">
        <v>503</v>
      </c>
      <c r="D174" s="1">
        <v>57789</v>
      </c>
      <c r="E174" s="2" t="s">
        <v>504</v>
      </c>
      <c r="F174" s="2" t="s">
        <v>505</v>
      </c>
      <c r="G174" s="2">
        <v>0</v>
      </c>
      <c r="H174" s="2">
        <v>0</v>
      </c>
      <c r="I174" s="1">
        <v>0</v>
      </c>
      <c r="J174" s="3" t="s">
        <v>18</v>
      </c>
      <c r="K174" s="2" t="str">
        <f>J174*89821.00</f>
        <v>0</v>
      </c>
      <c r="L174" s="5"/>
    </row>
    <row r="175" spans="1:12" outlineLevel="6">
      <c r="A175" s="1"/>
      <c r="B175" s="1">
        <v>958672</v>
      </c>
      <c r="C175" s="1" t="s">
        <v>506</v>
      </c>
      <c r="D175" s="1">
        <v>15506</v>
      </c>
      <c r="E175" s="2" t="s">
        <v>507</v>
      </c>
      <c r="F175" s="2" t="s">
        <v>508</v>
      </c>
      <c r="G175" s="2">
        <v>0</v>
      </c>
      <c r="H175" s="2">
        <v>0</v>
      </c>
      <c r="I175" s="1">
        <v>0</v>
      </c>
      <c r="J175" s="3" t="s">
        <v>18</v>
      </c>
      <c r="K175" s="2" t="str">
        <f>J175*95945.00</f>
        <v>0</v>
      </c>
      <c r="L175" s="5"/>
    </row>
    <row r="176" spans="1:12" outlineLevel="6">
      <c r="A176" s="1"/>
      <c r="B176" s="1">
        <v>958673</v>
      </c>
      <c r="C176" s="1" t="s">
        <v>509</v>
      </c>
      <c r="D176" s="1">
        <v>30201</v>
      </c>
      <c r="E176" s="2" t="s">
        <v>510</v>
      </c>
      <c r="F176" s="2" t="s">
        <v>511</v>
      </c>
      <c r="G176" s="2">
        <v>0</v>
      </c>
      <c r="H176" s="2">
        <v>0</v>
      </c>
      <c r="I176" s="1">
        <v>0</v>
      </c>
      <c r="J176" s="3" t="s">
        <v>18</v>
      </c>
      <c r="K176" s="2" t="str">
        <f>J176*104971.00</f>
        <v>0</v>
      </c>
      <c r="L176" s="5"/>
    </row>
    <row r="177" spans="1:12" outlineLevel="6">
      <c r="A177" s="1"/>
      <c r="B177" s="1">
        <v>958674</v>
      </c>
      <c r="C177" s="1" t="s">
        <v>512</v>
      </c>
      <c r="D177" s="1">
        <v>80003</v>
      </c>
      <c r="E177" s="2" t="s">
        <v>513</v>
      </c>
      <c r="F177" s="2" t="s">
        <v>514</v>
      </c>
      <c r="G177" s="2">
        <v>0</v>
      </c>
      <c r="H177" s="2">
        <v>0</v>
      </c>
      <c r="I177" s="1">
        <v>0</v>
      </c>
      <c r="J177" s="3" t="s">
        <v>18</v>
      </c>
      <c r="K177" s="2" t="str">
        <f>J177*135958.00</f>
        <v>0</v>
      </c>
      <c r="L177" s="5"/>
    </row>
    <row r="178" spans="1:12" outlineLevel="6">
      <c r="A178" s="1"/>
      <c r="B178" s="1">
        <v>958675</v>
      </c>
      <c r="C178" s="1" t="s">
        <v>515</v>
      </c>
      <c r="D178" s="1">
        <v>92204</v>
      </c>
      <c r="E178" s="2" t="s">
        <v>516</v>
      </c>
      <c r="F178" s="2" t="s">
        <v>517</v>
      </c>
      <c r="G178" s="2">
        <v>0</v>
      </c>
      <c r="H178" s="2">
        <v>0</v>
      </c>
      <c r="I178" s="1">
        <v>0</v>
      </c>
      <c r="J178" s="3" t="s">
        <v>18</v>
      </c>
      <c r="K178" s="2" t="str">
        <f>J178*169522.00</f>
        <v>0</v>
      </c>
      <c r="L178" s="5"/>
    </row>
    <row r="179" spans="1:12" outlineLevel="6">
      <c r="A179" s="1"/>
      <c r="B179" s="1">
        <v>958676</v>
      </c>
      <c r="C179" s="1" t="s">
        <v>518</v>
      </c>
      <c r="D179" s="1">
        <v>70165</v>
      </c>
      <c r="E179" s="2" t="s">
        <v>519</v>
      </c>
      <c r="F179" s="2" t="s">
        <v>520</v>
      </c>
      <c r="G179" s="2">
        <v>0</v>
      </c>
      <c r="H179" s="2">
        <v>0</v>
      </c>
      <c r="I179" s="1">
        <v>0</v>
      </c>
      <c r="J179" s="3" t="s">
        <v>18</v>
      </c>
      <c r="K179" s="2" t="str">
        <f>J179*179828.00</f>
        <v>0</v>
      </c>
      <c r="L179" s="5"/>
    </row>
    <row r="180" spans="1:12" outlineLevel="6">
      <c r="A180" s="1"/>
      <c r="B180" s="1">
        <v>958677</v>
      </c>
      <c r="C180" s="1" t="s">
        <v>521</v>
      </c>
      <c r="D180" s="1">
        <v>23489</v>
      </c>
      <c r="E180" s="2" t="s">
        <v>522</v>
      </c>
      <c r="F180" s="2" t="s">
        <v>523</v>
      </c>
      <c r="G180" s="2">
        <v>0</v>
      </c>
      <c r="H180" s="2">
        <v>0</v>
      </c>
      <c r="I180" s="1">
        <v>0</v>
      </c>
      <c r="J180" s="3" t="s">
        <v>18</v>
      </c>
      <c r="K180" s="2" t="str">
        <f>J180*96966.00</f>
        <v>0</v>
      </c>
      <c r="L180" s="5"/>
    </row>
    <row r="181" spans="1:12" outlineLevel="6">
      <c r="A181" s="1"/>
      <c r="B181" s="1">
        <v>958678</v>
      </c>
      <c r="C181" s="1" t="s">
        <v>524</v>
      </c>
      <c r="D181" s="1">
        <v>52919</v>
      </c>
      <c r="E181" s="2" t="s">
        <v>525</v>
      </c>
      <c r="F181" s="2" t="s">
        <v>526</v>
      </c>
      <c r="G181" s="2">
        <v>0</v>
      </c>
      <c r="H181" s="2">
        <v>0</v>
      </c>
      <c r="I181" s="1">
        <v>0</v>
      </c>
      <c r="J181" s="3" t="s">
        <v>18</v>
      </c>
      <c r="K181" s="2" t="str">
        <f>J181*109738.00</f>
        <v>0</v>
      </c>
      <c r="L181" s="5"/>
    </row>
    <row r="182" spans="1:12" outlineLevel="6">
      <c r="A182" s="1"/>
      <c r="B182" s="1">
        <v>958679</v>
      </c>
      <c r="C182" s="1" t="s">
        <v>527</v>
      </c>
      <c r="D182" s="1">
        <v>24547</v>
      </c>
      <c r="E182" s="2" t="s">
        <v>528</v>
      </c>
      <c r="F182" s="2" t="s">
        <v>529</v>
      </c>
      <c r="G182" s="2">
        <v>0</v>
      </c>
      <c r="H182" s="2">
        <v>0</v>
      </c>
      <c r="I182" s="1">
        <v>0</v>
      </c>
      <c r="J182" s="3" t="s">
        <v>18</v>
      </c>
      <c r="K182" s="2" t="str">
        <f>J182*107627.00</f>
        <v>0</v>
      </c>
      <c r="L182" s="5"/>
    </row>
    <row r="183" spans="1:12" outlineLevel="6">
      <c r="A183" s="1"/>
      <c r="B183" s="1">
        <v>958680</v>
      </c>
      <c r="C183" s="1" t="s">
        <v>530</v>
      </c>
      <c r="D183" s="1">
        <v>25473</v>
      </c>
      <c r="E183" s="2" t="s">
        <v>531</v>
      </c>
      <c r="F183" s="2" t="s">
        <v>493</v>
      </c>
      <c r="G183" s="2">
        <v>0</v>
      </c>
      <c r="H183" s="2">
        <v>0</v>
      </c>
      <c r="I183" s="1">
        <v>0</v>
      </c>
      <c r="J183" s="3" t="s">
        <v>18</v>
      </c>
      <c r="K183" s="2" t="str">
        <f>J183*117379.00</f>
        <v>0</v>
      </c>
      <c r="L18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6:K6"/>
    <mergeCell ref="A13:K13"/>
    <mergeCell ref="A56:K56"/>
    <mergeCell ref="A75:K75"/>
    <mergeCell ref="A101:K101"/>
    <mergeCell ref="A113:K113"/>
    <mergeCell ref="A129:K129"/>
    <mergeCell ref="A154:K15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2026-06-13T10:11:11+03:00</dcterms:created>
  <dcterms:modified xsi:type="dcterms:W3CDTF">2026-06-13T10:11:11+03:00</dcterms:modified>
  <dc:title>Untitled Spreadsheet</dc:title>
  <dc:description/>
  <dc:subject/>
  <cp:keywords/>
  <cp:category/>
</cp:coreProperties>
</file>