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<sst xmlns="http://schemas.openxmlformats.org/spreadsheetml/2006/main" uniqueCount="301">
  <si>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</si>
  <si>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</si>
  <si>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</si>
  <si>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</si>
  <si>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</si>
  <si>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</si>
  <si>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</si>
  <si>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</si>
  <si>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</si>
  <si>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</si>
  <si>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</si>
  <si>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Электродвигатели АИР</t>
  </si>
  <si>
    <t>UNI-102143</t>
  </si>
  <si>
    <t>Электродвигатель АИР  56A2 (Ал)  IM1081 (0,18 кВт/3000 об/мин), корпус алюминий</t>
  </si>
  <si>
    <t>3 760.00 руб.</t>
  </si>
  <si>
    <t>шт</t>
  </si>
  <si>
    <t>UNI-102144</t>
  </si>
  <si>
    <t>Электродвигатель АИР  56A2 (Ал) IM2081 (0,18 кВт/3000 об/мин), корпус алюминий</t>
  </si>
  <si>
    <t>4 514.00 руб.</t>
  </si>
  <si>
    <t>UNI-102145</t>
  </si>
  <si>
    <t>Электродвигатель АИР  56A4 (Ал) IM1081 (0,12 кВт/1500 об/мин), корпус алюминий</t>
  </si>
  <si>
    <t>4 250.00 руб.</t>
  </si>
  <si>
    <t>UNI-102146</t>
  </si>
  <si>
    <t>Электродвигатель АИР  56A4 (Ал) IM2081 (0,12 кВт/1500 об/мин), корпус алюминий</t>
  </si>
  <si>
    <t>5 551.00 руб.</t>
  </si>
  <si>
    <t>UNI-102147</t>
  </si>
  <si>
    <t>Электродвигатель АИР  56B2 (Ал) IM1081 (0,25 кВт/3000 об/мин), корпус алюминий</t>
  </si>
  <si>
    <t>4 654.00 руб.</t>
  </si>
  <si>
    <t>UNI-102148</t>
  </si>
  <si>
    <t>Электродвигатель АИР  56B2 (Ал) IM2081 (0,25 кВт/3000 об/мин), корпус алюминий</t>
  </si>
  <si>
    <t>4 483.00 руб.</t>
  </si>
  <si>
    <t>UNI-102149</t>
  </si>
  <si>
    <t>Электродвигатель АИР  56B4 (Ал) IM2081 (0,18 кВт/1500 об/мин), корпус алюминий</t>
  </si>
  <si>
    <t>5 131.00 руб.</t>
  </si>
  <si>
    <t>UNI-102150</t>
  </si>
  <si>
    <t>Электродвигатель АИР  63A2 (Ал) IM1081 (0,37 кВт/3000 об/мин), корпус алюминий</t>
  </si>
  <si>
    <t>6 404.00 руб.</t>
  </si>
  <si>
    <t>UNI-102151</t>
  </si>
  <si>
    <t>Электродвигатель АИР  63A2 (Ал) IM2081 (0,37 кВт/3000 об/мин), корпус алюминий</t>
  </si>
  <si>
    <t>6 722.00 руб.</t>
  </si>
  <si>
    <t>UNI-102152</t>
  </si>
  <si>
    <t>Электродвигатель АИР  63A4 (Ал) IM1081 (0,25 кВт/1500 об/мин), корпус алюминий</t>
  </si>
  <si>
    <t>7 589.00 руб.</t>
  </si>
  <si>
    <t>UNI-102153</t>
  </si>
  <si>
    <t>Электродвигатель АИР  63A4 (Ал) IM2081 (0,25 кВт/1500 об/мин), корпус алюминий</t>
  </si>
  <si>
    <t>6 927.00 руб.</t>
  </si>
  <si>
    <t>UNI-102154</t>
  </si>
  <si>
    <t>Электродвигатель АИР  63A6 (Ал) IM1081 (0,18 кВт/1000 об/мин), корпус алюминий</t>
  </si>
  <si>
    <t>7 275.00 руб.</t>
  </si>
  <si>
    <t>UNI-102155</t>
  </si>
  <si>
    <t>Электродвигатель АИР  63A6 (Ал) IM2081 (0,18 кВт/1000 об/мин), корпус алюминий</t>
  </si>
  <si>
    <t>7 629.00 руб.</t>
  </si>
  <si>
    <t>UNI-102156</t>
  </si>
  <si>
    <t>Электродвигатель АИР  63B2 (Ал) IM1081 (0,55 кВт/3000 об/мин), корпус алюминий</t>
  </si>
  <si>
    <t>5 616.00 руб.</t>
  </si>
  <si>
    <t>UNI-102157</t>
  </si>
  <si>
    <t>Электродвигатель АИР  63B2 (Ал) IM2081 (0,55 кВт/3000 об/мин), корпус алюминий</t>
  </si>
  <si>
    <t>5 910.00 руб.</t>
  </si>
  <si>
    <t>UNI-102158</t>
  </si>
  <si>
    <t>Электродвигатель АИР  63B4 (Ал) IM1081 (0,37 кВт/1500 об/мин), корпус алюминий</t>
  </si>
  <si>
    <t>5 653.00 руб.</t>
  </si>
  <si>
    <t>UNI-102159</t>
  </si>
  <si>
    <t>Электродвигатель АИР  63B6 (Ал) IM1081 (0,25 кВт/1000 об/мин), корпус алюминий</t>
  </si>
  <si>
    <t>7 772.00 руб.</t>
  </si>
  <si>
    <t>UNI-102160</t>
  </si>
  <si>
    <t>Электродвигатель АИР  63B6 (Ал) IM2081 (0,25 кВт/1000 об/мин), корпус алюминий</t>
  </si>
  <si>
    <t>8 125.00 руб.</t>
  </si>
  <si>
    <t>UNI-102161</t>
  </si>
  <si>
    <t>Электродвигатель АИР  71A2 (Ал) IM2081 (0,75 кВт/3000 об/мин), корпус алюминий</t>
  </si>
  <si>
    <t>8 590.00 руб.</t>
  </si>
  <si>
    <t>UNI-102162</t>
  </si>
  <si>
    <t>Электродвигатель АИР  71A4 (Ал) IM1081 (0,55 кВт/1500 об/мин), корпус алюминий</t>
  </si>
  <si>
    <t>8 007.00 руб.</t>
  </si>
  <si>
    <t>UNI-102163</t>
  </si>
  <si>
    <t>Электродвигатель АИР  71A4 (Ал) IM2081 (0,55 кВт/1500 об/мин), корпус алюминий</t>
  </si>
  <si>
    <t>7 657.00 руб.</t>
  </si>
  <si>
    <t>UNI-102164</t>
  </si>
  <si>
    <t>Электродвигатель АИР  71A6 (Ал) IM1081 (0,37 кВт/1000 об/мин), корпус алюминий</t>
  </si>
  <si>
    <t>6 445.00 руб.</t>
  </si>
  <si>
    <t>UNI-102165</t>
  </si>
  <si>
    <t>Электродвигатель АИР  71A6 (Ал) IM2081 (0,37 кВт/1000 об/мин), корпус алюминий</t>
  </si>
  <si>
    <t>7 971.00 руб.</t>
  </si>
  <si>
    <t>UNI-102166</t>
  </si>
  <si>
    <t>Электродвигатель АИР  71B2 (Ал) IM1081 (1,1 кВт/3000 об/мин), корпус алюминий</t>
  </si>
  <si>
    <t>7 491.00 руб.</t>
  </si>
  <si>
    <t>UNI-102167</t>
  </si>
  <si>
    <t>Электродвигатель АИР  71B2 (Ал) IM2081 (1,1 кВт/3000 об/мин), корпус алюминий</t>
  </si>
  <si>
    <t>8 366.00 руб.</t>
  </si>
  <si>
    <t>UNI-102168</t>
  </si>
  <si>
    <t>Электродвигатель АИР  71B4 (Ал) IM1081 (0,75 кВт/1500 об/мин), корпус алюминий</t>
  </si>
  <si>
    <t>6 912.00 руб.</t>
  </si>
  <si>
    <t>UNI-102169</t>
  </si>
  <si>
    <t>Электродвигатель АИР  71B4 (Ал) IM2081 (0,75 кВт/1500 об/мин), корпус алюминий</t>
  </si>
  <si>
    <t>9 948.00 руб.</t>
  </si>
  <si>
    <t>UNI-102170</t>
  </si>
  <si>
    <t>Электродвигатель АИР  71B6 (Ал) IM2081 (0,55 кВт/1000 об/мин), корпус алюминий</t>
  </si>
  <si>
    <t>7 267.00 руб.</t>
  </si>
  <si>
    <t>UNI-102171</t>
  </si>
  <si>
    <t>Электродвигатель АИР  71B8 (Ал) IM2081 (0,25 кВт/750 об/мин), корпус алюминий</t>
  </si>
  <si>
    <t>10 520.00 руб.</t>
  </si>
  <si>
    <t>UNI-102172</t>
  </si>
  <si>
    <t>Электродвигатель АИР  80A2 (Ал) IM1081 (1,5 кВт/3000 об/мин), корпус алюминий</t>
  </si>
  <si>
    <t>8 416.00 руб.</t>
  </si>
  <si>
    <t>UNI-102173</t>
  </si>
  <si>
    <t>Электродвигатель АИР  80A2 (Ал) IM2081 (1,5 кВт/3000 об/мин), корпус алюминий</t>
  </si>
  <si>
    <t>11 592.00 руб.</t>
  </si>
  <si>
    <t>UNI-102174</t>
  </si>
  <si>
    <t>Электродвигатель АИР  80A4 (Ал) IM1081 (1,1 кВт/1500 об/мин), корпус алюминий</t>
  </si>
  <si>
    <t>8 589.00 руб.</t>
  </si>
  <si>
    <t>UNI-102175</t>
  </si>
  <si>
    <t>Электродвигатель АИР  80A4 (Ал) IM2081 (1,1 кВт/1500 об/мин), корпус алюминий</t>
  </si>
  <si>
    <t>9 144.00 руб.</t>
  </si>
  <si>
    <t>UNI-102176</t>
  </si>
  <si>
    <t>Электродвигатель АИР  80A6 (Ал) IM1081 (0,75 кВт/1000 об/мин), корпус алюминий</t>
  </si>
  <si>
    <t>8 853.00 руб.</t>
  </si>
  <si>
    <t>UNI-102177</t>
  </si>
  <si>
    <t>Электродвигатель АИР  80A6 (Ал) IM2081 (0,75 кВт/1000 об/мин), корпус алюминий</t>
  </si>
  <si>
    <t>12 531.00 руб.</t>
  </si>
  <si>
    <t>UNI-102178</t>
  </si>
  <si>
    <t>Электродвигатель АИР  80B4 (AL) IM2081 (1,5 кВт/1500 об/мин), корпус алюминий</t>
  </si>
  <si>
    <t>10 757.00 руб.</t>
  </si>
  <si>
    <t>UNI-102179</t>
  </si>
  <si>
    <t>Электродвигатель АИР  80B6 (Ал) IM1081 (1,1 кВт/1000 об/мин), корпус алюминий</t>
  </si>
  <si>
    <t>10 223.00 руб.</t>
  </si>
  <si>
    <t>UNI-102180</t>
  </si>
  <si>
    <t>Электродвигатель АИР  90L2 (Ал) IM1081 (3 кВт/3000 об/мин), корпус алюминий</t>
  </si>
  <si>
    <t>12 822.00 руб.</t>
  </si>
  <si>
    <t>UNI-102181</t>
  </si>
  <si>
    <t>Электродвигатель АИР  90L2 (Ал) IM2081 (3 кВт/3000 об/мин), корпус алюминий</t>
  </si>
  <si>
    <t>12 602.00 руб.</t>
  </si>
  <si>
    <t>UNI-102182</t>
  </si>
  <si>
    <t>Электродвигатель АИР  90L4 (AL) IM1081 (2,2 кВт/1500 об/мин), корпус алюминий</t>
  </si>
  <si>
    <t>11 984.00 руб.</t>
  </si>
  <si>
    <t>UNI-102183</t>
  </si>
  <si>
    <t>Электродвигатель АИР  90L6 (Ал) IM2081 (1,5 кВт/1000 об/мин), корпус алюминий</t>
  </si>
  <si>
    <t>15 322.00 руб.</t>
  </si>
  <si>
    <t>UNI-102184</t>
  </si>
  <si>
    <t>Электродвигатель АИР 100L6 IM1081 (2,2 кВт/1000 об/мин)</t>
  </si>
  <si>
    <t>16 170.00 руб.</t>
  </si>
  <si>
    <t>UNI-102185</t>
  </si>
  <si>
    <t>Электродвигатель АИР 100L6 IM2081 (2,2 кВт/1000 об/мин)</t>
  </si>
  <si>
    <t>23 010.00 руб.</t>
  </si>
  <si>
    <t>UNI-102186</t>
  </si>
  <si>
    <t>Электродвигатель АИР 100S2 IM1081 (4 кВт/3000 об/мин)</t>
  </si>
  <si>
    <t>15 865.00 руб.</t>
  </si>
  <si>
    <t>UNI-102187</t>
  </si>
  <si>
    <t>Электродвигатель АИР 100S2 IM2081 (4 кВт/3000 об/мин)</t>
  </si>
  <si>
    <t>16 961.00 руб.</t>
  </si>
  <si>
    <t>UNI-102188</t>
  </si>
  <si>
    <t>Электродвигатель АИР 100S4 IM1081 (3 кВт/1500 об/мин)</t>
  </si>
  <si>
    <t>15 299.00 руб.</t>
  </si>
  <si>
    <t>UNI-102189</t>
  </si>
  <si>
    <t>Электродвигатель АИР 100S4 IM2081 (3 кВт/1500 об/мин)</t>
  </si>
  <si>
    <t>16 103.00 руб.</t>
  </si>
  <si>
    <t>UNI-102190</t>
  </si>
  <si>
    <t>Электродвигатель АИР 112M2 IM2081 (7,5 кВт/3000 об/мин)</t>
  </si>
  <si>
    <t>32 769.00 руб.</t>
  </si>
  <si>
    <t>UNI-102191</t>
  </si>
  <si>
    <t>Электродвигатель АИР 112M4 IM2081 (5,5 кВт/1500 об/мин)</t>
  </si>
  <si>
    <t>29 320.00 руб.</t>
  </si>
  <si>
    <t>UNI-102192</t>
  </si>
  <si>
    <t>Электродвигатель АИР 112MA6 IM1081 (3 кВт/1000 об/мин)</t>
  </si>
  <si>
    <t>19 316.00 руб.</t>
  </si>
  <si>
    <t>UNI-102193</t>
  </si>
  <si>
    <t>Электродвигатель АИР 112MA6 IM2081 (3 кВт, 1000 об/мин)</t>
  </si>
  <si>
    <t>20 451.00 руб.</t>
  </si>
  <si>
    <t>UNI-102194</t>
  </si>
  <si>
    <t>Электродвигатель АИР 112MA8 IM1081 (2,2 кВт/750 об/мин)</t>
  </si>
  <si>
    <t>19 559.00 руб.</t>
  </si>
  <si>
    <t>UNI-102195</t>
  </si>
  <si>
    <t>Электродвигатель АИР 112MA8 IM2081 (2,2 кВт/750 об/мин)</t>
  </si>
  <si>
    <t>27 865.00 руб.</t>
  </si>
  <si>
    <t>UNI-102196</t>
  </si>
  <si>
    <t>Электродвигатель АИР 112MB6 IM1081 (4 кВт/1000 об/мин)</t>
  </si>
  <si>
    <t>21 755.00 руб.</t>
  </si>
  <si>
    <t>UNI-102197</t>
  </si>
  <si>
    <t>Электродвигатель АИР 112MB6 IM2081 (4 кВт/1000 об/мин)</t>
  </si>
  <si>
    <t>23 012.00 руб.</t>
  </si>
  <si>
    <t>UNI-102198</t>
  </si>
  <si>
    <t>Электродвигатель АИР 112MB8 IM2081 (3 кВт/750 об/мин)</t>
  </si>
  <si>
    <t>23 259.00 руб.</t>
  </si>
  <si>
    <t>UNI-102199</t>
  </si>
  <si>
    <t>Электродвигатель АИР 132M2 IM2081 (11 кВт/3000 об/мин)</t>
  </si>
  <si>
    <t>46 406.00 руб.</t>
  </si>
  <si>
    <t>UNI-102200</t>
  </si>
  <si>
    <t>Электродвигатель АИР 132M4 IM1081 (11 кВт/1500 об/мин)</t>
  </si>
  <si>
    <t>33 835.00 руб.</t>
  </si>
  <si>
    <t>UNI-102201</t>
  </si>
  <si>
    <t>Электродвигатель АИР 132M4 IM2081 (11 кВт/1500 об/мин)</t>
  </si>
  <si>
    <t>36 012.00 руб.</t>
  </si>
  <si>
    <t>UNI-102202</t>
  </si>
  <si>
    <t>Электродвигатель АИР 132M6 IM2081 (7,5кВт, 1000 об/мин)</t>
  </si>
  <si>
    <t>34 798.00 руб.</t>
  </si>
  <si>
    <t>UNI-102203</t>
  </si>
  <si>
    <t>Электродвигатель АИР 132M8 IM2081 (5,5 кВт/750 об/мин)</t>
  </si>
  <si>
    <t>47 621.00 руб.</t>
  </si>
  <si>
    <t>UNI-102204</t>
  </si>
  <si>
    <t>Электродвигатель АИР 132S4 IM1081 (7,5 кВт/1500 об/мин)</t>
  </si>
  <si>
    <t>30 518.00 руб.</t>
  </si>
  <si>
    <t>UNI-102205</t>
  </si>
  <si>
    <t>Электродвигатель АИР 132S4 IM2081 (7,5 кВт/1500 об/мин)</t>
  </si>
  <si>
    <t>32 334.00 руб.</t>
  </si>
  <si>
    <t>UNI-102206</t>
  </si>
  <si>
    <t>Электродвигатель АИР 132S6 IM1081 (5,5 кВт/1000 об/мин)</t>
  </si>
  <si>
    <t>41 530.00 руб.</t>
  </si>
  <si>
    <t>UNI-102207</t>
  </si>
  <si>
    <t>Электродвигатель АИР 132S6 IM2081 (5,5 кВт/1000 об/мин)</t>
  </si>
  <si>
    <t>29 246.00 руб.</t>
  </si>
  <si>
    <t>UNI-102208</t>
  </si>
  <si>
    <t>Электродвигатель АИР 160M2 IM1081 (18,5 кВт/3000 об/мин)</t>
  </si>
  <si>
    <t>72 376.00 руб.</t>
  </si>
  <si>
    <t>UNI-102209</t>
  </si>
  <si>
    <t>Электродвигатель АИР 160M4 IM1081 (18,5 кВт/1500 об/мин)</t>
  </si>
  <si>
    <t>79 519.00 руб.</t>
  </si>
  <si>
    <t>UNI-102210</t>
  </si>
  <si>
    <t>Электродвигатель АИР 160M4 IM2081 (18,5 кВт/1500 об/мин)</t>
  </si>
  <si>
    <t>83 879.00 руб.</t>
  </si>
  <si>
    <t>UNI-102211</t>
  </si>
  <si>
    <t>Электродвигатель АИР 160M6 IM1081 (15 кВт/1000 об/мин)</t>
  </si>
  <si>
    <t>89 118.00 руб.</t>
  </si>
  <si>
    <t>UNI-102212</t>
  </si>
  <si>
    <t>Электродвигатель АИР 160S2 IM1081 (15 кВт/3000 об/мин)</t>
  </si>
  <si>
    <t>49 323.00 руб.</t>
  </si>
  <si>
    <t>UNI-102213</t>
  </si>
  <si>
    <t>Электродвигатель АИР 160S2 IM2081 (15 кВт/3000 об/мин)</t>
  </si>
  <si>
    <t>58 394.00 руб.</t>
  </si>
  <si>
    <t>UNI-102214</t>
  </si>
  <si>
    <t>Электродвигатель АИР 160S4 IM1081 (15 кВт/1500 об/мин)</t>
  </si>
  <si>
    <t>50 319.00 руб.</t>
  </si>
  <si>
    <t>UNI-102215</t>
  </si>
  <si>
    <t>Электродвигатель АИР 160S4 IM2081 (15 кВт/1500 об/мин)</t>
  </si>
  <si>
    <t>71 337.00 руб.</t>
  </si>
  <si>
    <t>UNI-102216</t>
  </si>
  <si>
    <t>Электродвигатель АИР 160S6 IM1081 (11 кВт/1000 об/мин)</t>
  </si>
  <si>
    <t>79 515.00 руб.</t>
  </si>
  <si>
    <t>UNI-102217</t>
  </si>
  <si>
    <t>Электродвигатель АИР 160S6 IM2081 (11 кВт/1000 об/мин)</t>
  </si>
  <si>
    <t>83 325.00 руб.</t>
  </si>
  <si>
    <t>UNI-102218</t>
  </si>
  <si>
    <t>Электродвигатель АИР 180M2 IM1081 (30 кВт/3000 об/мин)</t>
  </si>
  <si>
    <t>103 826.00 руб.</t>
  </si>
  <si>
    <t>UNI-102219</t>
  </si>
  <si>
    <t>Электродвигатель АИР 180M4 IM1081 (30 кВт/1500 об/мин)</t>
  </si>
  <si>
    <t>95 126.00 руб.</t>
  </si>
  <si>
    <t>UNI-102220</t>
  </si>
  <si>
    <t>Электродвигатель АИР 180M4 IM2081 (30 кВт/1500 об/мин)</t>
  </si>
  <si>
    <t>115 659.00 руб.</t>
  </si>
  <si>
    <t>UNI-102221</t>
  </si>
  <si>
    <t>Электродвигатель АИР 180S2 IM1081 (22 кВт/3000 об/мин)</t>
  </si>
  <si>
    <t>77 826.00 руб.</t>
  </si>
  <si>
    <t>UNI-102222</t>
  </si>
  <si>
    <t>Электродвигатель АИР 180S4 IM1081 (22 кВт/1500 об/мин)</t>
  </si>
  <si>
    <t>70 619.00 руб.</t>
  </si>
  <si>
    <t>UNI-102223</t>
  </si>
  <si>
    <t>Электродвигатель АИР 180S4 IM2081 (22 кВт/1500 об/мин)</t>
  </si>
  <si>
    <t>98 998.00 руб.</t>
  </si>
  <si>
    <t>UNI-102224</t>
  </si>
  <si>
    <t>Электродвигатель АИРЕ 56C2 IM1081 (0,25 кВт/3000 об/мин)</t>
  </si>
  <si>
    <t>5 445.00 руб.</t>
  </si>
  <si>
    <t>UNI-102225</t>
  </si>
  <si>
    <t>Электродвигатель АИРЕ 56C2 IM2081 (0,25 кВт/3000 об/мин)</t>
  </si>
  <si>
    <t>5 280.00 руб.</t>
  </si>
  <si>
    <t>UNI-102226</t>
  </si>
  <si>
    <t>Электродвигатель АИРЕ 71B2 IM1081 (0,75 кВт/3000 об/мин)</t>
  </si>
  <si>
    <t>7 685.00 руб.</t>
  </si>
  <si>
    <t>UNI-102227</t>
  </si>
  <si>
    <t>Электродвигатель АИРЕ 71B2 IM2081 (0,75 кВт/3000 об/мин)</t>
  </si>
  <si>
    <t>9 639.00 руб.</t>
  </si>
  <si>
    <t>UNI-102228</t>
  </si>
  <si>
    <t>Электродвигатель АИРЕ 71B4 IM1081 (0,55 кВт/1500 об/мин)</t>
  </si>
  <si>
    <t>8 439.00 руб.</t>
  </si>
  <si>
    <t>UNI-102229</t>
  </si>
  <si>
    <t>Электродвигатель АИРЕ 71B4 IM2081 (0,55 кВт/1500 об/мин)</t>
  </si>
  <si>
    <t>8 882.00 руб.</t>
  </si>
  <si>
    <t>UNI-102230</t>
  </si>
  <si>
    <t>Электродвигатель АИРЕ 71C2 IM1081 (1,1 кВт/3000 об/мин)</t>
  </si>
  <si>
    <t>8 724.00 руб.</t>
  </si>
  <si>
    <t>UNI-102231</t>
  </si>
  <si>
    <t>Электродвигатель АИРЕ 71C2 IM2081 (1,1 кВт/3000 об/мин)</t>
  </si>
  <si>
    <t>9 397.00 руб.</t>
  </si>
  <si>
    <t>UNI-102232</t>
  </si>
  <si>
    <t>Электродвигатель АИРЕ 71C4 IM2081 (0,75 кВт/1500 об/мин)</t>
  </si>
  <si>
    <t>10 749.00 руб.</t>
  </si>
  <si>
    <t>UNI-102233</t>
  </si>
  <si>
    <t>Электродвигатель АИРЕ 80B2 IM1081 (1,5 кВт/3000 об/мин)</t>
  </si>
  <si>
    <t>11 215.00 руб.</t>
  </si>
  <si>
    <t>UNI-102234</t>
  </si>
  <si>
    <t>Электродвигатель АИРЕ 80B2 IM2081 (1,5 кВт/3000 об/мин)</t>
  </si>
  <si>
    <t>13 153.00 руб.</t>
  </si>
  <si>
    <t>UNI-102235</t>
  </si>
  <si>
    <t>Электродвигатель АИРЕ 80B4 IM2081 (1,1 кВт/1500 об/мин)</t>
  </si>
  <si>
    <t>13 906.00 руб.</t>
  </si>
  <si>
    <t>UNI-102236</t>
  </si>
  <si>
    <t>Электродвигатель АИРЕ 80C2 IM1081 (2,2 кВт/3000 об/мин)</t>
  </si>
  <si>
    <t>12 141.00 руб.</t>
  </si>
  <si>
    <t>UNI-102237</t>
  </si>
  <si>
    <t>Электродвигатель АИРЕ 80C2 IM2081 (2,2 кВт/3000 об/мин)</t>
  </si>
  <si>
    <t>13 108.00 руб.</t>
  </si>
  <si>
    <t>UNI-102238</t>
  </si>
  <si>
    <t>Электродвигатель АИРЕ 80C4 IM2081 (1,5 кВт/1500 об/мин)</t>
  </si>
  <si>
    <t>13 316.00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</si>
</sst>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3">
      <c r="A4" s="1"/>
      <c r="B4" s="1">
        <v>959294</v>
      </c>
      <c r="C4" s="1" t="s">
        <v>12</v>
      </c>
      <c r="D4" s="1">
        <v>27984</v>
      </c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J4*3760.00</f>
        <v>0</v>
      </c>
      <c r="L4" s="5"/>
    </row>
    <row r="5" spans="1:12" outlineLevel="3">
      <c r="A5" s="1"/>
      <c r="B5" s="1">
        <v>959295</v>
      </c>
      <c r="C5" s="1" t="s">
        <v>16</v>
      </c>
      <c r="D5" s="1">
        <v>83856</v>
      </c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J5*4514.00</f>
        <v>0</v>
      </c>
      <c r="L5" s="5"/>
    </row>
    <row r="6" spans="1:12" outlineLevel="3">
      <c r="A6" s="1"/>
      <c r="B6" s="1">
        <v>959296</v>
      </c>
      <c r="C6" s="1" t="s">
        <v>19</v>
      </c>
      <c r="D6" s="1">
        <v>48023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J6*4250.00</f>
        <v>0</v>
      </c>
      <c r="L6" s="5"/>
    </row>
    <row r="7" spans="1:12" outlineLevel="3">
      <c r="A7" s="1"/>
      <c r="B7" s="1">
        <v>959297</v>
      </c>
      <c r="C7" s="1" t="s">
        <v>22</v>
      </c>
      <c r="D7" s="1">
        <v>86371</v>
      </c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J7*5551.00</f>
        <v>0</v>
      </c>
      <c r="L7" s="5"/>
    </row>
    <row r="8" spans="1:12" outlineLevel="3">
      <c r="A8" s="1"/>
      <c r="B8" s="1">
        <v>959298</v>
      </c>
      <c r="C8" s="1" t="s">
        <v>25</v>
      </c>
      <c r="D8" s="1">
        <v>48566</v>
      </c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J8*4654.00</f>
        <v>0</v>
      </c>
      <c r="L8" s="5"/>
    </row>
    <row r="9" spans="1:12" outlineLevel="3">
      <c r="A9" s="1"/>
      <c r="B9" s="1">
        <v>959299</v>
      </c>
      <c r="C9" s="1" t="s">
        <v>28</v>
      </c>
      <c r="D9" s="1">
        <v>75168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J9*4483.00</f>
        <v>0</v>
      </c>
      <c r="L9" s="5"/>
    </row>
    <row r="10" spans="1:12" outlineLevel="3">
      <c r="A10" s="1"/>
      <c r="B10" s="1">
        <v>959300</v>
      </c>
      <c r="C10" s="1" t="s">
        <v>31</v>
      </c>
      <c r="D10" s="1">
        <v>24025</v>
      </c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J10*5131.00</f>
        <v>0</v>
      </c>
      <c r="L10" s="5"/>
    </row>
    <row r="11" spans="1:12" outlineLevel="3">
      <c r="A11" s="1"/>
      <c r="B11" s="1">
        <v>959301</v>
      </c>
      <c r="C11" s="1" t="s">
        <v>34</v>
      </c>
      <c r="D11" s="1">
        <v>38477</v>
      </c>
      <c r="E11" s="2" t="s">
        <v>35</v>
      </c>
      <c r="F11" s="2" t="s">
        <v>36</v>
      </c>
      <c r="G11" s="2">
        <v>0</v>
      </c>
      <c r="H11" s="2">
        <v>0</v>
      </c>
      <c r="I11" s="1">
        <v>0</v>
      </c>
      <c r="J11" s="3" t="s">
        <v>15</v>
      </c>
      <c r="K11" s="2" t="str">
        <f>J11*6404.00</f>
        <v>0</v>
      </c>
      <c r="L11" s="5"/>
    </row>
    <row r="12" spans="1:12" outlineLevel="3">
      <c r="A12" s="1"/>
      <c r="B12" s="1">
        <v>959302</v>
      </c>
      <c r="C12" s="1" t="s">
        <v>37</v>
      </c>
      <c r="D12" s="1">
        <v>94178</v>
      </c>
      <c r="E12" s="2" t="s">
        <v>38</v>
      </c>
      <c r="F12" s="2" t="s">
        <v>39</v>
      </c>
      <c r="G12" s="2">
        <v>0</v>
      </c>
      <c r="H12" s="2">
        <v>0</v>
      </c>
      <c r="I12" s="1">
        <v>0</v>
      </c>
      <c r="J12" s="3" t="s">
        <v>15</v>
      </c>
      <c r="K12" s="2" t="str">
        <f>J12*6722.00</f>
        <v>0</v>
      </c>
      <c r="L12" s="5"/>
    </row>
    <row r="13" spans="1:12" outlineLevel="3">
      <c r="A13" s="1"/>
      <c r="B13" s="1">
        <v>959303</v>
      </c>
      <c r="C13" s="1" t="s">
        <v>40</v>
      </c>
      <c r="D13" s="1">
        <v>21186</v>
      </c>
      <c r="E13" s="2" t="s">
        <v>41</v>
      </c>
      <c r="F13" s="2" t="s">
        <v>42</v>
      </c>
      <c r="G13" s="2">
        <v>0</v>
      </c>
      <c r="H13" s="2">
        <v>0</v>
      </c>
      <c r="I13" s="1">
        <v>0</v>
      </c>
      <c r="J13" s="3" t="s">
        <v>15</v>
      </c>
      <c r="K13" s="2" t="str">
        <f>J13*7589.00</f>
        <v>0</v>
      </c>
      <c r="L13" s="5"/>
    </row>
    <row r="14" spans="1:12" outlineLevel="3">
      <c r="A14" s="1"/>
      <c r="B14" s="1">
        <v>959304</v>
      </c>
      <c r="C14" s="1" t="s">
        <v>43</v>
      </c>
      <c r="D14" s="1">
        <v>29058</v>
      </c>
      <c r="E14" s="2" t="s">
        <v>44</v>
      </c>
      <c r="F14" s="2" t="s">
        <v>45</v>
      </c>
      <c r="G14" s="2">
        <v>0</v>
      </c>
      <c r="H14" s="2">
        <v>0</v>
      </c>
      <c r="I14" s="1">
        <v>0</v>
      </c>
      <c r="J14" s="3" t="s">
        <v>15</v>
      </c>
      <c r="K14" s="2" t="str">
        <f>J14*6927.00</f>
        <v>0</v>
      </c>
      <c r="L14" s="5"/>
    </row>
    <row r="15" spans="1:12" outlineLevel="3">
      <c r="A15" s="1"/>
      <c r="B15" s="1">
        <v>959305</v>
      </c>
      <c r="C15" s="1" t="s">
        <v>46</v>
      </c>
      <c r="D15" s="1">
        <v>41941</v>
      </c>
      <c r="E15" s="2" t="s">
        <v>47</v>
      </c>
      <c r="F15" s="2" t="s">
        <v>48</v>
      </c>
      <c r="G15" s="2">
        <v>0</v>
      </c>
      <c r="H15" s="2">
        <v>0</v>
      </c>
      <c r="I15" s="1">
        <v>0</v>
      </c>
      <c r="J15" s="3" t="s">
        <v>15</v>
      </c>
      <c r="K15" s="2" t="str">
        <f>J15*7275.00</f>
        <v>0</v>
      </c>
      <c r="L15" s="5"/>
    </row>
    <row r="16" spans="1:12" outlineLevel="3">
      <c r="A16" s="1"/>
      <c r="B16" s="1">
        <v>959306</v>
      </c>
      <c r="C16" s="1" t="s">
        <v>49</v>
      </c>
      <c r="D16" s="1">
        <v>25357</v>
      </c>
      <c r="E16" s="2" t="s">
        <v>50</v>
      </c>
      <c r="F16" s="2" t="s">
        <v>51</v>
      </c>
      <c r="G16" s="2">
        <v>0</v>
      </c>
      <c r="H16" s="2">
        <v>0</v>
      </c>
      <c r="I16" s="1">
        <v>0</v>
      </c>
      <c r="J16" s="3" t="s">
        <v>15</v>
      </c>
      <c r="K16" s="2" t="str">
        <f>J16*7629.00</f>
        <v>0</v>
      </c>
      <c r="L16" s="5"/>
    </row>
    <row r="17" spans="1:12" outlineLevel="3">
      <c r="A17" s="1"/>
      <c r="B17" s="1">
        <v>959307</v>
      </c>
      <c r="C17" s="1" t="s">
        <v>52</v>
      </c>
      <c r="D17" s="1">
        <v>36496</v>
      </c>
      <c r="E17" s="2" t="s">
        <v>53</v>
      </c>
      <c r="F17" s="2" t="s">
        <v>54</v>
      </c>
      <c r="G17" s="2">
        <v>0</v>
      </c>
      <c r="H17" s="2">
        <v>0</v>
      </c>
      <c r="I17" s="1">
        <v>0</v>
      </c>
      <c r="J17" s="3" t="s">
        <v>15</v>
      </c>
      <c r="K17" s="2" t="str">
        <f>J17*5616.00</f>
        <v>0</v>
      </c>
      <c r="L17" s="5"/>
    </row>
    <row r="18" spans="1:12" outlineLevel="3">
      <c r="A18" s="1"/>
      <c r="B18" s="1">
        <v>959308</v>
      </c>
      <c r="C18" s="1" t="s">
        <v>55</v>
      </c>
      <c r="D18" s="1">
        <v>21259</v>
      </c>
      <c r="E18" s="2" t="s">
        <v>56</v>
      </c>
      <c r="F18" s="2" t="s">
        <v>57</v>
      </c>
      <c r="G18" s="2">
        <v>0</v>
      </c>
      <c r="H18" s="2">
        <v>0</v>
      </c>
      <c r="I18" s="1">
        <v>0</v>
      </c>
      <c r="J18" s="3" t="s">
        <v>15</v>
      </c>
      <c r="K18" s="2" t="str">
        <f>J18*5910.00</f>
        <v>0</v>
      </c>
      <c r="L18" s="5"/>
    </row>
    <row r="19" spans="1:12" outlineLevel="3">
      <c r="A19" s="1"/>
      <c r="B19" s="1">
        <v>959309</v>
      </c>
      <c r="C19" s="1" t="s">
        <v>58</v>
      </c>
      <c r="D19" s="1">
        <v>91061</v>
      </c>
      <c r="E19" s="2" t="s">
        <v>59</v>
      </c>
      <c r="F19" s="2" t="s">
        <v>60</v>
      </c>
      <c r="G19" s="2">
        <v>0</v>
      </c>
      <c r="H19" s="2">
        <v>0</v>
      </c>
      <c r="I19" s="1">
        <v>0</v>
      </c>
      <c r="J19" s="3" t="s">
        <v>15</v>
      </c>
      <c r="K19" s="2" t="str">
        <f>J19*5653.00</f>
        <v>0</v>
      </c>
      <c r="L19" s="5"/>
    </row>
    <row r="20" spans="1:12" outlineLevel="3">
      <c r="A20" s="1"/>
      <c r="B20" s="1">
        <v>959310</v>
      </c>
      <c r="C20" s="1" t="s">
        <v>61</v>
      </c>
      <c r="D20" s="1">
        <v>86709</v>
      </c>
      <c r="E20" s="2" t="s">
        <v>62</v>
      </c>
      <c r="F20" s="2" t="s">
        <v>63</v>
      </c>
      <c r="G20" s="2">
        <v>0</v>
      </c>
      <c r="H20" s="2">
        <v>0</v>
      </c>
      <c r="I20" s="1">
        <v>0</v>
      </c>
      <c r="J20" s="3" t="s">
        <v>15</v>
      </c>
      <c r="K20" s="2" t="str">
        <f>J20*7772.00</f>
        <v>0</v>
      </c>
      <c r="L20" s="5"/>
    </row>
    <row r="21" spans="1:12" outlineLevel="3">
      <c r="A21" s="1"/>
      <c r="B21" s="1">
        <v>959311</v>
      </c>
      <c r="C21" s="1" t="s">
        <v>64</v>
      </c>
      <c r="D21" s="1">
        <v>64391</v>
      </c>
      <c r="E21" s="2" t="s">
        <v>65</v>
      </c>
      <c r="F21" s="2" t="s">
        <v>66</v>
      </c>
      <c r="G21" s="2">
        <v>0</v>
      </c>
      <c r="H21" s="2">
        <v>0</v>
      </c>
      <c r="I21" s="1">
        <v>0</v>
      </c>
      <c r="J21" s="3" t="s">
        <v>15</v>
      </c>
      <c r="K21" s="2" t="str">
        <f>J21*8125.00</f>
        <v>0</v>
      </c>
      <c r="L21" s="5"/>
    </row>
    <row r="22" spans="1:12" outlineLevel="3">
      <c r="A22" s="1"/>
      <c r="B22" s="1">
        <v>959312</v>
      </c>
      <c r="C22" s="1" t="s">
        <v>67</v>
      </c>
      <c r="D22" s="1">
        <v>84169</v>
      </c>
      <c r="E22" s="2" t="s">
        <v>68</v>
      </c>
      <c r="F22" s="2" t="s">
        <v>69</v>
      </c>
      <c r="G22" s="2">
        <v>0</v>
      </c>
      <c r="H22" s="2">
        <v>0</v>
      </c>
      <c r="I22" s="1">
        <v>0</v>
      </c>
      <c r="J22" s="3" t="s">
        <v>15</v>
      </c>
      <c r="K22" s="2" t="str">
        <f>J22*8590.00</f>
        <v>0</v>
      </c>
      <c r="L22" s="5"/>
    </row>
    <row r="23" spans="1:12" outlineLevel="3">
      <c r="A23" s="1"/>
      <c r="B23" s="1">
        <v>959313</v>
      </c>
      <c r="C23" s="1" t="s">
        <v>70</v>
      </c>
      <c r="D23" s="1">
        <v>67039</v>
      </c>
      <c r="E23" s="2" t="s">
        <v>71</v>
      </c>
      <c r="F23" s="2" t="s">
        <v>72</v>
      </c>
      <c r="G23" s="2">
        <v>0</v>
      </c>
      <c r="H23" s="2">
        <v>0</v>
      </c>
      <c r="I23" s="1">
        <v>0</v>
      </c>
      <c r="J23" s="3" t="s">
        <v>15</v>
      </c>
      <c r="K23" s="2" t="str">
        <f>J23*8007.00</f>
        <v>0</v>
      </c>
      <c r="L23" s="5"/>
    </row>
    <row r="24" spans="1:12" outlineLevel="3">
      <c r="A24" s="1"/>
      <c r="B24" s="1">
        <v>959314</v>
      </c>
      <c r="C24" s="1" t="s">
        <v>73</v>
      </c>
      <c r="D24" s="1">
        <v>98051</v>
      </c>
      <c r="E24" s="2" t="s">
        <v>74</v>
      </c>
      <c r="F24" s="2" t="s">
        <v>75</v>
      </c>
      <c r="G24" s="2">
        <v>0</v>
      </c>
      <c r="H24" s="2">
        <v>0</v>
      </c>
      <c r="I24" s="1">
        <v>0</v>
      </c>
      <c r="J24" s="3" t="s">
        <v>15</v>
      </c>
      <c r="K24" s="2" t="str">
        <f>J24*7657.00</f>
        <v>0</v>
      </c>
      <c r="L24" s="5"/>
    </row>
    <row r="25" spans="1:12" outlineLevel="3">
      <c r="A25" s="1"/>
      <c r="B25" s="1">
        <v>959315</v>
      </c>
      <c r="C25" s="1" t="s">
        <v>76</v>
      </c>
      <c r="D25" s="1">
        <v>60008</v>
      </c>
      <c r="E25" s="2" t="s">
        <v>77</v>
      </c>
      <c r="F25" s="2" t="s">
        <v>78</v>
      </c>
      <c r="G25" s="2">
        <v>0</v>
      </c>
      <c r="H25" s="2">
        <v>0</v>
      </c>
      <c r="I25" s="1">
        <v>0</v>
      </c>
      <c r="J25" s="3" t="s">
        <v>15</v>
      </c>
      <c r="K25" s="2" t="str">
        <f>J25*6445.00</f>
        <v>0</v>
      </c>
      <c r="L25" s="5"/>
    </row>
    <row r="26" spans="1:12" outlineLevel="3">
      <c r="A26" s="1"/>
      <c r="B26" s="1">
        <v>959316</v>
      </c>
      <c r="C26" s="1" t="s">
        <v>79</v>
      </c>
      <c r="D26" s="1">
        <v>97927</v>
      </c>
      <c r="E26" s="2" t="s">
        <v>80</v>
      </c>
      <c r="F26" s="2" t="s">
        <v>81</v>
      </c>
      <c r="G26" s="2">
        <v>0</v>
      </c>
      <c r="H26" s="2">
        <v>0</v>
      </c>
      <c r="I26" s="1">
        <v>0</v>
      </c>
      <c r="J26" s="3" t="s">
        <v>15</v>
      </c>
      <c r="K26" s="2" t="str">
        <f>J26*7971.00</f>
        <v>0</v>
      </c>
      <c r="L26" s="5"/>
    </row>
    <row r="27" spans="1:12" outlineLevel="3">
      <c r="A27" s="1"/>
      <c r="B27" s="1">
        <v>959317</v>
      </c>
      <c r="C27" s="1" t="s">
        <v>82</v>
      </c>
      <c r="D27" s="1">
        <v>44669</v>
      </c>
      <c r="E27" s="2" t="s">
        <v>83</v>
      </c>
      <c r="F27" s="2" t="s">
        <v>84</v>
      </c>
      <c r="G27" s="2">
        <v>0</v>
      </c>
      <c r="H27" s="2">
        <v>0</v>
      </c>
      <c r="I27" s="1">
        <v>0</v>
      </c>
      <c r="J27" s="3" t="s">
        <v>15</v>
      </c>
      <c r="K27" s="2" t="str">
        <f>J27*7491.00</f>
        <v>0</v>
      </c>
      <c r="L27" s="5"/>
    </row>
    <row r="28" spans="1:12" outlineLevel="3">
      <c r="A28" s="1"/>
      <c r="B28" s="1">
        <v>959318</v>
      </c>
      <c r="C28" s="1" t="s">
        <v>85</v>
      </c>
      <c r="D28" s="1">
        <v>46933</v>
      </c>
      <c r="E28" s="2" t="s">
        <v>86</v>
      </c>
      <c r="F28" s="2" t="s">
        <v>87</v>
      </c>
      <c r="G28" s="2">
        <v>0</v>
      </c>
      <c r="H28" s="2">
        <v>0</v>
      </c>
      <c r="I28" s="1">
        <v>0</v>
      </c>
      <c r="J28" s="3" t="s">
        <v>15</v>
      </c>
      <c r="K28" s="2" t="str">
        <f>J28*8366.00</f>
        <v>0</v>
      </c>
      <c r="L28" s="5"/>
    </row>
    <row r="29" spans="1:12" outlineLevel="3">
      <c r="A29" s="1"/>
      <c r="B29" s="1">
        <v>959319</v>
      </c>
      <c r="C29" s="1" t="s">
        <v>88</v>
      </c>
      <c r="D29" s="1">
        <v>75250</v>
      </c>
      <c r="E29" s="2" t="s">
        <v>89</v>
      </c>
      <c r="F29" s="2" t="s">
        <v>90</v>
      </c>
      <c r="G29" s="2">
        <v>0</v>
      </c>
      <c r="H29" s="2">
        <v>0</v>
      </c>
      <c r="I29" s="1">
        <v>0</v>
      </c>
      <c r="J29" s="3" t="s">
        <v>15</v>
      </c>
      <c r="K29" s="2" t="str">
        <f>J29*6912.00</f>
        <v>0</v>
      </c>
      <c r="L29" s="5"/>
    </row>
    <row r="30" spans="1:12" outlineLevel="3">
      <c r="A30" s="1"/>
      <c r="B30" s="1">
        <v>959320</v>
      </c>
      <c r="C30" s="1" t="s">
        <v>91</v>
      </c>
      <c r="D30" s="1">
        <v>42343</v>
      </c>
      <c r="E30" s="2" t="s">
        <v>92</v>
      </c>
      <c r="F30" s="2" t="s">
        <v>93</v>
      </c>
      <c r="G30" s="2">
        <v>0</v>
      </c>
      <c r="H30" s="2">
        <v>0</v>
      </c>
      <c r="I30" s="1">
        <v>0</v>
      </c>
      <c r="J30" s="3" t="s">
        <v>15</v>
      </c>
      <c r="K30" s="2" t="str">
        <f>J30*9948.00</f>
        <v>0</v>
      </c>
      <c r="L30" s="5"/>
    </row>
    <row r="31" spans="1:12" outlineLevel="3">
      <c r="A31" s="1"/>
      <c r="B31" s="1">
        <v>959321</v>
      </c>
      <c r="C31" s="1" t="s">
        <v>94</v>
      </c>
      <c r="D31" s="1">
        <v>49592</v>
      </c>
      <c r="E31" s="2" t="s">
        <v>95</v>
      </c>
      <c r="F31" s="2" t="s">
        <v>96</v>
      </c>
      <c r="G31" s="2">
        <v>0</v>
      </c>
      <c r="H31" s="2">
        <v>0</v>
      </c>
      <c r="I31" s="1">
        <v>0</v>
      </c>
      <c r="J31" s="3" t="s">
        <v>15</v>
      </c>
      <c r="K31" s="2" t="str">
        <f>J31*7267.00</f>
        <v>0</v>
      </c>
      <c r="L31" s="5"/>
    </row>
    <row r="32" spans="1:12" outlineLevel="3">
      <c r="A32" s="1"/>
      <c r="B32" s="1">
        <v>959322</v>
      </c>
      <c r="C32" s="1" t="s">
        <v>97</v>
      </c>
      <c r="D32" s="1">
        <v>78856</v>
      </c>
      <c r="E32" s="2" t="s">
        <v>98</v>
      </c>
      <c r="F32" s="2" t="s">
        <v>99</v>
      </c>
      <c r="G32" s="2">
        <v>0</v>
      </c>
      <c r="H32" s="2">
        <v>0</v>
      </c>
      <c r="I32" s="1">
        <v>0</v>
      </c>
      <c r="J32" s="3" t="s">
        <v>15</v>
      </c>
      <c r="K32" s="2" t="str">
        <f>J32*10520.00</f>
        <v>0</v>
      </c>
      <c r="L32" s="5"/>
    </row>
    <row r="33" spans="1:12" outlineLevel="3">
      <c r="A33" s="1"/>
      <c r="B33" s="1">
        <v>959323</v>
      </c>
      <c r="C33" s="1" t="s">
        <v>100</v>
      </c>
      <c r="D33" s="1">
        <v>97780</v>
      </c>
      <c r="E33" s="2" t="s">
        <v>101</v>
      </c>
      <c r="F33" s="2" t="s">
        <v>102</v>
      </c>
      <c r="G33" s="2">
        <v>0</v>
      </c>
      <c r="H33" s="2">
        <v>0</v>
      </c>
      <c r="I33" s="1">
        <v>0</v>
      </c>
      <c r="J33" s="3" t="s">
        <v>15</v>
      </c>
      <c r="K33" s="2" t="str">
        <f>J33*8416.00</f>
        <v>0</v>
      </c>
      <c r="L33" s="5"/>
    </row>
    <row r="34" spans="1:12" outlineLevel="3">
      <c r="A34" s="1"/>
      <c r="B34" s="1">
        <v>959324</v>
      </c>
      <c r="C34" s="1" t="s">
        <v>103</v>
      </c>
      <c r="D34" s="1">
        <v>86498</v>
      </c>
      <c r="E34" s="2" t="s">
        <v>104</v>
      </c>
      <c r="F34" s="2" t="s">
        <v>105</v>
      </c>
      <c r="G34" s="2">
        <v>0</v>
      </c>
      <c r="H34" s="2">
        <v>0</v>
      </c>
      <c r="I34" s="1">
        <v>0</v>
      </c>
      <c r="J34" s="3" t="s">
        <v>15</v>
      </c>
      <c r="K34" s="2" t="str">
        <f>J34*11592.00</f>
        <v>0</v>
      </c>
      <c r="L34" s="5"/>
    </row>
    <row r="35" spans="1:12" outlineLevel="3">
      <c r="A35" s="1"/>
      <c r="B35" s="1">
        <v>959325</v>
      </c>
      <c r="C35" s="1" t="s">
        <v>106</v>
      </c>
      <c r="D35" s="1">
        <v>29158</v>
      </c>
      <c r="E35" s="2" t="s">
        <v>107</v>
      </c>
      <c r="F35" s="2" t="s">
        <v>108</v>
      </c>
      <c r="G35" s="2">
        <v>0</v>
      </c>
      <c r="H35" s="2">
        <v>0</v>
      </c>
      <c r="I35" s="1">
        <v>0</v>
      </c>
      <c r="J35" s="3" t="s">
        <v>15</v>
      </c>
      <c r="K35" s="2" t="str">
        <f>J35*8589.00</f>
        <v>0</v>
      </c>
      <c r="L35" s="5"/>
    </row>
    <row r="36" spans="1:12" outlineLevel="3">
      <c r="A36" s="1"/>
      <c r="B36" s="1">
        <v>959326</v>
      </c>
      <c r="C36" s="1" t="s">
        <v>109</v>
      </c>
      <c r="D36" s="1">
        <v>25207</v>
      </c>
      <c r="E36" s="2" t="s">
        <v>110</v>
      </c>
      <c r="F36" s="2" t="s">
        <v>111</v>
      </c>
      <c r="G36" s="2">
        <v>0</v>
      </c>
      <c r="H36" s="2">
        <v>0</v>
      </c>
      <c r="I36" s="1">
        <v>0</v>
      </c>
      <c r="J36" s="3" t="s">
        <v>15</v>
      </c>
      <c r="K36" s="2" t="str">
        <f>J36*9144.00</f>
        <v>0</v>
      </c>
      <c r="L36" s="5"/>
    </row>
    <row r="37" spans="1:12" outlineLevel="3">
      <c r="A37" s="1"/>
      <c r="B37" s="1">
        <v>959327</v>
      </c>
      <c r="C37" s="1" t="s">
        <v>112</v>
      </c>
      <c r="D37" s="1">
        <v>45665</v>
      </c>
      <c r="E37" s="2" t="s">
        <v>113</v>
      </c>
      <c r="F37" s="2" t="s">
        <v>114</v>
      </c>
      <c r="G37" s="2">
        <v>0</v>
      </c>
      <c r="H37" s="2">
        <v>0</v>
      </c>
      <c r="I37" s="1">
        <v>0</v>
      </c>
      <c r="J37" s="3" t="s">
        <v>15</v>
      </c>
      <c r="K37" s="2" t="str">
        <f>J37*8853.00</f>
        <v>0</v>
      </c>
      <c r="L37" s="5"/>
    </row>
    <row r="38" spans="1:12" outlineLevel="3">
      <c r="A38" s="1"/>
      <c r="B38" s="1">
        <v>959328</v>
      </c>
      <c r="C38" s="1" t="s">
        <v>115</v>
      </c>
      <c r="D38" s="1">
        <v>49119</v>
      </c>
      <c r="E38" s="2" t="s">
        <v>116</v>
      </c>
      <c r="F38" s="2" t="s">
        <v>117</v>
      </c>
      <c r="G38" s="2">
        <v>0</v>
      </c>
      <c r="H38" s="2">
        <v>0</v>
      </c>
      <c r="I38" s="1">
        <v>0</v>
      </c>
      <c r="J38" s="3" t="s">
        <v>15</v>
      </c>
      <c r="K38" s="2" t="str">
        <f>J38*12531.00</f>
        <v>0</v>
      </c>
      <c r="L38" s="5"/>
    </row>
    <row r="39" spans="1:12" outlineLevel="3">
      <c r="A39" s="1"/>
      <c r="B39" s="1">
        <v>959329</v>
      </c>
      <c r="C39" s="1" t="s">
        <v>118</v>
      </c>
      <c r="D39" s="1">
        <v>74874</v>
      </c>
      <c r="E39" s="2" t="s">
        <v>119</v>
      </c>
      <c r="F39" s="2" t="s">
        <v>120</v>
      </c>
      <c r="G39" s="2">
        <v>0</v>
      </c>
      <c r="H39" s="2">
        <v>0</v>
      </c>
      <c r="I39" s="1">
        <v>0</v>
      </c>
      <c r="J39" s="3" t="s">
        <v>15</v>
      </c>
      <c r="K39" s="2" t="str">
        <f>J39*10757.00</f>
        <v>0</v>
      </c>
      <c r="L39" s="5"/>
    </row>
    <row r="40" spans="1:12" outlineLevel="3">
      <c r="A40" s="1"/>
      <c r="B40" s="1">
        <v>959330</v>
      </c>
      <c r="C40" s="1" t="s">
        <v>121</v>
      </c>
      <c r="D40" s="1">
        <v>69603</v>
      </c>
      <c r="E40" s="2" t="s">
        <v>122</v>
      </c>
      <c r="F40" s="2" t="s">
        <v>123</v>
      </c>
      <c r="G40" s="2">
        <v>0</v>
      </c>
      <c r="H40" s="2">
        <v>0</v>
      </c>
      <c r="I40" s="1">
        <v>0</v>
      </c>
      <c r="J40" s="3" t="s">
        <v>15</v>
      </c>
      <c r="K40" s="2" t="str">
        <f>J40*10223.00</f>
        <v>0</v>
      </c>
      <c r="L40" s="5"/>
    </row>
    <row r="41" spans="1:12" outlineLevel="3">
      <c r="A41" s="1"/>
      <c r="B41" s="1">
        <v>959331</v>
      </c>
      <c r="C41" s="1" t="s">
        <v>124</v>
      </c>
      <c r="D41" s="1">
        <v>62772</v>
      </c>
      <c r="E41" s="2" t="s">
        <v>125</v>
      </c>
      <c r="F41" s="2" t="s">
        <v>126</v>
      </c>
      <c r="G41" s="2">
        <v>0</v>
      </c>
      <c r="H41" s="2">
        <v>0</v>
      </c>
      <c r="I41" s="1">
        <v>0</v>
      </c>
      <c r="J41" s="3" t="s">
        <v>15</v>
      </c>
      <c r="K41" s="2" t="str">
        <f>J41*12822.00</f>
        <v>0</v>
      </c>
      <c r="L41" s="5"/>
    </row>
    <row r="42" spans="1:12" outlineLevel="3">
      <c r="A42" s="1"/>
      <c r="B42" s="1">
        <v>959332</v>
      </c>
      <c r="C42" s="1" t="s">
        <v>127</v>
      </c>
      <c r="D42" s="1">
        <v>47481</v>
      </c>
      <c r="E42" s="2" t="s">
        <v>128</v>
      </c>
      <c r="F42" s="2" t="s">
        <v>129</v>
      </c>
      <c r="G42" s="2">
        <v>0</v>
      </c>
      <c r="H42" s="2">
        <v>0</v>
      </c>
      <c r="I42" s="1">
        <v>0</v>
      </c>
      <c r="J42" s="3" t="s">
        <v>15</v>
      </c>
      <c r="K42" s="2" t="str">
        <f>J42*12602.00</f>
        <v>0</v>
      </c>
      <c r="L42" s="5"/>
    </row>
    <row r="43" spans="1:12" outlineLevel="3">
      <c r="A43" s="1"/>
      <c r="B43" s="1">
        <v>959333</v>
      </c>
      <c r="C43" s="1" t="s">
        <v>130</v>
      </c>
      <c r="D43" s="1">
        <v>91397</v>
      </c>
      <c r="E43" s="2" t="s">
        <v>131</v>
      </c>
      <c r="F43" s="2" t="s">
        <v>132</v>
      </c>
      <c r="G43" s="2">
        <v>0</v>
      </c>
      <c r="H43" s="2">
        <v>0</v>
      </c>
      <c r="I43" s="1">
        <v>0</v>
      </c>
      <c r="J43" s="3" t="s">
        <v>15</v>
      </c>
      <c r="K43" s="2" t="str">
        <f>J43*11984.00</f>
        <v>0</v>
      </c>
      <c r="L43" s="5"/>
    </row>
    <row r="44" spans="1:12" outlineLevel="3">
      <c r="A44" s="1"/>
      <c r="B44" s="1">
        <v>959334</v>
      </c>
      <c r="C44" s="1" t="s">
        <v>133</v>
      </c>
      <c r="D44" s="1">
        <v>42466</v>
      </c>
      <c r="E44" s="2" t="s">
        <v>134</v>
      </c>
      <c r="F44" s="2" t="s">
        <v>135</v>
      </c>
      <c r="G44" s="2">
        <v>0</v>
      </c>
      <c r="H44" s="2">
        <v>0</v>
      </c>
      <c r="I44" s="1">
        <v>0</v>
      </c>
      <c r="J44" s="3" t="s">
        <v>15</v>
      </c>
      <c r="K44" s="2" t="str">
        <f>J44*15322.00</f>
        <v>0</v>
      </c>
      <c r="L44" s="5"/>
    </row>
    <row r="45" spans="1:12" outlineLevel="3">
      <c r="A45" s="1"/>
      <c r="B45" s="1">
        <v>959335</v>
      </c>
      <c r="C45" s="1" t="s">
        <v>136</v>
      </c>
      <c r="D45" s="1">
        <v>85169</v>
      </c>
      <c r="E45" s="2" t="s">
        <v>137</v>
      </c>
      <c r="F45" s="2" t="s">
        <v>138</v>
      </c>
      <c r="G45" s="2">
        <v>0</v>
      </c>
      <c r="H45" s="2">
        <v>0</v>
      </c>
      <c r="I45" s="1">
        <v>0</v>
      </c>
      <c r="J45" s="3" t="s">
        <v>15</v>
      </c>
      <c r="K45" s="2" t="str">
        <f>J45*16170.00</f>
        <v>0</v>
      </c>
      <c r="L45" s="5"/>
    </row>
    <row r="46" spans="1:12" outlineLevel="3">
      <c r="A46" s="1"/>
      <c r="B46" s="1">
        <v>959336</v>
      </c>
      <c r="C46" s="1" t="s">
        <v>139</v>
      </c>
      <c r="D46" s="1">
        <v>98415</v>
      </c>
      <c r="E46" s="2" t="s">
        <v>140</v>
      </c>
      <c r="F46" s="2" t="s">
        <v>141</v>
      </c>
      <c r="G46" s="2">
        <v>0</v>
      </c>
      <c r="H46" s="2">
        <v>0</v>
      </c>
      <c r="I46" s="1">
        <v>0</v>
      </c>
      <c r="J46" s="3" t="s">
        <v>15</v>
      </c>
      <c r="K46" s="2" t="str">
        <f>J46*23010.00</f>
        <v>0</v>
      </c>
      <c r="L46" s="5"/>
    </row>
    <row r="47" spans="1:12" outlineLevel="3">
      <c r="A47" s="1"/>
      <c r="B47" s="1">
        <v>959337</v>
      </c>
      <c r="C47" s="1" t="s">
        <v>142</v>
      </c>
      <c r="D47" s="1">
        <v>11650</v>
      </c>
      <c r="E47" s="2" t="s">
        <v>143</v>
      </c>
      <c r="F47" s="2" t="s">
        <v>144</v>
      </c>
      <c r="G47" s="2">
        <v>0</v>
      </c>
      <c r="H47" s="2">
        <v>0</v>
      </c>
      <c r="I47" s="1">
        <v>0</v>
      </c>
      <c r="J47" s="3" t="s">
        <v>15</v>
      </c>
      <c r="K47" s="2" t="str">
        <f>J47*15865.00</f>
        <v>0</v>
      </c>
      <c r="L47" s="5"/>
    </row>
    <row r="48" spans="1:12" outlineLevel="3">
      <c r="A48" s="1"/>
      <c r="B48" s="1">
        <v>959338</v>
      </c>
      <c r="C48" s="1" t="s">
        <v>145</v>
      </c>
      <c r="D48" s="1">
        <v>79083</v>
      </c>
      <c r="E48" s="2" t="s">
        <v>146</v>
      </c>
      <c r="F48" s="2" t="s">
        <v>147</v>
      </c>
      <c r="G48" s="2">
        <v>0</v>
      </c>
      <c r="H48" s="2">
        <v>0</v>
      </c>
      <c r="I48" s="1">
        <v>0</v>
      </c>
      <c r="J48" s="3" t="s">
        <v>15</v>
      </c>
      <c r="K48" s="2" t="str">
        <f>J48*16961.00</f>
        <v>0</v>
      </c>
      <c r="L48" s="5"/>
    </row>
    <row r="49" spans="1:12" outlineLevel="3">
      <c r="A49" s="1"/>
      <c r="B49" s="1">
        <v>959339</v>
      </c>
      <c r="C49" s="1" t="s">
        <v>148</v>
      </c>
      <c r="D49" s="1">
        <v>57538</v>
      </c>
      <c r="E49" s="2" t="s">
        <v>149</v>
      </c>
      <c r="F49" s="2" t="s">
        <v>150</v>
      </c>
      <c r="G49" s="2">
        <v>0</v>
      </c>
      <c r="H49" s="2">
        <v>0</v>
      </c>
      <c r="I49" s="1">
        <v>0</v>
      </c>
      <c r="J49" s="3" t="s">
        <v>15</v>
      </c>
      <c r="K49" s="2" t="str">
        <f>J49*15299.00</f>
        <v>0</v>
      </c>
      <c r="L49" s="5"/>
    </row>
    <row r="50" spans="1:12" outlineLevel="3">
      <c r="A50" s="1"/>
      <c r="B50" s="1">
        <v>959340</v>
      </c>
      <c r="C50" s="1" t="s">
        <v>151</v>
      </c>
      <c r="D50" s="1">
        <v>15281</v>
      </c>
      <c r="E50" s="2" t="s">
        <v>152</v>
      </c>
      <c r="F50" s="2" t="s">
        <v>153</v>
      </c>
      <c r="G50" s="2">
        <v>0</v>
      </c>
      <c r="H50" s="2">
        <v>0</v>
      </c>
      <c r="I50" s="1">
        <v>0</v>
      </c>
      <c r="J50" s="3" t="s">
        <v>15</v>
      </c>
      <c r="K50" s="2" t="str">
        <f>J50*16103.00</f>
        <v>0</v>
      </c>
      <c r="L50" s="5"/>
    </row>
    <row r="51" spans="1:12" outlineLevel="3">
      <c r="A51" s="1"/>
      <c r="B51" s="1">
        <v>959341</v>
      </c>
      <c r="C51" s="1" t="s">
        <v>154</v>
      </c>
      <c r="D51" s="1">
        <v>72106</v>
      </c>
      <c r="E51" s="2" t="s">
        <v>155</v>
      </c>
      <c r="F51" s="2" t="s">
        <v>156</v>
      </c>
      <c r="G51" s="2">
        <v>0</v>
      </c>
      <c r="H51" s="2">
        <v>0</v>
      </c>
      <c r="I51" s="1">
        <v>0</v>
      </c>
      <c r="J51" s="3" t="s">
        <v>15</v>
      </c>
      <c r="K51" s="2" t="str">
        <f>J51*32769.00</f>
        <v>0</v>
      </c>
      <c r="L51" s="5"/>
    </row>
    <row r="52" spans="1:12" outlineLevel="3">
      <c r="A52" s="1"/>
      <c r="B52" s="1">
        <v>959342</v>
      </c>
      <c r="C52" s="1" t="s">
        <v>157</v>
      </c>
      <c r="D52" s="1">
        <v>66268</v>
      </c>
      <c r="E52" s="2" t="s">
        <v>158</v>
      </c>
      <c r="F52" s="2" t="s">
        <v>159</v>
      </c>
      <c r="G52" s="2">
        <v>0</v>
      </c>
      <c r="H52" s="2">
        <v>0</v>
      </c>
      <c r="I52" s="1">
        <v>0</v>
      </c>
      <c r="J52" s="3" t="s">
        <v>15</v>
      </c>
      <c r="K52" s="2" t="str">
        <f>J52*29320.00</f>
        <v>0</v>
      </c>
      <c r="L52" s="5"/>
    </row>
    <row r="53" spans="1:12" outlineLevel="3">
      <c r="A53" s="1"/>
      <c r="B53" s="1">
        <v>959343</v>
      </c>
      <c r="C53" s="1" t="s">
        <v>160</v>
      </c>
      <c r="D53" s="1">
        <v>66488</v>
      </c>
      <c r="E53" s="2" t="s">
        <v>161</v>
      </c>
      <c r="F53" s="2" t="s">
        <v>162</v>
      </c>
      <c r="G53" s="2">
        <v>0</v>
      </c>
      <c r="H53" s="2">
        <v>0</v>
      </c>
      <c r="I53" s="1">
        <v>0</v>
      </c>
      <c r="J53" s="3" t="s">
        <v>15</v>
      </c>
      <c r="K53" s="2" t="str">
        <f>J53*19316.00</f>
        <v>0</v>
      </c>
      <c r="L53" s="5"/>
    </row>
    <row r="54" spans="1:12" outlineLevel="3">
      <c r="A54" s="1"/>
      <c r="B54" s="1">
        <v>959344</v>
      </c>
      <c r="C54" s="1" t="s">
        <v>163</v>
      </c>
      <c r="D54" s="1">
        <v>19499</v>
      </c>
      <c r="E54" s="2" t="s">
        <v>164</v>
      </c>
      <c r="F54" s="2" t="s">
        <v>165</v>
      </c>
      <c r="G54" s="2">
        <v>0</v>
      </c>
      <c r="H54" s="2">
        <v>0</v>
      </c>
      <c r="I54" s="1">
        <v>0</v>
      </c>
      <c r="J54" s="3" t="s">
        <v>15</v>
      </c>
      <c r="K54" s="2" t="str">
        <f>J54*20451.00</f>
        <v>0</v>
      </c>
      <c r="L54" s="5"/>
    </row>
    <row r="55" spans="1:12" outlineLevel="3">
      <c r="A55" s="1"/>
      <c r="B55" s="1">
        <v>959345</v>
      </c>
      <c r="C55" s="1" t="s">
        <v>166</v>
      </c>
      <c r="D55" s="1">
        <v>74836</v>
      </c>
      <c r="E55" s="2" t="s">
        <v>167</v>
      </c>
      <c r="F55" s="2" t="s">
        <v>168</v>
      </c>
      <c r="G55" s="2">
        <v>0</v>
      </c>
      <c r="H55" s="2">
        <v>0</v>
      </c>
      <c r="I55" s="1">
        <v>0</v>
      </c>
      <c r="J55" s="3" t="s">
        <v>15</v>
      </c>
      <c r="K55" s="2" t="str">
        <f>J55*19559.00</f>
        <v>0</v>
      </c>
      <c r="L55" s="5"/>
    </row>
    <row r="56" spans="1:12" outlineLevel="3">
      <c r="A56" s="1"/>
      <c r="B56" s="1">
        <v>959346</v>
      </c>
      <c r="C56" s="1" t="s">
        <v>169</v>
      </c>
      <c r="D56" s="1">
        <v>78657</v>
      </c>
      <c r="E56" s="2" t="s">
        <v>170</v>
      </c>
      <c r="F56" s="2" t="s">
        <v>171</v>
      </c>
      <c r="G56" s="2">
        <v>0</v>
      </c>
      <c r="H56" s="2">
        <v>0</v>
      </c>
      <c r="I56" s="1">
        <v>0</v>
      </c>
      <c r="J56" s="3" t="s">
        <v>15</v>
      </c>
      <c r="K56" s="2" t="str">
        <f>J56*27865.00</f>
        <v>0</v>
      </c>
      <c r="L56" s="5"/>
    </row>
    <row r="57" spans="1:12" outlineLevel="3">
      <c r="A57" s="1"/>
      <c r="B57" s="1">
        <v>959347</v>
      </c>
      <c r="C57" s="1" t="s">
        <v>172</v>
      </c>
      <c r="D57" s="1">
        <v>96916</v>
      </c>
      <c r="E57" s="2" t="s">
        <v>173</v>
      </c>
      <c r="F57" s="2" t="s">
        <v>174</v>
      </c>
      <c r="G57" s="2">
        <v>0</v>
      </c>
      <c r="H57" s="2">
        <v>0</v>
      </c>
      <c r="I57" s="1">
        <v>0</v>
      </c>
      <c r="J57" s="3" t="s">
        <v>15</v>
      </c>
      <c r="K57" s="2" t="str">
        <f>J57*21755.00</f>
        <v>0</v>
      </c>
      <c r="L57" s="5"/>
    </row>
    <row r="58" spans="1:12" outlineLevel="3">
      <c r="A58" s="1"/>
      <c r="B58" s="1">
        <v>959348</v>
      </c>
      <c r="C58" s="1" t="s">
        <v>175</v>
      </c>
      <c r="D58" s="1">
        <v>73650</v>
      </c>
      <c r="E58" s="2" t="s">
        <v>176</v>
      </c>
      <c r="F58" s="2" t="s">
        <v>177</v>
      </c>
      <c r="G58" s="2">
        <v>0</v>
      </c>
      <c r="H58" s="2">
        <v>0</v>
      </c>
      <c r="I58" s="1">
        <v>0</v>
      </c>
      <c r="J58" s="3" t="s">
        <v>15</v>
      </c>
      <c r="K58" s="2" t="str">
        <f>J58*23012.00</f>
        <v>0</v>
      </c>
      <c r="L58" s="5"/>
    </row>
    <row r="59" spans="1:12" outlineLevel="3">
      <c r="A59" s="1"/>
      <c r="B59" s="1">
        <v>959349</v>
      </c>
      <c r="C59" s="1" t="s">
        <v>178</v>
      </c>
      <c r="D59" s="1">
        <v>63391</v>
      </c>
      <c r="E59" s="2" t="s">
        <v>179</v>
      </c>
      <c r="F59" s="2" t="s">
        <v>180</v>
      </c>
      <c r="G59" s="2">
        <v>0</v>
      </c>
      <c r="H59" s="2">
        <v>0</v>
      </c>
      <c r="I59" s="1">
        <v>0</v>
      </c>
      <c r="J59" s="3" t="s">
        <v>15</v>
      </c>
      <c r="K59" s="2" t="str">
        <f>J59*23259.00</f>
        <v>0</v>
      </c>
      <c r="L59" s="5"/>
    </row>
    <row r="60" spans="1:12" outlineLevel="3">
      <c r="A60" s="1"/>
      <c r="B60" s="1">
        <v>959350</v>
      </c>
      <c r="C60" s="1" t="s">
        <v>181</v>
      </c>
      <c r="D60" s="1">
        <v>99327</v>
      </c>
      <c r="E60" s="2" t="s">
        <v>182</v>
      </c>
      <c r="F60" s="2" t="s">
        <v>183</v>
      </c>
      <c r="G60" s="2">
        <v>0</v>
      </c>
      <c r="H60" s="2">
        <v>0</v>
      </c>
      <c r="I60" s="1">
        <v>0</v>
      </c>
      <c r="J60" s="3" t="s">
        <v>15</v>
      </c>
      <c r="K60" s="2" t="str">
        <f>J60*46406.00</f>
        <v>0</v>
      </c>
      <c r="L60" s="5"/>
    </row>
    <row r="61" spans="1:12" outlineLevel="3">
      <c r="A61" s="1"/>
      <c r="B61" s="1">
        <v>959351</v>
      </c>
      <c r="C61" s="1" t="s">
        <v>184</v>
      </c>
      <c r="D61" s="1">
        <v>49129</v>
      </c>
      <c r="E61" s="2" t="s">
        <v>185</v>
      </c>
      <c r="F61" s="2" t="s">
        <v>186</v>
      </c>
      <c r="G61" s="2">
        <v>0</v>
      </c>
      <c r="H61" s="2">
        <v>0</v>
      </c>
      <c r="I61" s="1">
        <v>0</v>
      </c>
      <c r="J61" s="3" t="s">
        <v>15</v>
      </c>
      <c r="K61" s="2" t="str">
        <f>J61*33835.00</f>
        <v>0</v>
      </c>
      <c r="L61" s="5"/>
    </row>
    <row r="62" spans="1:12" outlineLevel="3">
      <c r="A62" s="1"/>
      <c r="B62" s="1">
        <v>959352</v>
      </c>
      <c r="C62" s="1" t="s">
        <v>187</v>
      </c>
      <c r="D62" s="1">
        <v>13896</v>
      </c>
      <c r="E62" s="2" t="s">
        <v>188</v>
      </c>
      <c r="F62" s="2" t="s">
        <v>189</v>
      </c>
      <c r="G62" s="2">
        <v>0</v>
      </c>
      <c r="H62" s="2">
        <v>0</v>
      </c>
      <c r="I62" s="1">
        <v>0</v>
      </c>
      <c r="J62" s="3" t="s">
        <v>15</v>
      </c>
      <c r="K62" s="2" t="str">
        <f>J62*36012.00</f>
        <v>0</v>
      </c>
      <c r="L62" s="5"/>
    </row>
    <row r="63" spans="1:12" outlineLevel="3">
      <c r="A63" s="1"/>
      <c r="B63" s="1">
        <v>959353</v>
      </c>
      <c r="C63" s="1" t="s">
        <v>190</v>
      </c>
      <c r="D63" s="1">
        <v>52504</v>
      </c>
      <c r="E63" s="2" t="s">
        <v>191</v>
      </c>
      <c r="F63" s="2" t="s">
        <v>192</v>
      </c>
      <c r="G63" s="2">
        <v>0</v>
      </c>
      <c r="H63" s="2">
        <v>0</v>
      </c>
      <c r="I63" s="1">
        <v>0</v>
      </c>
      <c r="J63" s="3" t="s">
        <v>15</v>
      </c>
      <c r="K63" s="2" t="str">
        <f>J63*34798.00</f>
        <v>0</v>
      </c>
      <c r="L63" s="5"/>
    </row>
    <row r="64" spans="1:12" outlineLevel="3">
      <c r="A64" s="1"/>
      <c r="B64" s="1">
        <v>959354</v>
      </c>
      <c r="C64" s="1" t="s">
        <v>193</v>
      </c>
      <c r="D64" s="1">
        <v>68424</v>
      </c>
      <c r="E64" s="2" t="s">
        <v>194</v>
      </c>
      <c r="F64" s="2" t="s">
        <v>195</v>
      </c>
      <c r="G64" s="2">
        <v>0</v>
      </c>
      <c r="H64" s="2">
        <v>0</v>
      </c>
      <c r="I64" s="1">
        <v>0</v>
      </c>
      <c r="J64" s="3" t="s">
        <v>15</v>
      </c>
      <c r="K64" s="2" t="str">
        <f>J64*47621.00</f>
        <v>0</v>
      </c>
      <c r="L64" s="5"/>
    </row>
    <row r="65" spans="1:12" outlineLevel="3">
      <c r="A65" s="1"/>
      <c r="B65" s="1">
        <v>959355</v>
      </c>
      <c r="C65" s="1" t="s">
        <v>196</v>
      </c>
      <c r="D65" s="1">
        <v>82627</v>
      </c>
      <c r="E65" s="2" t="s">
        <v>197</v>
      </c>
      <c r="F65" s="2" t="s">
        <v>198</v>
      </c>
      <c r="G65" s="2">
        <v>0</v>
      </c>
      <c r="H65" s="2">
        <v>0</v>
      </c>
      <c r="I65" s="1">
        <v>0</v>
      </c>
      <c r="J65" s="3" t="s">
        <v>15</v>
      </c>
      <c r="K65" s="2" t="str">
        <f>J65*30518.00</f>
        <v>0</v>
      </c>
      <c r="L65" s="5"/>
    </row>
    <row r="66" spans="1:12" outlineLevel="3">
      <c r="A66" s="1"/>
      <c r="B66" s="1">
        <v>959356</v>
      </c>
      <c r="C66" s="1" t="s">
        <v>199</v>
      </c>
      <c r="D66" s="1">
        <v>53738</v>
      </c>
      <c r="E66" s="2" t="s">
        <v>200</v>
      </c>
      <c r="F66" s="2" t="s">
        <v>201</v>
      </c>
      <c r="G66" s="2">
        <v>0</v>
      </c>
      <c r="H66" s="2">
        <v>0</v>
      </c>
      <c r="I66" s="1">
        <v>0</v>
      </c>
      <c r="J66" s="3" t="s">
        <v>15</v>
      </c>
      <c r="K66" s="2" t="str">
        <f>J66*32334.00</f>
        <v>0</v>
      </c>
      <c r="L66" s="5"/>
    </row>
    <row r="67" spans="1:12" outlineLevel="3">
      <c r="A67" s="1"/>
      <c r="B67" s="1">
        <v>959357</v>
      </c>
      <c r="C67" s="1" t="s">
        <v>202</v>
      </c>
      <c r="D67" s="1">
        <v>55643</v>
      </c>
      <c r="E67" s="2" t="s">
        <v>203</v>
      </c>
      <c r="F67" s="2" t="s">
        <v>204</v>
      </c>
      <c r="G67" s="2">
        <v>0</v>
      </c>
      <c r="H67" s="2">
        <v>0</v>
      </c>
      <c r="I67" s="1">
        <v>0</v>
      </c>
      <c r="J67" s="3" t="s">
        <v>15</v>
      </c>
      <c r="K67" s="2" t="str">
        <f>J67*41530.00</f>
        <v>0</v>
      </c>
      <c r="L67" s="5"/>
    </row>
    <row r="68" spans="1:12" outlineLevel="3">
      <c r="A68" s="1"/>
      <c r="B68" s="1">
        <v>959358</v>
      </c>
      <c r="C68" s="1" t="s">
        <v>205</v>
      </c>
      <c r="D68" s="1">
        <v>64097</v>
      </c>
      <c r="E68" s="2" t="s">
        <v>206</v>
      </c>
      <c r="F68" s="2" t="s">
        <v>207</v>
      </c>
      <c r="G68" s="2">
        <v>0</v>
      </c>
      <c r="H68" s="2">
        <v>0</v>
      </c>
      <c r="I68" s="1">
        <v>0</v>
      </c>
      <c r="J68" s="3" t="s">
        <v>15</v>
      </c>
      <c r="K68" s="2" t="str">
        <f>J68*29246.00</f>
        <v>0</v>
      </c>
      <c r="L68" s="5"/>
    </row>
    <row r="69" spans="1:12" outlineLevel="3">
      <c r="A69" s="1"/>
      <c r="B69" s="1">
        <v>959359</v>
      </c>
      <c r="C69" s="1" t="s">
        <v>208</v>
      </c>
      <c r="D69" s="1">
        <v>88406</v>
      </c>
      <c r="E69" s="2" t="s">
        <v>209</v>
      </c>
      <c r="F69" s="2" t="s">
        <v>210</v>
      </c>
      <c r="G69" s="2">
        <v>0</v>
      </c>
      <c r="H69" s="2">
        <v>0</v>
      </c>
      <c r="I69" s="1">
        <v>0</v>
      </c>
      <c r="J69" s="3" t="s">
        <v>15</v>
      </c>
      <c r="K69" s="2" t="str">
        <f>J69*72376.00</f>
        <v>0</v>
      </c>
      <c r="L69" s="5"/>
    </row>
    <row r="70" spans="1:12" outlineLevel="3">
      <c r="A70" s="1"/>
      <c r="B70" s="1">
        <v>959360</v>
      </c>
      <c r="C70" s="1" t="s">
        <v>211</v>
      </c>
      <c r="D70" s="1">
        <v>73232</v>
      </c>
      <c r="E70" s="2" t="s">
        <v>212</v>
      </c>
      <c r="F70" s="2" t="s">
        <v>213</v>
      </c>
      <c r="G70" s="2">
        <v>0</v>
      </c>
      <c r="H70" s="2">
        <v>0</v>
      </c>
      <c r="I70" s="1">
        <v>0</v>
      </c>
      <c r="J70" s="3" t="s">
        <v>15</v>
      </c>
      <c r="K70" s="2" t="str">
        <f>J70*79519.00</f>
        <v>0</v>
      </c>
      <c r="L70" s="5"/>
    </row>
    <row r="71" spans="1:12" outlineLevel="3">
      <c r="A71" s="1"/>
      <c r="B71" s="1">
        <v>959361</v>
      </c>
      <c r="C71" s="1" t="s">
        <v>214</v>
      </c>
      <c r="D71" s="1">
        <v>92484</v>
      </c>
      <c r="E71" s="2" t="s">
        <v>215</v>
      </c>
      <c r="F71" s="2" t="s">
        <v>216</v>
      </c>
      <c r="G71" s="2">
        <v>0</v>
      </c>
      <c r="H71" s="2">
        <v>0</v>
      </c>
      <c r="I71" s="1">
        <v>0</v>
      </c>
      <c r="J71" s="3" t="s">
        <v>15</v>
      </c>
      <c r="K71" s="2" t="str">
        <f>J71*83879.00</f>
        <v>0</v>
      </c>
      <c r="L71" s="5"/>
    </row>
    <row r="72" spans="1:12" outlineLevel="3">
      <c r="A72" s="1"/>
      <c r="B72" s="1">
        <v>959362</v>
      </c>
      <c r="C72" s="1" t="s">
        <v>217</v>
      </c>
      <c r="D72" s="1">
        <v>79085</v>
      </c>
      <c r="E72" s="2" t="s">
        <v>218</v>
      </c>
      <c r="F72" s="2" t="s">
        <v>219</v>
      </c>
      <c r="G72" s="2">
        <v>0</v>
      </c>
      <c r="H72" s="2">
        <v>0</v>
      </c>
      <c r="I72" s="1">
        <v>0</v>
      </c>
      <c r="J72" s="3" t="s">
        <v>15</v>
      </c>
      <c r="K72" s="2" t="str">
        <f>J72*89118.00</f>
        <v>0</v>
      </c>
      <c r="L72" s="5"/>
    </row>
    <row r="73" spans="1:12" outlineLevel="3">
      <c r="A73" s="1"/>
      <c r="B73" s="1">
        <v>959363</v>
      </c>
      <c r="C73" s="1" t="s">
        <v>220</v>
      </c>
      <c r="D73" s="1">
        <v>11081</v>
      </c>
      <c r="E73" s="2" t="s">
        <v>221</v>
      </c>
      <c r="F73" s="2" t="s">
        <v>222</v>
      </c>
      <c r="G73" s="2">
        <v>0</v>
      </c>
      <c r="H73" s="2">
        <v>0</v>
      </c>
      <c r="I73" s="1">
        <v>0</v>
      </c>
      <c r="J73" s="3" t="s">
        <v>15</v>
      </c>
      <c r="K73" s="2" t="str">
        <f>J73*49323.00</f>
        <v>0</v>
      </c>
      <c r="L73" s="5"/>
    </row>
    <row r="74" spans="1:12" outlineLevel="3">
      <c r="A74" s="1"/>
      <c r="B74" s="1">
        <v>959364</v>
      </c>
      <c r="C74" s="1" t="s">
        <v>223</v>
      </c>
      <c r="D74" s="1">
        <v>37280</v>
      </c>
      <c r="E74" s="2" t="s">
        <v>224</v>
      </c>
      <c r="F74" s="2" t="s">
        <v>225</v>
      </c>
      <c r="G74" s="2">
        <v>0</v>
      </c>
      <c r="H74" s="2">
        <v>0</v>
      </c>
      <c r="I74" s="1">
        <v>0</v>
      </c>
      <c r="J74" s="3" t="s">
        <v>15</v>
      </c>
      <c r="K74" s="2" t="str">
        <f>J74*58394.00</f>
        <v>0</v>
      </c>
      <c r="L74" s="5"/>
    </row>
    <row r="75" spans="1:12" outlineLevel="3">
      <c r="A75" s="1"/>
      <c r="B75" s="1">
        <v>959365</v>
      </c>
      <c r="C75" s="1" t="s">
        <v>226</v>
      </c>
      <c r="D75" s="1">
        <v>84651</v>
      </c>
      <c r="E75" s="2" t="s">
        <v>227</v>
      </c>
      <c r="F75" s="2" t="s">
        <v>228</v>
      </c>
      <c r="G75" s="2">
        <v>0</v>
      </c>
      <c r="H75" s="2">
        <v>0</v>
      </c>
      <c r="I75" s="1">
        <v>0</v>
      </c>
      <c r="J75" s="3" t="s">
        <v>15</v>
      </c>
      <c r="K75" s="2" t="str">
        <f>J75*50319.00</f>
        <v>0</v>
      </c>
      <c r="L75" s="5"/>
    </row>
    <row r="76" spans="1:12" outlineLevel="3">
      <c r="A76" s="1"/>
      <c r="B76" s="1">
        <v>959366</v>
      </c>
      <c r="C76" s="1" t="s">
        <v>229</v>
      </c>
      <c r="D76" s="1">
        <v>85132</v>
      </c>
      <c r="E76" s="2" t="s">
        <v>230</v>
      </c>
      <c r="F76" s="2" t="s">
        <v>231</v>
      </c>
      <c r="G76" s="2">
        <v>0</v>
      </c>
      <c r="H76" s="2">
        <v>0</v>
      </c>
      <c r="I76" s="1">
        <v>0</v>
      </c>
      <c r="J76" s="3" t="s">
        <v>15</v>
      </c>
      <c r="K76" s="2" t="str">
        <f>J76*71337.00</f>
        <v>0</v>
      </c>
      <c r="L76" s="5"/>
    </row>
    <row r="77" spans="1:12" outlineLevel="3">
      <c r="A77" s="1"/>
      <c r="B77" s="1">
        <v>959367</v>
      </c>
      <c r="C77" s="1" t="s">
        <v>232</v>
      </c>
      <c r="D77" s="1">
        <v>48703</v>
      </c>
      <c r="E77" s="2" t="s">
        <v>233</v>
      </c>
      <c r="F77" s="2" t="s">
        <v>234</v>
      </c>
      <c r="G77" s="2">
        <v>0</v>
      </c>
      <c r="H77" s="2">
        <v>0</v>
      </c>
      <c r="I77" s="1">
        <v>0</v>
      </c>
      <c r="J77" s="3" t="s">
        <v>15</v>
      </c>
      <c r="K77" s="2" t="str">
        <f>J77*79515.00</f>
        <v>0</v>
      </c>
      <c r="L77" s="5"/>
    </row>
    <row r="78" spans="1:12" outlineLevel="3">
      <c r="A78" s="1"/>
      <c r="B78" s="1">
        <v>959368</v>
      </c>
      <c r="C78" s="1" t="s">
        <v>235</v>
      </c>
      <c r="D78" s="1">
        <v>31388</v>
      </c>
      <c r="E78" s="2" t="s">
        <v>236</v>
      </c>
      <c r="F78" s="2" t="s">
        <v>237</v>
      </c>
      <c r="G78" s="2">
        <v>0</v>
      </c>
      <c r="H78" s="2">
        <v>0</v>
      </c>
      <c r="I78" s="1">
        <v>0</v>
      </c>
      <c r="J78" s="3" t="s">
        <v>15</v>
      </c>
      <c r="K78" s="2" t="str">
        <f>J78*83325.00</f>
        <v>0</v>
      </c>
      <c r="L78" s="5"/>
    </row>
    <row r="79" spans="1:12" outlineLevel="3">
      <c r="A79" s="1"/>
      <c r="B79" s="1">
        <v>959369</v>
      </c>
      <c r="C79" s="1" t="s">
        <v>238</v>
      </c>
      <c r="D79" s="1">
        <v>16658</v>
      </c>
      <c r="E79" s="2" t="s">
        <v>239</v>
      </c>
      <c r="F79" s="2" t="s">
        <v>240</v>
      </c>
      <c r="G79" s="2">
        <v>0</v>
      </c>
      <c r="H79" s="2">
        <v>0</v>
      </c>
      <c r="I79" s="1">
        <v>0</v>
      </c>
      <c r="J79" s="3" t="s">
        <v>15</v>
      </c>
      <c r="K79" s="2" t="str">
        <f>J79*103826.00</f>
        <v>0</v>
      </c>
      <c r="L79" s="5"/>
    </row>
    <row r="80" spans="1:12" outlineLevel="3">
      <c r="A80" s="1"/>
      <c r="B80" s="1">
        <v>959370</v>
      </c>
      <c r="C80" s="1" t="s">
        <v>241</v>
      </c>
      <c r="D80" s="1">
        <v>46746</v>
      </c>
      <c r="E80" s="2" t="s">
        <v>242</v>
      </c>
      <c r="F80" s="2" t="s">
        <v>243</v>
      </c>
      <c r="G80" s="2">
        <v>0</v>
      </c>
      <c r="H80" s="2">
        <v>0</v>
      </c>
      <c r="I80" s="1">
        <v>0</v>
      </c>
      <c r="J80" s="3" t="s">
        <v>15</v>
      </c>
      <c r="K80" s="2" t="str">
        <f>J80*95126.00</f>
        <v>0</v>
      </c>
      <c r="L80" s="5"/>
    </row>
    <row r="81" spans="1:12" outlineLevel="3">
      <c r="A81" s="1"/>
      <c r="B81" s="1">
        <v>959371</v>
      </c>
      <c r="C81" s="1" t="s">
        <v>244</v>
      </c>
      <c r="D81" s="1">
        <v>79639</v>
      </c>
      <c r="E81" s="2" t="s">
        <v>245</v>
      </c>
      <c r="F81" s="2" t="s">
        <v>246</v>
      </c>
      <c r="G81" s="2">
        <v>0</v>
      </c>
      <c r="H81" s="2">
        <v>0</v>
      </c>
      <c r="I81" s="1">
        <v>0</v>
      </c>
      <c r="J81" s="3" t="s">
        <v>15</v>
      </c>
      <c r="K81" s="2" t="str">
        <f>J81*115659.00</f>
        <v>0</v>
      </c>
      <c r="L81" s="5"/>
    </row>
    <row r="82" spans="1:12" outlineLevel="3">
      <c r="A82" s="1"/>
      <c r="B82" s="1">
        <v>959372</v>
      </c>
      <c r="C82" s="1" t="s">
        <v>247</v>
      </c>
      <c r="D82" s="1">
        <v>13356</v>
      </c>
      <c r="E82" s="2" t="s">
        <v>248</v>
      </c>
      <c r="F82" s="2" t="s">
        <v>249</v>
      </c>
      <c r="G82" s="2">
        <v>0</v>
      </c>
      <c r="H82" s="2">
        <v>0</v>
      </c>
      <c r="I82" s="1">
        <v>0</v>
      </c>
      <c r="J82" s="3" t="s">
        <v>15</v>
      </c>
      <c r="K82" s="2" t="str">
        <f>J82*77826.00</f>
        <v>0</v>
      </c>
      <c r="L82" s="5"/>
    </row>
    <row r="83" spans="1:12" outlineLevel="3">
      <c r="A83" s="1"/>
      <c r="B83" s="1">
        <v>959373</v>
      </c>
      <c r="C83" s="1" t="s">
        <v>250</v>
      </c>
      <c r="D83" s="1">
        <v>71642</v>
      </c>
      <c r="E83" s="2" t="s">
        <v>251</v>
      </c>
      <c r="F83" s="2" t="s">
        <v>252</v>
      </c>
      <c r="G83" s="2">
        <v>0</v>
      </c>
      <c r="H83" s="2">
        <v>0</v>
      </c>
      <c r="I83" s="1">
        <v>0</v>
      </c>
      <c r="J83" s="3" t="s">
        <v>15</v>
      </c>
      <c r="K83" s="2" t="str">
        <f>J83*70619.00</f>
        <v>0</v>
      </c>
      <c r="L83" s="5"/>
    </row>
    <row r="84" spans="1:12" outlineLevel="3">
      <c r="A84" s="1"/>
      <c r="B84" s="1">
        <v>959374</v>
      </c>
      <c r="C84" s="1" t="s">
        <v>253</v>
      </c>
      <c r="D84" s="1">
        <v>43898</v>
      </c>
      <c r="E84" s="2" t="s">
        <v>254</v>
      </c>
      <c r="F84" s="2" t="s">
        <v>255</v>
      </c>
      <c r="G84" s="2">
        <v>0</v>
      </c>
      <c r="H84" s="2">
        <v>0</v>
      </c>
      <c r="I84" s="1">
        <v>0</v>
      </c>
      <c r="J84" s="3" t="s">
        <v>15</v>
      </c>
      <c r="K84" s="2" t="str">
        <f>J84*98998.00</f>
        <v>0</v>
      </c>
      <c r="L84" s="5"/>
    </row>
    <row r="85" spans="1:12" outlineLevel="3">
      <c r="A85" s="1"/>
      <c r="B85" s="1">
        <v>959375</v>
      </c>
      <c r="C85" s="1" t="s">
        <v>256</v>
      </c>
      <c r="D85" s="1">
        <v>81374</v>
      </c>
      <c r="E85" s="2" t="s">
        <v>257</v>
      </c>
      <c r="F85" s="2" t="s">
        <v>258</v>
      </c>
      <c r="G85" s="2">
        <v>0</v>
      </c>
      <c r="H85" s="2">
        <v>0</v>
      </c>
      <c r="I85" s="1">
        <v>0</v>
      </c>
      <c r="J85" s="3" t="s">
        <v>15</v>
      </c>
      <c r="K85" s="2" t="str">
        <f>J85*5445.00</f>
        <v>0</v>
      </c>
      <c r="L85" s="5"/>
    </row>
    <row r="86" spans="1:12" outlineLevel="3">
      <c r="A86" s="1"/>
      <c r="B86" s="1">
        <v>959376</v>
      </c>
      <c r="C86" s="1" t="s">
        <v>259</v>
      </c>
      <c r="D86" s="1">
        <v>90689</v>
      </c>
      <c r="E86" s="2" t="s">
        <v>260</v>
      </c>
      <c r="F86" s="2" t="s">
        <v>261</v>
      </c>
      <c r="G86" s="2">
        <v>0</v>
      </c>
      <c r="H86" s="2">
        <v>0</v>
      </c>
      <c r="I86" s="1">
        <v>0</v>
      </c>
      <c r="J86" s="3" t="s">
        <v>15</v>
      </c>
      <c r="K86" s="2" t="str">
        <f>J86*5280.00</f>
        <v>0</v>
      </c>
      <c r="L86" s="5"/>
    </row>
    <row r="87" spans="1:12" outlineLevel="3">
      <c r="A87" s="1"/>
      <c r="B87" s="1">
        <v>959377</v>
      </c>
      <c r="C87" s="1" t="s">
        <v>262</v>
      </c>
      <c r="D87" s="1">
        <v>42405</v>
      </c>
      <c r="E87" s="2" t="s">
        <v>263</v>
      </c>
      <c r="F87" s="2" t="s">
        <v>264</v>
      </c>
      <c r="G87" s="2">
        <v>0</v>
      </c>
      <c r="H87" s="2">
        <v>0</v>
      </c>
      <c r="I87" s="1">
        <v>0</v>
      </c>
      <c r="J87" s="3" t="s">
        <v>15</v>
      </c>
      <c r="K87" s="2" t="str">
        <f>J87*7685.00</f>
        <v>0</v>
      </c>
      <c r="L87" s="5"/>
    </row>
    <row r="88" spans="1:12" outlineLevel="3">
      <c r="A88" s="1"/>
      <c r="B88" s="1">
        <v>959378</v>
      </c>
      <c r="C88" s="1" t="s">
        <v>265</v>
      </c>
      <c r="D88" s="1">
        <v>80129</v>
      </c>
      <c r="E88" s="2" t="s">
        <v>266</v>
      </c>
      <c r="F88" s="2" t="s">
        <v>267</v>
      </c>
      <c r="G88" s="2">
        <v>0</v>
      </c>
      <c r="H88" s="2">
        <v>0</v>
      </c>
      <c r="I88" s="1">
        <v>0</v>
      </c>
      <c r="J88" s="3" t="s">
        <v>15</v>
      </c>
      <c r="K88" s="2" t="str">
        <f>J88*9639.00</f>
        <v>0</v>
      </c>
      <c r="L88" s="5"/>
    </row>
    <row r="89" spans="1:12" outlineLevel="3">
      <c r="A89" s="1"/>
      <c r="B89" s="1">
        <v>959379</v>
      </c>
      <c r="C89" s="1" t="s">
        <v>268</v>
      </c>
      <c r="D89" s="1">
        <v>72745</v>
      </c>
      <c r="E89" s="2" t="s">
        <v>269</v>
      </c>
      <c r="F89" s="2" t="s">
        <v>270</v>
      </c>
      <c r="G89" s="2">
        <v>0</v>
      </c>
      <c r="H89" s="2">
        <v>0</v>
      </c>
      <c r="I89" s="1">
        <v>0</v>
      </c>
      <c r="J89" s="3" t="s">
        <v>15</v>
      </c>
      <c r="K89" s="2" t="str">
        <f>J89*8439.00</f>
        <v>0</v>
      </c>
      <c r="L89" s="5"/>
    </row>
    <row r="90" spans="1:12" outlineLevel="3">
      <c r="A90" s="1"/>
      <c r="B90" s="1">
        <v>959380</v>
      </c>
      <c r="C90" s="1" t="s">
        <v>271</v>
      </c>
      <c r="D90" s="1">
        <v>52611</v>
      </c>
      <c r="E90" s="2" t="s">
        <v>272</v>
      </c>
      <c r="F90" s="2" t="s">
        <v>273</v>
      </c>
      <c r="G90" s="2">
        <v>0</v>
      </c>
      <c r="H90" s="2">
        <v>0</v>
      </c>
      <c r="I90" s="1">
        <v>0</v>
      </c>
      <c r="J90" s="3" t="s">
        <v>15</v>
      </c>
      <c r="K90" s="2" t="str">
        <f>J90*8882.00</f>
        <v>0</v>
      </c>
      <c r="L90" s="5"/>
    </row>
    <row r="91" spans="1:12" outlineLevel="3">
      <c r="A91" s="1"/>
      <c r="B91" s="1">
        <v>959381</v>
      </c>
      <c r="C91" s="1" t="s">
        <v>274</v>
      </c>
      <c r="D91" s="1">
        <v>90277</v>
      </c>
      <c r="E91" s="2" t="s">
        <v>275</v>
      </c>
      <c r="F91" s="2" t="s">
        <v>276</v>
      </c>
      <c r="G91" s="2">
        <v>0</v>
      </c>
      <c r="H91" s="2">
        <v>0</v>
      </c>
      <c r="I91" s="1">
        <v>0</v>
      </c>
      <c r="J91" s="3" t="s">
        <v>15</v>
      </c>
      <c r="K91" s="2" t="str">
        <f>J91*8724.00</f>
        <v>0</v>
      </c>
      <c r="L91" s="5"/>
    </row>
    <row r="92" spans="1:12" outlineLevel="3">
      <c r="A92" s="1"/>
      <c r="B92" s="1">
        <v>959382</v>
      </c>
      <c r="C92" s="1" t="s">
        <v>277</v>
      </c>
      <c r="D92" s="1">
        <v>27942</v>
      </c>
      <c r="E92" s="2" t="s">
        <v>278</v>
      </c>
      <c r="F92" s="2" t="s">
        <v>279</v>
      </c>
      <c r="G92" s="2">
        <v>0</v>
      </c>
      <c r="H92" s="2">
        <v>0</v>
      </c>
      <c r="I92" s="1">
        <v>0</v>
      </c>
      <c r="J92" s="3" t="s">
        <v>15</v>
      </c>
      <c r="K92" s="2" t="str">
        <f>J92*9397.00</f>
        <v>0</v>
      </c>
      <c r="L92" s="5"/>
    </row>
    <row r="93" spans="1:12" outlineLevel="3">
      <c r="A93" s="1"/>
      <c r="B93" s="1">
        <v>959383</v>
      </c>
      <c r="C93" s="1" t="s">
        <v>280</v>
      </c>
      <c r="D93" s="1">
        <v>51528</v>
      </c>
      <c r="E93" s="2" t="s">
        <v>281</v>
      </c>
      <c r="F93" s="2" t="s">
        <v>282</v>
      </c>
      <c r="G93" s="2">
        <v>0</v>
      </c>
      <c r="H93" s="2">
        <v>0</v>
      </c>
      <c r="I93" s="1">
        <v>0</v>
      </c>
      <c r="J93" s="3" t="s">
        <v>15</v>
      </c>
      <c r="K93" s="2" t="str">
        <f>J93*10749.00</f>
        <v>0</v>
      </c>
      <c r="L93" s="5"/>
    </row>
    <row r="94" spans="1:12" outlineLevel="3">
      <c r="A94" s="1"/>
      <c r="B94" s="1">
        <v>959384</v>
      </c>
      <c r="C94" s="1" t="s">
        <v>283</v>
      </c>
      <c r="D94" s="1">
        <v>25101</v>
      </c>
      <c r="E94" s="2" t="s">
        <v>284</v>
      </c>
      <c r="F94" s="2" t="s">
        <v>285</v>
      </c>
      <c r="G94" s="2">
        <v>0</v>
      </c>
      <c r="H94" s="2">
        <v>0</v>
      </c>
      <c r="I94" s="1">
        <v>0</v>
      </c>
      <c r="J94" s="3" t="s">
        <v>15</v>
      </c>
      <c r="K94" s="2" t="str">
        <f>J94*11215.00</f>
        <v>0</v>
      </c>
      <c r="L94" s="5"/>
    </row>
    <row r="95" spans="1:12" outlineLevel="3">
      <c r="A95" s="1"/>
      <c r="B95" s="1">
        <v>959385</v>
      </c>
      <c r="C95" s="1" t="s">
        <v>286</v>
      </c>
      <c r="D95" s="1">
        <v>40764</v>
      </c>
      <c r="E95" s="2" t="s">
        <v>287</v>
      </c>
      <c r="F95" s="2" t="s">
        <v>288</v>
      </c>
      <c r="G95" s="2">
        <v>0</v>
      </c>
      <c r="H95" s="2">
        <v>0</v>
      </c>
      <c r="I95" s="1">
        <v>0</v>
      </c>
      <c r="J95" s="3" t="s">
        <v>15</v>
      </c>
      <c r="K95" s="2" t="str">
        <f>J95*13153.00</f>
        <v>0</v>
      </c>
      <c r="L95" s="5"/>
    </row>
    <row r="96" spans="1:12" outlineLevel="3">
      <c r="A96" s="1"/>
      <c r="B96" s="1">
        <v>959386</v>
      </c>
      <c r="C96" s="1" t="s">
        <v>289</v>
      </c>
      <c r="D96" s="1">
        <v>85190</v>
      </c>
      <c r="E96" s="2" t="s">
        <v>290</v>
      </c>
      <c r="F96" s="2" t="s">
        <v>291</v>
      </c>
      <c r="G96" s="2">
        <v>0</v>
      </c>
      <c r="H96" s="2">
        <v>0</v>
      </c>
      <c r="I96" s="1">
        <v>0</v>
      </c>
      <c r="J96" s="3" t="s">
        <v>15</v>
      </c>
      <c r="K96" s="2" t="str">
        <f>J96*13906.00</f>
        <v>0</v>
      </c>
      <c r="L96" s="5"/>
    </row>
    <row r="97" spans="1:12" outlineLevel="3">
      <c r="A97" s="1"/>
      <c r="B97" s="1">
        <v>959387</v>
      </c>
      <c r="C97" s="1" t="s">
        <v>292</v>
      </c>
      <c r="D97" s="1">
        <v>27244</v>
      </c>
      <c r="E97" s="2" t="s">
        <v>293</v>
      </c>
      <c r="F97" s="2" t="s">
        <v>294</v>
      </c>
      <c r="G97" s="2">
        <v>0</v>
      </c>
      <c r="H97" s="2">
        <v>0</v>
      </c>
      <c r="I97" s="1">
        <v>0</v>
      </c>
      <c r="J97" s="3" t="s">
        <v>15</v>
      </c>
      <c r="K97" s="2" t="str">
        <f>J97*12141.00</f>
        <v>0</v>
      </c>
      <c r="L97" s="5"/>
    </row>
    <row r="98" spans="1:12" outlineLevel="3">
      <c r="A98" s="1"/>
      <c r="B98" s="1">
        <v>959388</v>
      </c>
      <c r="C98" s="1" t="s">
        <v>295</v>
      </c>
      <c r="D98" s="1">
        <v>22174</v>
      </c>
      <c r="E98" s="2" t="s">
        <v>296</v>
      </c>
      <c r="F98" s="2" t="s">
        <v>297</v>
      </c>
      <c r="G98" s="2">
        <v>0</v>
      </c>
      <c r="H98" s="2">
        <v>0</v>
      </c>
      <c r="I98" s="1">
        <v>0</v>
      </c>
      <c r="J98" s="3" t="s">
        <v>15</v>
      </c>
      <c r="K98" s="2" t="str">
        <f>J98*13108.00</f>
        <v>0</v>
      </c>
      <c r="L98" s="5"/>
    </row>
    <row r="99" spans="1:12" outlineLevel="3">
      <c r="A99" s="1"/>
      <c r="B99" s="1">
        <v>959389</v>
      </c>
      <c r="C99" s="1" t="s">
        <v>298</v>
      </c>
      <c r="D99" s="1">
        <v>93780</v>
      </c>
      <c r="E99" s="2" t="s">
        <v>299</v>
      </c>
      <c r="F99" s="2" t="s">
        <v>300</v>
      </c>
      <c r="G99" s="2">
        <v>0</v>
      </c>
      <c r="H99" s="2">
        <v>0</v>
      </c>
      <c r="I99" s="1">
        <v>0</v>
      </c>
      <c r="J99" s="3" t="s">
        <v>15</v>
      </c>
      <c r="K99" s="2" t="str">
        <f>J99*13316.00</f>
        <v>0</v>
      </c>
      <c r="L9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2026-06-22T06:06:19+03:00</dcterms:created>
  <dcterms:modified xsi:type="dcterms:W3CDTF">2026-06-22T06:06:19+03:00</dcterms:modified>
  <dc:title>Untitled Spreadsheet</dc:title>
  <dc:description/>
  <dc:subject/>
  <cp:keywords/>
  <cp:category/>
</cp:coreProperties>
</file>